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C:\Users\USER\Desktop\統計年報\"/>
    </mc:Choice>
  </mc:AlternateContent>
  <xr:revisionPtr revIDLastSave="0" documentId="13_ncr:1_{40708A1C-9C62-479B-9327-972A08443131}" xr6:coauthVersionLast="47" xr6:coauthVersionMax="47" xr10:uidLastSave="{00000000-0000-0000-0000-000000000000}"/>
  <bookViews>
    <workbookView xWindow="-108" yWindow="-108" windowWidth="23256" windowHeight="12456" tabRatio="923" xr2:uid="{00000000-000D-0000-FFFF-FFFF00000000}"/>
  </bookViews>
  <sheets>
    <sheet name="預告統計資料發布時間表" sheetId="1" r:id="rId1"/>
    <sheet name="公庫收支月報" sheetId="2" r:id="rId2"/>
    <sheet name="資源回收成果統計" sheetId="127" r:id="rId3"/>
    <sheet name="一般垃圾及廚餘清理狀況" sheetId="128" r:id="rId4"/>
    <sheet name="停車位概況-都市計畫區內路外" sheetId="218" r:id="rId5"/>
    <sheet name="停車位概況-都市計畫區外路外" sheetId="220" r:id="rId6"/>
    <sheet name="停車位概況-路邊停車位" sheetId="219" r:id="rId7"/>
    <sheet name="停車位概況-區內路外身心障礙者專用停車位" sheetId="221" r:id="rId8"/>
    <sheet name="停車位概況-區外路外身心障礙者專用停車位" sheetId="222" r:id="rId9"/>
    <sheet name="停車位概況-路邊身心障礙者專用停車位" sheetId="223" r:id="rId10"/>
    <sheet name="停車位概況-區內路外電動車專用停車位" sheetId="226" r:id="rId11"/>
    <sheet name="停車位概況-區外路外電動車專用停車位" sheetId="224" r:id="rId12"/>
    <sheet name="停車位概況-路邊電動車專用停車位" sheetId="225" r:id="rId13"/>
    <sheet name="列冊需關懷獨居老人人數及服務概況" sheetId="182" r:id="rId14"/>
    <sheet name="推行社區發展工作概況" sheetId="174" r:id="rId15"/>
    <sheet name="環保人員概況" sheetId="176" r:id="rId16"/>
    <sheet name="垃圾處理場(廠)及垃圾回收清除車輛統計" sheetId="217" r:id="rId17"/>
    <sheet name="環境保護預算概況" sheetId="214" r:id="rId18"/>
    <sheet name="環境保護決算概況" sheetId="215" r:id="rId19"/>
    <sheet name="治山防災整體治理工程" sheetId="242" r:id="rId20"/>
    <sheet name="辦理調解業務概況" sheetId="171" r:id="rId21"/>
    <sheet name="調解委員會組織概況" sheetId="172" r:id="rId22"/>
    <sheet name="辦理調解方式概況" sheetId="173" r:id="rId23"/>
    <sheet name="宗教財團法人概況" sheetId="234" r:id="rId24"/>
    <sheet name="寺廟登記概況" sheetId="233" r:id="rId25"/>
    <sheet name="教會（堂）概況" sheetId="232" r:id="rId26"/>
    <sheet name="宗教團體興辦公益慈善及社會教化事業概況" sheetId="235" r:id="rId27"/>
    <sheet name="公墓設施使用概況" sheetId="177" r:id="rId28"/>
    <sheet name="骨灰(骸)存放設施使用概況" sheetId="178" r:id="rId29"/>
    <sheet name="殯葬管理業務概況" sheetId="179" r:id="rId30"/>
    <sheet name="殯儀館設施概況" sheetId="180" r:id="rId31"/>
    <sheet name="火化場設施概況" sheetId="181" r:id="rId32"/>
    <sheet name="公共造產成果概況" sheetId="241" r:id="rId33"/>
    <sheet name="農路改善及維護工程" sheetId="227" r:id="rId34"/>
    <sheet name="都市計畫區域內公共工程實施數量" sheetId="231" r:id="rId35"/>
    <sheet name="都市計畫公共設施用地已取得面積" sheetId="228" r:id="rId36"/>
    <sheet name="都市計畫公共設施用地已闢建面積" sheetId="229" r:id="rId37"/>
    <sheet name="都市計畫區域內現有已開闢道路長度及面積暨橋梁座數、自行車道長度" sheetId="230" r:id="rId38"/>
    <sheet name="農耕土地面積" sheetId="236" r:id="rId39"/>
    <sheet name="有效農機使用證之農機數量" sheetId="237" r:id="rId40"/>
    <sheet name="天然災害水土保持設施損失情形" sheetId="239" r:id="rId41"/>
    <sheet name="漁業從業人數" sheetId="238" r:id="rId42"/>
    <sheet name="漁戶數及漁戶人口數" sheetId="240" r:id="rId43"/>
    <sheet name="鄉庫收支月報表(112年12月)" sheetId="243" r:id="rId44"/>
    <sheet name="鄉庫收支月報表(113年1月)" sheetId="296" r:id="rId45"/>
    <sheet name="鄉庫收支月報表(113年2月)" sheetId="299" r:id="rId46"/>
    <sheet name="鄉庫收支月報表(113年3月)" sheetId="302" r:id="rId47"/>
    <sheet name="鄉庫收支月報表(113年4月)" sheetId="318" r:id="rId48"/>
    <sheet name="鄉庫收支月報表(113年5月)" sheetId="319" r:id="rId49"/>
    <sheet name="鄉庫收支月報表(113年6月)" sheetId="322" r:id="rId50"/>
    <sheet name="鄉庫收支月報表(113年7月)" sheetId="346" r:id="rId51"/>
    <sheet name="鄉庫收支月報表(113年8月)" sheetId="351" r:id="rId52"/>
    <sheet name="鄉庫收支月報表(113年9月)" sheetId="363" r:id="rId53"/>
    <sheet name="鄉庫收支月報表(113年10月)" sheetId="366" r:id="rId54"/>
    <sheet name="資源回收成果統計(112年12月)" sheetId="244" r:id="rId55"/>
    <sheet name="資源回收成果統計(113年1月)" sheetId="297" r:id="rId56"/>
    <sheet name="資源回收成果統計(113年2月)" sheetId="300" r:id="rId57"/>
    <sheet name="資源回收成果統計(113年3月)" sheetId="314" r:id="rId58"/>
    <sheet name="資源回收成果統計(113年4月)" sheetId="316" r:id="rId59"/>
    <sheet name="資源回收成果統計(113年5月)" sheetId="320" r:id="rId60"/>
    <sheet name="資源回收成果統計(113年6月)" sheetId="323" r:id="rId61"/>
    <sheet name="資源回收成果統計(113年7月)" sheetId="349" r:id="rId62"/>
    <sheet name="資源回收成果統計(113年8月)" sheetId="352" r:id="rId63"/>
    <sheet name="資源回收成果統計(113年9月)" sheetId="364" r:id="rId64"/>
    <sheet name="資源回收成果統計(113年10月)" sheetId="367" r:id="rId65"/>
    <sheet name="一般垃圾及廚餘清理狀況(112年12月)" sheetId="245" r:id="rId66"/>
    <sheet name="一般垃圾及廚餘清理狀況(113年1月)" sheetId="298" r:id="rId67"/>
    <sheet name="一般垃圾及廚餘清理狀況(113年2月)" sheetId="301" r:id="rId68"/>
    <sheet name="一般垃圾及廚餘清理狀況(113年3月)" sheetId="315" r:id="rId69"/>
    <sheet name="一般垃圾及廚餘清理狀況(113年4月)" sheetId="317" r:id="rId70"/>
    <sheet name="一般垃圾及廚餘清理狀況(113年5月)" sheetId="321" r:id="rId71"/>
    <sheet name="一般垃圾及廚餘清理狀況(113年6月)" sheetId="324" r:id="rId72"/>
    <sheet name="一般垃圾及廚餘清理狀況(113年7月)" sheetId="350" r:id="rId73"/>
    <sheet name="一般垃圾及廚餘清理狀況(113年8月)" sheetId="353" r:id="rId74"/>
    <sheet name="一般垃圾及廚餘清理狀況(113年9月)" sheetId="365" r:id="rId75"/>
    <sheet name="一般垃圾及廚餘清理狀況(113年10月)" sheetId="368" r:id="rId76"/>
    <sheet name="停車位概況－都市計畫區內路外(112年第4季)" sheetId="246" r:id="rId77"/>
    <sheet name="停車位概況－都市計畫區內路外(113年第1季)" sheetId="325" r:id="rId78"/>
    <sheet name="停車位概況－都市計畫區內路外(113年第2季)" sheetId="334" r:id="rId79"/>
    <sheet name="停車位概況－都市計畫區內路外(113年第3季)" sheetId="354" r:id="rId80"/>
    <sheet name="停車位概況－都市計畫區外路外(112年第4季)" sheetId="247" r:id="rId81"/>
    <sheet name="停車位概況－都市計畫區外路外(113年第1季)" sheetId="326" r:id="rId82"/>
    <sheet name="停車位概況－都市計畫區外路外(113年第2季)" sheetId="335" r:id="rId83"/>
    <sheet name="停車位概況－都市計畫區外路外(113年第3季)" sheetId="355" r:id="rId84"/>
    <sheet name="停車位概況－路邊停車位(112年第4季)" sheetId="248" r:id="rId85"/>
    <sheet name="停車位概況－路邊停車位(113年第1季)" sheetId="327" r:id="rId86"/>
    <sheet name="停車位概況－路邊停車位(113年第2季)" sheetId="336" r:id="rId87"/>
    <sheet name="停車位概況－路邊停車位(113年第3季)" sheetId="356" r:id="rId88"/>
    <sheet name="停車位概況－區內路外身心障礙者專用停車位(112年第4季)" sheetId="249" r:id="rId89"/>
    <sheet name="停車位概況－區內路外身心障礙者專用停車位(113年第1季)" sheetId="328" r:id="rId90"/>
    <sheet name="停車位概況－區內路外身心障礙者專用停車位(113年第2季)" sheetId="337" r:id="rId91"/>
    <sheet name="停車位概況－區內路外身心障礙者專用停車位(113年第3季)" sheetId="357" r:id="rId92"/>
    <sheet name="停車位概況－區外路外身心障礙者專用停車位(112年第4季)" sheetId="250" r:id="rId93"/>
    <sheet name="停車位概況－區外路外身心障礙者專用停車位(113年第1季)" sheetId="329" r:id="rId94"/>
    <sheet name="停車位概況－區外路外身心障礙者專用停車位(113年第2季)" sheetId="338" r:id="rId95"/>
    <sheet name="停車位概況－區外路外身心障礙者專用停車位(113年第3季)" sheetId="358" r:id="rId96"/>
    <sheet name="停車位概況－路邊身心障礙者專用停車位(112年第4季)" sheetId="251" r:id="rId97"/>
    <sheet name="停車位概況－路邊身心障礙者專用停車位(113年第1季)" sheetId="330" r:id="rId98"/>
    <sheet name="停車位概況－路邊身心障礙者專用停車位(113年第2季)" sheetId="339" r:id="rId99"/>
    <sheet name="停車位概況－路邊身心障礙者專用停車位(113年第3季)" sheetId="359" r:id="rId100"/>
    <sheet name="停車位概況－區內路外電動車專用停車位(112年第4季)" sheetId="252" r:id="rId101"/>
    <sheet name="停車位概況－區內路外電動車專用停車位(113年第1季)" sheetId="331" r:id="rId102"/>
    <sheet name="停車位概況－區內路外電動車專用停車位(113年第2季)" sheetId="340" r:id="rId103"/>
    <sheet name="停車位概況－區內路外電動車專用停車位(113年第3季)" sheetId="360" r:id="rId104"/>
    <sheet name="停車位概況－區外路外電動車專用停車位(112年第4季)" sheetId="253" r:id="rId105"/>
    <sheet name="停車位概況－區外路外電動車專用停車位(113年第1季)" sheetId="332" r:id="rId106"/>
    <sheet name="停車位概況－區外路外電動車專用停車位(113年第2季)" sheetId="341" r:id="rId107"/>
    <sheet name="停車位概況－區外路外電動車專用停車位(113年第3季)" sheetId="361" r:id="rId108"/>
    <sheet name="停車位概況－路邊電動車專用停車位(112年第4季)" sheetId="254" r:id="rId109"/>
    <sheet name="停車位概況－路邊電動車專用停車位(113年第1季)" sheetId="333" r:id="rId110"/>
    <sheet name="停車位概況－路邊電動車專用停車位(113年第2季)" sheetId="342" r:id="rId111"/>
    <sheet name="停車位概況－路邊電動車專用停車位(113年第3季)" sheetId="362" r:id="rId112"/>
    <sheet name="列冊需關懷獨居老人人數及服務概況(112年第4季)" sheetId="255" r:id="rId113"/>
    <sheet name="獨居老人服務概況(113年第1季)" sheetId="303" r:id="rId114"/>
    <sheet name="獨居老人服務概況(113年第2季)" sheetId="347" r:id="rId115"/>
    <sheet name="推行社區發展工作概況(112年)" sheetId="256" r:id="rId116"/>
    <sheet name="環保人員概況表一" sheetId="257" r:id="rId117"/>
    <sheet name="環保人員概況表二" sheetId="258" r:id="rId118"/>
    <sheet name="環保人員概況表三" sheetId="259" r:id="rId119"/>
    <sheet name="環保人員概況表一 (113上)" sheetId="343" r:id="rId120"/>
    <sheet name="環保人員概況表二 (113上)" sheetId="344" r:id="rId121"/>
    <sheet name="環保人員概況表三 (113上)" sheetId="345" r:id="rId122"/>
    <sheet name="垃圾處理場(廠)及垃圾回收清除車輛(112年下半年)" sheetId="260" r:id="rId123"/>
    <sheet name="垃圾處理場(廠)及垃圾回收清除車輛(113年上半年)" sheetId="348" r:id="rId124"/>
    <sheet name="環境保護預算 " sheetId="261" r:id="rId125"/>
    <sheet name="環境保護預算(續1) " sheetId="262" r:id="rId126"/>
    <sheet name="環境保護預算(續2) " sheetId="263" r:id="rId127"/>
    <sheet name="環境保護預算(續3) " sheetId="264" r:id="rId128"/>
    <sheet name="環境保護決算" sheetId="265" r:id="rId129"/>
    <sheet name="環境保護決算(續1)" sheetId="266" r:id="rId130"/>
    <sheet name="環境保護決算(續2)" sheetId="267" r:id="rId131"/>
    <sheet name="環境保護決算(續3)" sheetId="268" r:id="rId132"/>
    <sheet name="治山防災整體治理工程." sheetId="269" r:id="rId133"/>
    <sheet name="治山防災整體治理工程-續" sheetId="270" r:id="rId134"/>
    <sheet name="辦理調解業務概況." sheetId="271" r:id="rId135"/>
    <sheet name="調解委員會組織概況." sheetId="272" r:id="rId136"/>
    <sheet name="辦理調解方式概況." sheetId="273" r:id="rId137"/>
    <sheet name="宗教財團法人概況 " sheetId="274" r:id="rId138"/>
    <sheet name="寺廟登記概況." sheetId="275" r:id="rId139"/>
    <sheet name="教會(堂)概況." sheetId="276" r:id="rId140"/>
    <sheet name="宗教團體興辦公益慈善及社會教化事業概況." sheetId="277" r:id="rId141"/>
    <sheet name="公墓設施概況" sheetId="278" r:id="rId142"/>
    <sheet name="骨灰(骸)存放設施概況" sheetId="279" r:id="rId143"/>
    <sheet name="殯葬管理業務概況." sheetId="280" r:id="rId144"/>
    <sheet name="殯儀館設施概況." sheetId="281" r:id="rId145"/>
    <sheet name="火化場設施概況." sheetId="282" r:id="rId146"/>
    <sheet name="公共造產成果概況." sheetId="283" r:id="rId147"/>
    <sheet name="農路改善及維護工程." sheetId="284" r:id="rId148"/>
    <sheet name="都市計畫區域內公共工程實施數量." sheetId="285" r:id="rId149"/>
    <sheet name="都市計畫公共設施用地已取得面積." sheetId="286" r:id="rId150"/>
    <sheet name="都市計畫公共設施用地已闢建面積." sheetId="287" r:id="rId151"/>
    <sheet name="都市計畫區域內現有已開闢道路長度及面積暨橋梁座數、自行." sheetId="288" r:id="rId152"/>
    <sheet name="農耕土地面積." sheetId="290" r:id="rId153"/>
    <sheet name="有效農機使用證之農機數量." sheetId="291" r:id="rId154"/>
    <sheet name="天然災害水土保持設施損失情形." sheetId="292" r:id="rId155"/>
    <sheet name="漁業從業人數." sheetId="293" r:id="rId156"/>
    <sheet name="漁業從業人數-續" sheetId="294" r:id="rId157"/>
    <sheet name="漁戶數及漁戶人口數." sheetId="295" r:id="rId158"/>
  </sheets>
  <definedNames>
    <definedName name="\d" localSheetId="122">#REF!</definedName>
    <definedName name="\d" localSheetId="123">#REF!</definedName>
    <definedName name="\d">#REF!</definedName>
    <definedName name="\l" localSheetId="122">#REF!</definedName>
    <definedName name="\l" localSheetId="123">#REF!</definedName>
    <definedName name="\l">#REF!</definedName>
    <definedName name="\m" localSheetId="122">#REF!</definedName>
    <definedName name="\m" localSheetId="123">#REF!</definedName>
    <definedName name="\m">#REF!</definedName>
    <definedName name="__PRN1">#REF!</definedName>
    <definedName name="__PRN2">#REF!</definedName>
    <definedName name="_00" localSheetId="153">#REF!</definedName>
    <definedName name="_00" localSheetId="152">#REF!</definedName>
    <definedName name="_00">#N/A</definedName>
    <definedName name="_102年5月" localSheetId="40">預告統計資料發布時間表!#REF!</definedName>
    <definedName name="_102年5月" localSheetId="24">#REF!</definedName>
    <definedName name="_102年5月" localSheetId="39">預告統計資料發布時間表!#REF!</definedName>
    <definedName name="_102年5月" localSheetId="16">預告統計資料發布時間表!#REF!</definedName>
    <definedName name="_102年5月" localSheetId="23">#REF!</definedName>
    <definedName name="_102年5月" localSheetId="26">#REF!</definedName>
    <definedName name="_102年5月" localSheetId="7">預告統計資料發布時間表!#REF!</definedName>
    <definedName name="_102年5月" localSheetId="10">預告統計資料發布時間表!#REF!</definedName>
    <definedName name="_102年5月" localSheetId="8">預告統計資料發布時間表!#REF!</definedName>
    <definedName name="_102年5月" localSheetId="11">預告統計資料發布時間表!#REF!</definedName>
    <definedName name="_102年5月" localSheetId="4">預告統計資料發布時間表!#REF!</definedName>
    <definedName name="_102年5月" localSheetId="5">預告統計資料發布時間表!#REF!</definedName>
    <definedName name="_102年5月" localSheetId="9">預告統計資料發布時間表!#REF!</definedName>
    <definedName name="_102年5月" localSheetId="6">預告統計資料發布時間表!#REF!</definedName>
    <definedName name="_102年5月" localSheetId="12">預告統計資料發布時間表!#REF!</definedName>
    <definedName name="_102年5月" localSheetId="25">#REF!</definedName>
    <definedName name="_102年5月" localSheetId="35">預告統計資料發布時間表!#REF!</definedName>
    <definedName name="_102年5月" localSheetId="36">預告統計資料發布時間表!#REF!</definedName>
    <definedName name="_102年5月" localSheetId="34">預告統計資料發布時間表!#REF!</definedName>
    <definedName name="_102年5月" localSheetId="37">預告統計資料發布時間表!#REF!</definedName>
    <definedName name="_102年5月" localSheetId="38">預告統計資料發布時間表!#REF!</definedName>
    <definedName name="_102年5月" localSheetId="33">預告統計資料發布時間表!#REF!</definedName>
    <definedName name="_102年5月" localSheetId="42">預告統計資料發布時間表!#REF!</definedName>
    <definedName name="_102年5月" localSheetId="41">預告統計資料發布時間表!#REF!</definedName>
    <definedName name="_102年5月" localSheetId="21">#REF!</definedName>
    <definedName name="_102年5月" localSheetId="20">#REF!</definedName>
    <definedName name="_102年5月" localSheetId="18">預告統計資料發布時間表!#REF!</definedName>
    <definedName name="_102年5月" localSheetId="17">預告統計資料發布時間表!#REF!</definedName>
    <definedName name="_102年5月">預告統計資料發布時間表!#REF!</definedName>
    <definedName name="_11" localSheetId="153">#REF!</definedName>
    <definedName name="_11" localSheetId="152">#REF!</definedName>
    <definedName name="_11">#N/A</definedName>
    <definedName name="_PRN1">#REF!</definedName>
    <definedName name="_PRN2">#REF!</definedName>
    <definedName name="_Regression_Int" localSheetId="154" hidden="1">1</definedName>
    <definedName name="A" localSheetId="153">#REF!</definedName>
    <definedName name="A" localSheetId="152">#REF!</definedName>
    <definedName name="A">#N/A</definedName>
    <definedName name="L" localSheetId="122">#REF!</definedName>
    <definedName name="L" localSheetId="123">#REF!</definedName>
    <definedName name="L">#REF!</definedName>
    <definedName name="LL" localSheetId="122">#REF!</definedName>
    <definedName name="LL" localSheetId="123">#REF!</definedName>
    <definedName name="LL">#REF!</definedName>
    <definedName name="M" localSheetId="122">#REF!</definedName>
    <definedName name="M" localSheetId="123">#REF!</definedName>
    <definedName name="M">#REF!</definedName>
    <definedName name="OLE_LINK1" localSheetId="27">公墓設施使用概況!$A$28</definedName>
    <definedName name="pp" localSheetId="89">'停車位概況－區內路外身心障礙者專用停車位(113年第1季)'!$A$1:$H$9</definedName>
    <definedName name="pp" localSheetId="90">'停車位概況－區內路外身心障礙者專用停車位(113年第2季)'!$A$1:$H$9</definedName>
    <definedName name="pp" localSheetId="91">'停車位概況－區內路外身心障礙者專用停車位(113年第3季)'!$A$1:$H$9</definedName>
    <definedName name="pp" localSheetId="100">#REF!</definedName>
    <definedName name="pp" localSheetId="101">#REF!</definedName>
    <definedName name="pp" localSheetId="102">#REF!</definedName>
    <definedName name="pp" localSheetId="103">#REF!</definedName>
    <definedName name="pp" localSheetId="93">'停車位概況－區外路外身心障礙者專用停車位(113年第1季)'!$A$1:$H$9</definedName>
    <definedName name="pp" localSheetId="94">'停車位概況－區外路外身心障礙者專用停車位(113年第2季)'!$A$1:$H$9</definedName>
    <definedName name="pp" localSheetId="95">'停車位概況－區外路外身心障礙者專用停車位(113年第3季)'!$A$1:$H$9</definedName>
    <definedName name="pp" localSheetId="104">#REF!</definedName>
    <definedName name="pp" localSheetId="105">#REF!</definedName>
    <definedName name="pp" localSheetId="106">#REF!</definedName>
    <definedName name="pp" localSheetId="107">#REF!</definedName>
    <definedName name="pp" localSheetId="77">#REF!</definedName>
    <definedName name="pp" localSheetId="78">#REF!</definedName>
    <definedName name="pp" localSheetId="79">#REF!</definedName>
    <definedName name="pp" localSheetId="81">#REF!</definedName>
    <definedName name="pp" localSheetId="82">#REF!</definedName>
    <definedName name="pp" localSheetId="83">#REF!</definedName>
    <definedName name="pp" localSheetId="97">'停車位概況－路邊身心障礙者專用停車位(113年第1季)'!$A$1:$H$9</definedName>
    <definedName name="pp" localSheetId="98">'停車位概況－路邊身心障礙者專用停車位(113年第2季)'!$A$1:$H$9</definedName>
    <definedName name="pp" localSheetId="99">'停車位概況－路邊身心障礙者專用停車位(113年第3季)'!$A$1:$H$9</definedName>
    <definedName name="pp" localSheetId="85">#REF!</definedName>
    <definedName name="pp" localSheetId="86">#REF!</definedName>
    <definedName name="pp" localSheetId="87">#REF!</definedName>
    <definedName name="pp" localSheetId="108">#REF!</definedName>
    <definedName name="pp" localSheetId="109">#REF!</definedName>
    <definedName name="pp" localSheetId="110">#REF!</definedName>
    <definedName name="pp" localSheetId="111">#REF!</definedName>
    <definedName name="pp">#REF!</definedName>
    <definedName name="_xlnm.Print_Area" localSheetId="65">'一般垃圾及廚餘清理狀況(112年12月)'!$A$1:$G$33</definedName>
    <definedName name="_xlnm.Print_Area" localSheetId="75">'一般垃圾及廚餘清理狀況(113年10月)'!$A$1:$G$33</definedName>
    <definedName name="_xlnm.Print_Area" localSheetId="66">'一般垃圾及廚餘清理狀況(113年1月)'!$A$1:$G$33</definedName>
    <definedName name="_xlnm.Print_Area" localSheetId="67">'一般垃圾及廚餘清理狀況(113年2月)'!$A$1:$G$33</definedName>
    <definedName name="_xlnm.Print_Area" localSheetId="68">'一般垃圾及廚餘清理狀況(113年3月)'!$A$1:$G$33</definedName>
    <definedName name="_xlnm.Print_Area" localSheetId="69">'一般垃圾及廚餘清理狀況(113年4月)'!$A$1:$G$33</definedName>
    <definedName name="_xlnm.Print_Area" localSheetId="70">'一般垃圾及廚餘清理狀況(113年5月)'!$A$1:$G$33</definedName>
    <definedName name="_xlnm.Print_Area" localSheetId="71">'一般垃圾及廚餘清理狀況(113年6月)'!$A$1:$G$33</definedName>
    <definedName name="_xlnm.Print_Area" localSheetId="72">'一般垃圾及廚餘清理狀況(113年7月)'!$A$1:$G$33</definedName>
    <definedName name="_xlnm.Print_Area" localSheetId="73">'一般垃圾及廚餘清理狀況(113年8月)'!$A$1:$G$33</definedName>
    <definedName name="_xlnm.Print_Area" localSheetId="74">'一般垃圾及廚餘清理狀況(113年9月)'!$A$1:$G$33</definedName>
    <definedName name="_xlnm.Print_Area" localSheetId="146">公共造產成果概況.!$A$1:$Q$26</definedName>
    <definedName name="_xlnm.Print_Area" localSheetId="1">公庫收支月報!$A$1:$A$36</definedName>
    <definedName name="_xlnm.Print_Area" localSheetId="154">天然災害水土保持設施損失情形.!$A$1:$K$39</definedName>
    <definedName name="_xlnm.Print_Area" localSheetId="145">火化場設施概況.!$A$1:$K$16</definedName>
    <definedName name="_xlnm.Print_Area" localSheetId="112">'列冊需關懷獨居老人人數及服務概況(112年第4季)'!$A$1:$AB$25</definedName>
    <definedName name="_xlnm.Print_Area" localSheetId="24">寺廟登記概況!$A$1:$A$42</definedName>
    <definedName name="_xlnm.Print_Area" localSheetId="122">'垃圾處理場(廠)及垃圾回收清除車輛(112年下半年)'!$A$1:$H$26</definedName>
    <definedName name="_xlnm.Print_Area" localSheetId="123">'垃圾處理場(廠)及垃圾回收清除車輛(113年上半年)'!$A$1:$H$26</definedName>
    <definedName name="_xlnm.Print_Area" localSheetId="23">宗教財團法人概況!$A$1:$A$30</definedName>
    <definedName name="_xlnm.Print_Area" localSheetId="137">'宗教財團法人概況 '!$A$1:$M$43</definedName>
    <definedName name="_xlnm.Print_Area" localSheetId="26">宗教團體興辦公益慈善及社會教化事業概況!$A$1:$A$37</definedName>
    <definedName name="_xlnm.Print_Area" localSheetId="132">治山防災整體治理工程.!$A$1:$I$25</definedName>
    <definedName name="_xlnm.Print_Area" localSheetId="88">'停車位概況－區內路外身心障礙者專用停車位(112年第4季)'!$A$1:$H$15</definedName>
    <definedName name="_xlnm.Print_Area" localSheetId="89">'停車位概況－區內路外身心障礙者專用停車位(113年第1季)'!$A$1:$H$15</definedName>
    <definedName name="_xlnm.Print_Area" localSheetId="90">'停車位概況－區內路外身心障礙者專用停車位(113年第2季)'!$A$1:$H$15</definedName>
    <definedName name="_xlnm.Print_Area" localSheetId="91">'停車位概況－區內路外身心障礙者專用停車位(113年第3季)'!$A$1:$H$15</definedName>
    <definedName name="_xlnm.Print_Area" localSheetId="101">'停車位概況－區內路外電動車專用停車位(113年第1季)'!$A$1:$H$16</definedName>
    <definedName name="_xlnm.Print_Area" localSheetId="102">'停車位概況－區內路外電動車專用停車位(113年第2季)'!$A$1:$H$16</definedName>
    <definedName name="_xlnm.Print_Area" localSheetId="103">'停車位概況－區內路外電動車專用停車位(113年第3季)'!$A$1:$H$16</definedName>
    <definedName name="_xlnm.Print_Area" localSheetId="92">'停車位概況－區外路外身心障礙者專用停車位(112年第4季)'!$A$1:$H$15</definedName>
    <definedName name="_xlnm.Print_Area" localSheetId="93">'停車位概況－區外路外身心障礙者專用停車位(113年第1季)'!$A$1:$H$15</definedName>
    <definedName name="_xlnm.Print_Area" localSheetId="94">'停車位概況－區外路外身心障礙者專用停車位(113年第2季)'!$A$1:$H$15</definedName>
    <definedName name="_xlnm.Print_Area" localSheetId="95">'停車位概況－區外路外身心障礙者專用停車位(113年第3季)'!$A$1:$H$15</definedName>
    <definedName name="_xlnm.Print_Area" localSheetId="105">'停車位概況－區外路外電動車專用停車位(113年第1季)'!$A$1:$H$16</definedName>
    <definedName name="_xlnm.Print_Area" localSheetId="106">'停車位概況－區外路外電動車專用停車位(113年第2季)'!$A$1:$H$16</definedName>
    <definedName name="_xlnm.Print_Area" localSheetId="107">'停車位概況－區外路外電動車專用停車位(113年第3季)'!$A$1:$H$16</definedName>
    <definedName name="_xlnm.Print_Area" localSheetId="76">'停車位概況－都市計畫區內路外(112年第4季)'!$A$1:$L$18</definedName>
    <definedName name="_xlnm.Print_Area" localSheetId="77">'停車位概況－都市計畫區內路外(113年第1季)'!$A$1:$L$18</definedName>
    <definedName name="_xlnm.Print_Area" localSheetId="78">'停車位概況－都市計畫區內路外(113年第2季)'!$A$1:$L$18</definedName>
    <definedName name="_xlnm.Print_Area" localSheetId="79">'停車位概況－都市計畫區內路外(113年第3季)'!$A$1:$L$18</definedName>
    <definedName name="_xlnm.Print_Area" localSheetId="80">'停車位概況－都市計畫區外路外(112年第4季)'!$A$1:$L$18</definedName>
    <definedName name="_xlnm.Print_Area" localSheetId="81">'停車位概況－都市計畫區外路外(113年第1季)'!$A$1:$L$18</definedName>
    <definedName name="_xlnm.Print_Area" localSheetId="82">'停車位概況－都市計畫區外路外(113年第2季)'!$A$1:$L$18</definedName>
    <definedName name="_xlnm.Print_Area" localSheetId="83">'停車位概況－都市計畫區外路外(113年第3季)'!$A$1:$L$18</definedName>
    <definedName name="_xlnm.Print_Area" localSheetId="96">'停車位概況－路邊身心障礙者專用停車位(112年第4季)'!$A$1:$H$15</definedName>
    <definedName name="_xlnm.Print_Area" localSheetId="97">'停車位概況－路邊身心障礙者專用停車位(113年第1季)'!$A$1:$H$15</definedName>
    <definedName name="_xlnm.Print_Area" localSheetId="98">'停車位概況－路邊身心障礙者專用停車位(113年第2季)'!$A$1:$H$15</definedName>
    <definedName name="_xlnm.Print_Area" localSheetId="99">'停車位概況－路邊身心障礙者專用停車位(113年第3季)'!$A$1:$H$15</definedName>
    <definedName name="_xlnm.Print_Area" localSheetId="84">'停車位概況－路邊停車位(112年第4季)'!#REF!</definedName>
    <definedName name="_xlnm.Print_Area" localSheetId="85">'停車位概況－路邊停車位(113年第1季)'!$A$1:$L$18</definedName>
    <definedName name="_xlnm.Print_Area" localSheetId="86">'停車位概況－路邊停車位(113年第2季)'!$A$1:$L$18</definedName>
    <definedName name="_xlnm.Print_Area" localSheetId="87">'停車位概況－路邊停車位(113年第3季)'!$A$1:$L$18</definedName>
    <definedName name="_xlnm.Print_Area" localSheetId="109">'停車位概況－路邊電動車專用停車位(113年第1季)'!$A$1:$H$16</definedName>
    <definedName name="_xlnm.Print_Area" localSheetId="110">'停車位概況－路邊電動車專用停車位(113年第2季)'!$A$1:$H$16</definedName>
    <definedName name="_xlnm.Print_Area" localSheetId="111">'停車位概況－路邊電動車專用停車位(113年第3季)'!$A$1:$H$16</definedName>
    <definedName name="_xlnm.Print_Area" localSheetId="115">'推行社區發展工作概況(112年)'!$A$1:$AQ$36</definedName>
    <definedName name="_xlnm.Print_Area" localSheetId="25">'教會（堂）概況'!$A$1:$A$30</definedName>
    <definedName name="_xlnm.Print_Area" localSheetId="149">都市計畫公共設施用地已取得面積.!$A$1:$M$20</definedName>
    <definedName name="_xlnm.Print_Area" localSheetId="150">都市計畫公共設施用地已闢建面積.!$A$1:$M$18</definedName>
    <definedName name="_xlnm.Print_Area" localSheetId="148">都市計畫區域內公共工程實施數量.!$A$1:$AA$28</definedName>
    <definedName name="_xlnm.Print_Area" localSheetId="151">'都市計畫區域內現有已開闢道路長度及面積暨橋梁座數、自行.'!$A$1:$O$37</definedName>
    <definedName name="_xlnm.Print_Area" localSheetId="43">'鄉庫收支月報表(112年12月)'!$A$1:$K$135</definedName>
    <definedName name="_xlnm.Print_Area" localSheetId="53">'鄉庫收支月報表(113年10月)'!$A$1:$K$135</definedName>
    <definedName name="_xlnm.Print_Area" localSheetId="44">'鄉庫收支月報表(113年1月)'!$A$1:$K$135</definedName>
    <definedName name="_xlnm.Print_Area" localSheetId="45">'鄉庫收支月報表(113年2月)'!$A$1:$K$135</definedName>
    <definedName name="_xlnm.Print_Area" localSheetId="46">'鄉庫收支月報表(113年3月)'!$A$1:$K$135</definedName>
    <definedName name="_xlnm.Print_Area" localSheetId="47">'鄉庫收支月報表(113年4月)'!$A$1:$K$135</definedName>
    <definedName name="_xlnm.Print_Area" localSheetId="48">'鄉庫收支月報表(113年5月)'!$A$1:$K$135</definedName>
    <definedName name="_xlnm.Print_Area" localSheetId="49">'鄉庫收支月報表(113年6月)'!$A$1:$K$135</definedName>
    <definedName name="_xlnm.Print_Area" localSheetId="50">'鄉庫收支月報表(113年7月)'!$A$1:$K$135</definedName>
    <definedName name="_xlnm.Print_Area" localSheetId="51">'鄉庫收支月報表(113年8月)'!$A$1:$K$135</definedName>
    <definedName name="_xlnm.Print_Area" localSheetId="52">'鄉庫收支月報表(113年9月)'!$A$1:$K$135</definedName>
    <definedName name="_xlnm.Print_Area" localSheetId="54">'資源回收成果統計(112年12月)'!$A$1:$J$40</definedName>
    <definedName name="_xlnm.Print_Area" localSheetId="64">'資源回收成果統計(113年10月)'!$A$1:$J$40</definedName>
    <definedName name="_xlnm.Print_Area" localSheetId="55">'資源回收成果統計(113年1月)'!$A$1:$J$40</definedName>
    <definedName name="_xlnm.Print_Area" localSheetId="56">'資源回收成果統計(113年2月)'!$A$1:$J$40</definedName>
    <definedName name="_xlnm.Print_Area" localSheetId="57">'資源回收成果統計(113年3月)'!$A$1:$J$40</definedName>
    <definedName name="_xlnm.Print_Area" localSheetId="58">'資源回收成果統計(113年4月)'!$A$1:$J$40</definedName>
    <definedName name="_xlnm.Print_Area" localSheetId="59">'資源回收成果統計(113年5月)'!$A$1:$J$40</definedName>
    <definedName name="_xlnm.Print_Area" localSheetId="60">'資源回收成果統計(113年6月)'!$A$1:$J$40</definedName>
    <definedName name="_xlnm.Print_Area" localSheetId="61">'資源回收成果統計(113年7月)'!$A$1:$J$40</definedName>
    <definedName name="_xlnm.Print_Area" localSheetId="62">'資源回收成果統計(113年8月)'!$A$1:$J$40</definedName>
    <definedName name="_xlnm.Print_Area" localSheetId="63">'資源回收成果統計(113年9月)'!$A$1:$J$40</definedName>
    <definedName name="_xlnm.Print_Area" localSheetId="157">漁戶數及漁戶人口數.!$A$1:$P$33</definedName>
    <definedName name="_xlnm.Print_Area" localSheetId="155">漁業從業人數.!$A$1:$V$30</definedName>
    <definedName name="_xlnm.Print_Area" localSheetId="156">'漁業從業人數-續'!$A$1:$V$33</definedName>
    <definedName name="_xlnm.Print_Area" localSheetId="21">調解委員會組織概況!$A$1:$A$31</definedName>
    <definedName name="_xlnm.Print_Area" localSheetId="113">'獨居老人服務概況(113年第1季)'!$A$1:$AO$25</definedName>
    <definedName name="_xlnm.Print_Area" localSheetId="114">'獨居老人服務概況(113年第2季)'!$A$1:$AO$25</definedName>
    <definedName name="_xlnm.Print_Area" localSheetId="20">辦理調解業務概況!$A$1:$A$34</definedName>
    <definedName name="_xlnm.Print_Area" localSheetId="134">辦理調解業務概況.!$A$1:$AL$17</definedName>
    <definedName name="_xlnm.Print_Area" localSheetId="116">環保人員概況表一!$A$1:$J$16</definedName>
    <definedName name="_xlnm.Print_Area" localSheetId="119">'環保人員概況表一 (113上)'!$A$1:$J$16</definedName>
    <definedName name="_xlnm.Print_Area" localSheetId="117">環保人員概況表二!$A$1:$O$26</definedName>
    <definedName name="_xlnm.Print_Area" localSheetId="120">'環保人員概況表二 (113上)'!$A$1:$O$26</definedName>
    <definedName name="_xlnm.Print_Area" localSheetId="118">環保人員概況表三!$A$1:$J$36</definedName>
    <definedName name="_xlnm.Print_Area" localSheetId="121">'環保人員概況表三 (113上)'!$A$1:$J$36</definedName>
    <definedName name="_xlnm.Print_Area" localSheetId="128">環境保護決算!$A$1:$M$25</definedName>
    <definedName name="_xlnm.Print_Area" localSheetId="129">'環境保護決算(續1)'!$A$1:$K$24</definedName>
    <definedName name="_xlnm.Print_Area" localSheetId="130">'環境保護決算(續2)'!$A$1:$J$24</definedName>
    <definedName name="_xlnm.Print_Area" localSheetId="131">'環境保護決算(續3)'!$A$1:$G$39</definedName>
    <definedName name="_xlnm.Print_Area" localSheetId="126">'環境保護預算(續2) '!#REF!</definedName>
    <definedName name="Print_Area_MI" localSheetId="154">天然災害水土保持設施損失情形.!$A$1:$J$33</definedName>
    <definedName name="_xlnm.Print_Titles" localSheetId="43">'鄉庫收支月報表(112年12月)'!$1:$4</definedName>
    <definedName name="_xlnm.Print_Titles" localSheetId="53">'鄉庫收支月報表(113年10月)'!$1:$4</definedName>
    <definedName name="_xlnm.Print_Titles" localSheetId="44">'鄉庫收支月報表(113年1月)'!$1:$4</definedName>
    <definedName name="_xlnm.Print_Titles" localSheetId="45">'鄉庫收支月報表(113年2月)'!$1:$4</definedName>
    <definedName name="_xlnm.Print_Titles" localSheetId="46">'鄉庫收支月報表(113年3月)'!$1:$4</definedName>
    <definedName name="_xlnm.Print_Titles" localSheetId="47">'鄉庫收支月報表(113年4月)'!$1:$4</definedName>
    <definedName name="_xlnm.Print_Titles" localSheetId="48">'鄉庫收支月報表(113年5月)'!$1:$4</definedName>
    <definedName name="_xlnm.Print_Titles" localSheetId="49">'鄉庫收支月報表(113年6月)'!$1:$4</definedName>
    <definedName name="_xlnm.Print_Titles" localSheetId="50">'鄉庫收支月報表(113年7月)'!$1:$4</definedName>
    <definedName name="_xlnm.Print_Titles" localSheetId="51">'鄉庫收支月報表(113年8月)'!$1:$4</definedName>
    <definedName name="_xlnm.Print_Titles" localSheetId="52">'鄉庫收支月報表(113年9月)'!$1:$4</definedName>
    <definedName name="PRNT" localSheetId="122">#REF!</definedName>
    <definedName name="PRNT" localSheetId="123">#REF!</definedName>
    <definedName name="PRNT">#REF!</definedName>
    <definedName name="ss" localSheetId="40">預告統計資料發布時間表!#REF!</definedName>
    <definedName name="ss" localSheetId="24">預告統計資料發布時間表!#REF!</definedName>
    <definedName name="ss" localSheetId="39">預告統計資料發布時間表!#REF!</definedName>
    <definedName name="ss" localSheetId="16">預告統計資料發布時間表!#REF!</definedName>
    <definedName name="ss" localSheetId="23">預告統計資料發布時間表!#REF!</definedName>
    <definedName name="ss" localSheetId="26">預告統計資料發布時間表!#REF!</definedName>
    <definedName name="ss" localSheetId="7">預告統計資料發布時間表!#REF!</definedName>
    <definedName name="ss" localSheetId="10">預告統計資料發布時間表!#REF!</definedName>
    <definedName name="ss" localSheetId="8">預告統計資料發布時間表!#REF!</definedName>
    <definedName name="ss" localSheetId="11">預告統計資料發布時間表!#REF!</definedName>
    <definedName name="ss" localSheetId="4">預告統計資料發布時間表!#REF!</definedName>
    <definedName name="ss" localSheetId="5">預告統計資料發布時間表!#REF!</definedName>
    <definedName name="ss" localSheetId="9">預告統計資料發布時間表!#REF!</definedName>
    <definedName name="ss" localSheetId="6">預告統計資料發布時間表!#REF!</definedName>
    <definedName name="ss" localSheetId="12">預告統計資料發布時間表!#REF!</definedName>
    <definedName name="ss" localSheetId="25">預告統計資料發布時間表!#REF!</definedName>
    <definedName name="ss" localSheetId="35">預告統計資料發布時間表!#REF!</definedName>
    <definedName name="ss" localSheetId="36">預告統計資料發布時間表!#REF!</definedName>
    <definedName name="ss" localSheetId="34">預告統計資料發布時間表!#REF!</definedName>
    <definedName name="ss" localSheetId="37">預告統計資料發布時間表!#REF!</definedName>
    <definedName name="ss" localSheetId="38">預告統計資料發布時間表!#REF!</definedName>
    <definedName name="ss" localSheetId="33">預告統計資料發布時間表!#REF!</definedName>
    <definedName name="ss" localSheetId="42">預告統計資料發布時間表!#REF!</definedName>
    <definedName name="ss" localSheetId="41">預告統計資料發布時間表!#REF!</definedName>
    <definedName name="ss" localSheetId="18">預告統計資料發布時間表!#REF!</definedName>
    <definedName name="ss">預告統計資料發布時間表!#REF!</definedName>
    <definedName name="TOT" localSheetId="122">#REF!</definedName>
    <definedName name="TOT" localSheetId="123">#REF!</definedName>
    <definedName name="TOT">#REF!</definedName>
    <definedName name="TOTMAN" localSheetId="122">#REF!</definedName>
    <definedName name="TOTMAN" localSheetId="123">#REF!</definedName>
    <definedName name="TOTMAN">#REF!</definedName>
    <definedName name="v" localSheetId="146">公共造產成果概況.!$A$1:$Q$26</definedName>
    <definedName name="v" localSheetId="88">'停車位概況－區內路外身心障礙者專用停車位(112年第4季)'!$A$1:$H$15</definedName>
    <definedName name="v" localSheetId="92">'停車位概況－區外路外身心障礙者專用停車位(112年第4季)'!$A$1:$H$15</definedName>
    <definedName name="v" localSheetId="76">'停車位概況－都市計畫區內路外(112年第4季)'!$A$1:$L$18</definedName>
    <definedName name="v" localSheetId="80">'停車位概況－都市計畫區外路外(112年第4季)'!$A$1:$L$18</definedName>
    <definedName name="v" localSheetId="96">'停車位概況－路邊身心障礙者專用停車位(112年第4季)'!$A$1:$H$15</definedName>
    <definedName name="v" localSheetId="149">都市計畫公共設施用地已取得面積.!$A$1:$M$20</definedName>
    <definedName name="v" localSheetId="150">都市計畫公共設施用地已闢建面積.!$A$1:$M$18</definedName>
    <definedName name="v" localSheetId="148">都市計畫區域內公共工程實施數量.!$A$1:$AA$28</definedName>
    <definedName name="v" localSheetId="151">'都市計畫區域內現有已開闢道路長度及面積暨橋梁座數、自行.'!$A$1:$O$37</definedName>
    <definedName name="Z_67B6F9C1_E747_486D_B94A_B8B3B4F74F24_.wvu.PrintArea" localSheetId="117" hidden="1">環保人員概況表二!$A$1:$M$27</definedName>
    <definedName name="Z_67B6F9C1_E747_486D_B94A_B8B3B4F74F24_.wvu.PrintArea" localSheetId="120" hidden="1">'環保人員概況表二 (113上)'!$A$1:$M$27</definedName>
    <definedName name="Z_8A0DCD28_8ACF_11D3_8D41_0080C8360925_.wvu.PrintArea" localSheetId="154" hidden="1">天然災害水土保持設施損失情形.!$A$1:$K$39</definedName>
    <definedName name="Z_E991B587_C57E_11D6_B4C2_00485450F8F0_.wvu.PrintArea" localSheetId="154" hidden="1">天然災害水土保持設施損失情形.!$A$1:$K$39</definedName>
    <definedName name="台" localSheetId="40">預告統計資料發布時間表!#REF!</definedName>
    <definedName name="台" localSheetId="24">#REF!</definedName>
    <definedName name="台" localSheetId="39">預告統計資料發布時間表!#REF!</definedName>
    <definedName name="台" localSheetId="16">預告統計資料發布時間表!#REF!</definedName>
    <definedName name="台" localSheetId="23">#REF!</definedName>
    <definedName name="台" localSheetId="26">#REF!</definedName>
    <definedName name="台" localSheetId="7">預告統計資料發布時間表!#REF!</definedName>
    <definedName name="台" localSheetId="10">預告統計資料發布時間表!#REF!</definedName>
    <definedName name="台" localSheetId="8">預告統計資料發布時間表!#REF!</definedName>
    <definedName name="台" localSheetId="11">預告統計資料發布時間表!#REF!</definedName>
    <definedName name="台" localSheetId="4">預告統計資料發布時間表!#REF!</definedName>
    <definedName name="台" localSheetId="5">預告統計資料發布時間表!#REF!</definedName>
    <definedName name="台" localSheetId="9">預告統計資料發布時間表!#REF!</definedName>
    <definedName name="台" localSheetId="6">預告統計資料發布時間表!#REF!</definedName>
    <definedName name="台" localSheetId="12">預告統計資料發布時間表!#REF!</definedName>
    <definedName name="台" localSheetId="25">#REF!</definedName>
    <definedName name="台" localSheetId="35">預告統計資料發布時間表!#REF!</definedName>
    <definedName name="台" localSheetId="36">預告統計資料發布時間表!#REF!</definedName>
    <definedName name="台" localSheetId="34">預告統計資料發布時間表!#REF!</definedName>
    <definedName name="台" localSheetId="37">預告統計資料發布時間表!#REF!</definedName>
    <definedName name="台" localSheetId="38">預告統計資料發布時間表!#REF!</definedName>
    <definedName name="台" localSheetId="33">預告統計資料發布時間表!#REF!</definedName>
    <definedName name="台" localSheetId="42">預告統計資料發布時間表!#REF!</definedName>
    <definedName name="台" localSheetId="41">預告統計資料發布時間表!#REF!</definedName>
    <definedName name="台" localSheetId="21">#REF!</definedName>
    <definedName name="台" localSheetId="20">#REF!</definedName>
    <definedName name="台" localSheetId="18">預告統計資料發布時間表!#REF!</definedName>
    <definedName name="台" localSheetId="17">預告統計資料發布時間表!#REF!</definedName>
    <definedName name="台">預告統計資料發布時間表!#REF!</definedName>
    <definedName name="台東縣" localSheetId="40">公庫收支月報!#REF!</definedName>
    <definedName name="台東縣" localSheetId="24">寺廟登記概況!#REF!</definedName>
    <definedName name="台東縣" localSheetId="39">公庫收支月報!#REF!</definedName>
    <definedName name="台東縣" localSheetId="16">公庫收支月報!#REF!</definedName>
    <definedName name="台東縣" localSheetId="23">宗教財團法人概況!#REF!</definedName>
    <definedName name="台東縣" localSheetId="26">宗教團體興辦公益慈善及社會教化事業概況!#REF!</definedName>
    <definedName name="台東縣" localSheetId="7">公庫收支月報!#REF!</definedName>
    <definedName name="台東縣" localSheetId="10">公庫收支月報!#REF!</definedName>
    <definedName name="台東縣" localSheetId="8">公庫收支月報!#REF!</definedName>
    <definedName name="台東縣" localSheetId="11">公庫收支月報!#REF!</definedName>
    <definedName name="台東縣" localSheetId="4">公庫收支月報!#REF!</definedName>
    <definedName name="台東縣" localSheetId="5">公庫收支月報!#REF!</definedName>
    <definedName name="台東縣" localSheetId="9">公庫收支月報!#REF!</definedName>
    <definedName name="台東縣" localSheetId="6">公庫收支月報!#REF!</definedName>
    <definedName name="台東縣" localSheetId="12">公庫收支月報!#REF!</definedName>
    <definedName name="台東縣" localSheetId="25">'教會（堂）概況'!#REF!</definedName>
    <definedName name="台東縣" localSheetId="35">公庫收支月報!#REF!</definedName>
    <definedName name="台東縣" localSheetId="36">公庫收支月報!#REF!</definedName>
    <definedName name="台東縣" localSheetId="34">公庫收支月報!#REF!</definedName>
    <definedName name="台東縣" localSheetId="37">公庫收支月報!#REF!</definedName>
    <definedName name="台東縣" localSheetId="38">公庫收支月報!#REF!</definedName>
    <definedName name="台東縣" localSheetId="33">公庫收支月報!#REF!</definedName>
    <definedName name="台東縣" localSheetId="42">公庫收支月報!#REF!</definedName>
    <definedName name="台東縣" localSheetId="41">公庫收支月報!#REF!</definedName>
    <definedName name="台東縣" localSheetId="21">調解委員會組織概況!#REF!</definedName>
    <definedName name="台東縣" localSheetId="20">辦理調解業務概況!#REF!</definedName>
    <definedName name="台東縣" localSheetId="18">公庫收支月報!#REF!</definedName>
    <definedName name="台東縣" localSheetId="17">公庫收支月報!#REF!</definedName>
    <definedName name="台東縣">公庫收支月報!#REF!</definedName>
    <definedName name="鄉鎮資料" localSheetId="40">公庫收支月報!#REF!</definedName>
    <definedName name="鄉鎮資料" localSheetId="24">寺廟登記概況!#REF!</definedName>
    <definedName name="鄉鎮資料" localSheetId="39">公庫收支月報!#REF!</definedName>
    <definedName name="鄉鎮資料" localSheetId="16">公庫收支月報!#REF!</definedName>
    <definedName name="鄉鎮資料" localSheetId="23">宗教財團法人概況!#REF!</definedName>
    <definedName name="鄉鎮資料" localSheetId="26">宗教團體興辦公益慈善及社會教化事業概況!#REF!</definedName>
    <definedName name="鄉鎮資料" localSheetId="7">公庫收支月報!#REF!</definedName>
    <definedName name="鄉鎮資料" localSheetId="10">公庫收支月報!#REF!</definedName>
    <definedName name="鄉鎮資料" localSheetId="8">公庫收支月報!#REF!</definedName>
    <definedName name="鄉鎮資料" localSheetId="11">公庫收支月報!#REF!</definedName>
    <definedName name="鄉鎮資料" localSheetId="4">公庫收支月報!#REF!</definedName>
    <definedName name="鄉鎮資料" localSheetId="5">公庫收支月報!#REF!</definedName>
    <definedName name="鄉鎮資料" localSheetId="9">公庫收支月報!#REF!</definedName>
    <definedName name="鄉鎮資料" localSheetId="6">公庫收支月報!#REF!</definedName>
    <definedName name="鄉鎮資料" localSheetId="12">公庫收支月報!#REF!</definedName>
    <definedName name="鄉鎮資料" localSheetId="25">'教會（堂）概況'!#REF!</definedName>
    <definedName name="鄉鎮資料" localSheetId="35">公庫收支月報!#REF!</definedName>
    <definedName name="鄉鎮資料" localSheetId="36">公庫收支月報!#REF!</definedName>
    <definedName name="鄉鎮資料" localSheetId="34">公庫收支月報!#REF!</definedName>
    <definedName name="鄉鎮資料" localSheetId="37">公庫收支月報!#REF!</definedName>
    <definedName name="鄉鎮資料" localSheetId="38">公庫收支月報!#REF!</definedName>
    <definedName name="鄉鎮資料" localSheetId="33">公庫收支月報!#REF!</definedName>
    <definedName name="鄉鎮資料" localSheetId="42">公庫收支月報!#REF!</definedName>
    <definedName name="鄉鎮資料" localSheetId="41">公庫收支月報!#REF!</definedName>
    <definedName name="鄉鎮資料" localSheetId="21">調解委員會組織概況!#REF!</definedName>
    <definedName name="鄉鎮資料" localSheetId="20">辦理調解業務概況!#REF!</definedName>
    <definedName name="鄉鎮資料" localSheetId="18">公庫收支月報!#REF!</definedName>
    <definedName name="鄉鎮資料" localSheetId="17">公庫收支月報!#REF!</definedName>
    <definedName name="鄉鎮資料">公庫收支月報!#REF!</definedName>
    <definedName name="臺東縣各鄉鎮市公庫收支月報" localSheetId="40">公庫收支月報!#REF!</definedName>
    <definedName name="臺東縣各鄉鎮市公庫收支月報" localSheetId="24">寺廟登記概況!#REF!</definedName>
    <definedName name="臺東縣各鄉鎮市公庫收支月報" localSheetId="39">公庫收支月報!#REF!</definedName>
    <definedName name="臺東縣各鄉鎮市公庫收支月報" localSheetId="16">公庫收支月報!#REF!</definedName>
    <definedName name="臺東縣各鄉鎮市公庫收支月報" localSheetId="23">宗教財團法人概況!#REF!</definedName>
    <definedName name="臺東縣各鄉鎮市公庫收支月報" localSheetId="26">宗教團體興辦公益慈善及社會教化事業概況!#REF!</definedName>
    <definedName name="臺東縣各鄉鎮市公庫收支月報" localSheetId="7">公庫收支月報!#REF!</definedName>
    <definedName name="臺東縣各鄉鎮市公庫收支月報" localSheetId="10">公庫收支月報!#REF!</definedName>
    <definedName name="臺東縣各鄉鎮市公庫收支月報" localSheetId="8">公庫收支月報!#REF!</definedName>
    <definedName name="臺東縣各鄉鎮市公庫收支月報" localSheetId="11">公庫收支月報!#REF!</definedName>
    <definedName name="臺東縣各鄉鎮市公庫收支月報" localSheetId="4">公庫收支月報!#REF!</definedName>
    <definedName name="臺東縣各鄉鎮市公庫收支月報" localSheetId="5">公庫收支月報!#REF!</definedName>
    <definedName name="臺東縣各鄉鎮市公庫收支月報" localSheetId="9">公庫收支月報!#REF!</definedName>
    <definedName name="臺東縣各鄉鎮市公庫收支月報" localSheetId="6">公庫收支月報!#REF!</definedName>
    <definedName name="臺東縣各鄉鎮市公庫收支月報" localSheetId="12">公庫收支月報!#REF!</definedName>
    <definedName name="臺東縣各鄉鎮市公庫收支月報" localSheetId="25">'教會（堂）概況'!#REF!</definedName>
    <definedName name="臺東縣各鄉鎮市公庫收支月報" localSheetId="35">公庫收支月報!#REF!</definedName>
    <definedName name="臺東縣各鄉鎮市公庫收支月報" localSheetId="36">公庫收支月報!#REF!</definedName>
    <definedName name="臺東縣各鄉鎮市公庫收支月報" localSheetId="34">公庫收支月報!#REF!</definedName>
    <definedName name="臺東縣各鄉鎮市公庫收支月報" localSheetId="37">公庫收支月報!#REF!</definedName>
    <definedName name="臺東縣各鄉鎮市公庫收支月報" localSheetId="38">公庫收支月報!#REF!</definedName>
    <definedName name="臺東縣各鄉鎮市公庫收支月報" localSheetId="33">公庫收支月報!#REF!</definedName>
    <definedName name="臺東縣各鄉鎮市公庫收支月報" localSheetId="42">公庫收支月報!#REF!</definedName>
    <definedName name="臺東縣各鄉鎮市公庫收支月報" localSheetId="41">公庫收支月報!#REF!</definedName>
    <definedName name="臺東縣各鄉鎮市公庫收支月報" localSheetId="21">調解委員會組織概況!#REF!</definedName>
    <definedName name="臺東縣各鄉鎮市公庫收支月報" localSheetId="20">辦理調解業務概況!#REF!</definedName>
    <definedName name="臺東縣各鄉鎮市公庫收支月報" localSheetId="18">公庫收支月報!#REF!</definedName>
    <definedName name="臺東縣各鄉鎮市公庫收支月報" localSheetId="17">公庫收支月報!#REF!</definedName>
    <definedName name="臺東縣各鄉鎮市公庫收支月報">公庫收支月報!#REF!</definedName>
    <definedName name="臺東縣卑南鄉公庫收支月報" localSheetId="24">#REF!</definedName>
    <definedName name="臺東縣卑南鄉公庫收支月報" localSheetId="23">#REF!</definedName>
    <definedName name="臺東縣卑南鄉公庫收支月報" localSheetId="26">#REF!</definedName>
    <definedName name="臺東縣卑南鄉公庫收支月報" localSheetId="25">#REF!</definedName>
    <definedName name="臺東縣卑南鄉公庫收支月報" localSheetId="21">#REF!</definedName>
    <definedName name="臺東縣卑南鄉公庫收支月報" localSheetId="20">#REF!</definedName>
    <definedName name="臺東縣卑南鄉公庫收支月報">預告統計資料發布時間表!$B$11</definedName>
    <definedName name="調解委員會組織概況" localSheetId="40">#REF!</definedName>
    <definedName name="調解委員會組織概況" localSheetId="24">#REF!</definedName>
    <definedName name="調解委員會組織概況" localSheetId="39">#REF!</definedName>
    <definedName name="調解委員會組織概況" localSheetId="16">#REF!</definedName>
    <definedName name="調解委員會組織概況" localSheetId="23">#REF!</definedName>
    <definedName name="調解委員會組織概況" localSheetId="26">#REF!</definedName>
    <definedName name="調解委員會組織概況" localSheetId="7">#REF!</definedName>
    <definedName name="調解委員會組織概況" localSheetId="10">#REF!</definedName>
    <definedName name="調解委員會組織概況" localSheetId="8">#REF!</definedName>
    <definedName name="調解委員會組織概況" localSheetId="11">#REF!</definedName>
    <definedName name="調解委員會組織概況" localSheetId="4">#REF!</definedName>
    <definedName name="調解委員會組織概況" localSheetId="5">#REF!</definedName>
    <definedName name="調解委員會組織概況" localSheetId="9">#REF!</definedName>
    <definedName name="調解委員會組織概況" localSheetId="6">#REF!</definedName>
    <definedName name="調解委員會組織概況" localSheetId="12">#REF!</definedName>
    <definedName name="調解委員會組織概況" localSheetId="25">#REF!</definedName>
    <definedName name="調解委員會組織概況" localSheetId="35">#REF!</definedName>
    <definedName name="調解委員會組織概況" localSheetId="36">#REF!</definedName>
    <definedName name="調解委員會組織概況" localSheetId="34">#REF!</definedName>
    <definedName name="調解委員會組織概況" localSheetId="37">#REF!</definedName>
    <definedName name="調解委員會組織概況" localSheetId="38">#REF!</definedName>
    <definedName name="調解委員會組織概況" localSheetId="33">#REF!</definedName>
    <definedName name="調解委員會組織概況" localSheetId="42">#REF!</definedName>
    <definedName name="調解委員會組織概況" localSheetId="41">#REF!</definedName>
    <definedName name="調解委員會組織概況" localSheetId="18">#REF!</definedName>
    <definedName name="調解委員會組織概況" localSheetId="17">#REF!</definedName>
    <definedName name="調解委員會組織概況">#REF!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4" i="368" l="1"/>
  <c r="F24" i="368"/>
  <c r="E24" i="368"/>
  <c r="D24" i="368"/>
  <c r="G18" i="368"/>
  <c r="F18" i="368"/>
  <c r="E18" i="368"/>
  <c r="D18" i="368"/>
  <c r="G15" i="368"/>
  <c r="F15" i="368"/>
  <c r="E15" i="368"/>
  <c r="D15" i="368"/>
  <c r="G12" i="368"/>
  <c r="F12" i="368"/>
  <c r="E12" i="368"/>
  <c r="D12" i="368"/>
  <c r="G8" i="368"/>
  <c r="F8" i="368"/>
  <c r="E8" i="368"/>
  <c r="D8" i="368"/>
  <c r="C34" i="367"/>
  <c r="C33" i="367"/>
  <c r="C32" i="367"/>
  <c r="C31" i="367"/>
  <c r="C30" i="367"/>
  <c r="C29" i="367"/>
  <c r="C28" i="367"/>
  <c r="C27" i="367"/>
  <c r="C26" i="367"/>
  <c r="C25" i="367"/>
  <c r="C24" i="367"/>
  <c r="C23" i="367"/>
  <c r="C22" i="367"/>
  <c r="C21" i="367"/>
  <c r="C20" i="367"/>
  <c r="C19" i="367"/>
  <c r="C18" i="367"/>
  <c r="C17" i="367"/>
  <c r="C16" i="367"/>
  <c r="C15" i="367"/>
  <c r="C14" i="367"/>
  <c r="C13" i="367"/>
  <c r="C12" i="367"/>
  <c r="G11" i="367"/>
  <c r="E11" i="367"/>
  <c r="I89" i="366"/>
  <c r="I90" i="366"/>
  <c r="G90" i="366" s="1"/>
  <c r="F52" i="366"/>
  <c r="K38" i="366"/>
  <c r="I38" i="366"/>
  <c r="I37" i="366"/>
  <c r="J37" i="366"/>
  <c r="K37" i="366"/>
  <c r="K32" i="366"/>
  <c r="G122" i="366"/>
  <c r="G120" i="366"/>
  <c r="K116" i="366"/>
  <c r="K117" i="366"/>
  <c r="K115" i="366"/>
  <c r="I116" i="366"/>
  <c r="G116" i="366" s="1"/>
  <c r="I117" i="366"/>
  <c r="I115" i="366"/>
  <c r="K110" i="366"/>
  <c r="K108" i="366" s="1"/>
  <c r="K111" i="366"/>
  <c r="K112" i="366"/>
  <c r="K113" i="366"/>
  <c r="K109" i="366"/>
  <c r="I110" i="366"/>
  <c r="I111" i="366"/>
  <c r="I112" i="366"/>
  <c r="G112" i="366" s="1"/>
  <c r="I113" i="366"/>
  <c r="I109" i="366"/>
  <c r="K105" i="363"/>
  <c r="K103" i="366"/>
  <c r="K104" i="366"/>
  <c r="G104" i="366" s="1"/>
  <c r="K105" i="366"/>
  <c r="G105" i="366" s="1"/>
  <c r="K102" i="366"/>
  <c r="I105" i="363"/>
  <c r="G105" i="363" s="1"/>
  <c r="I105" i="366"/>
  <c r="I103" i="366"/>
  <c r="G103" i="366" s="1"/>
  <c r="I104" i="366"/>
  <c r="I102" i="366"/>
  <c r="K99" i="366"/>
  <c r="K100" i="366"/>
  <c r="K98" i="366"/>
  <c r="I99" i="366"/>
  <c r="I100" i="366"/>
  <c r="I98" i="366"/>
  <c r="G98" i="366" s="1"/>
  <c r="K94" i="366"/>
  <c r="K95" i="366"/>
  <c r="G95" i="366" s="1"/>
  <c r="K96" i="366"/>
  <c r="K93" i="366"/>
  <c r="I94" i="366"/>
  <c r="G94" i="366" s="1"/>
  <c r="I95" i="366"/>
  <c r="I96" i="366"/>
  <c r="I93" i="366"/>
  <c r="K90" i="366"/>
  <c r="K89" i="366"/>
  <c r="K87" i="366"/>
  <c r="K85" i="366" s="1"/>
  <c r="K86" i="366"/>
  <c r="G86" i="366" s="1"/>
  <c r="K84" i="366"/>
  <c r="G84" i="366" s="1"/>
  <c r="K83" i="366"/>
  <c r="I87" i="366"/>
  <c r="G87" i="366" s="1"/>
  <c r="I86" i="366"/>
  <c r="I84" i="366"/>
  <c r="I83" i="366"/>
  <c r="K79" i="366"/>
  <c r="G79" i="366" s="1"/>
  <c r="K78" i="366"/>
  <c r="I79" i="366"/>
  <c r="I78" i="366"/>
  <c r="G78" i="366" s="1"/>
  <c r="K73" i="366"/>
  <c r="K74" i="366"/>
  <c r="K75" i="366"/>
  <c r="K76" i="366"/>
  <c r="K72" i="366"/>
  <c r="I73" i="366"/>
  <c r="I74" i="366"/>
  <c r="I75" i="366"/>
  <c r="G75" i="366" s="1"/>
  <c r="I76" i="366"/>
  <c r="I72" i="366"/>
  <c r="K68" i="366"/>
  <c r="K66" i="366" s="1"/>
  <c r="K69" i="366"/>
  <c r="K70" i="366"/>
  <c r="K67" i="366"/>
  <c r="I68" i="366"/>
  <c r="I69" i="366"/>
  <c r="I70" i="366"/>
  <c r="G70" i="366" s="1"/>
  <c r="I67" i="366"/>
  <c r="G67" i="366" s="1"/>
  <c r="K64" i="366"/>
  <c r="K65" i="366"/>
  <c r="K63" i="366"/>
  <c r="I64" i="366"/>
  <c r="I65" i="366"/>
  <c r="I63" i="366"/>
  <c r="K59" i="366"/>
  <c r="K60" i="366"/>
  <c r="K61" i="366"/>
  <c r="K58" i="366"/>
  <c r="I59" i="366"/>
  <c r="I60" i="366"/>
  <c r="I61" i="366"/>
  <c r="I58" i="366"/>
  <c r="G58" i="366" s="1"/>
  <c r="G45" i="366"/>
  <c r="G46" i="366"/>
  <c r="G47" i="366"/>
  <c r="G48" i="366"/>
  <c r="G49" i="366"/>
  <c r="G50" i="366"/>
  <c r="G44" i="366"/>
  <c r="K34" i="366"/>
  <c r="G34" i="366" s="1"/>
  <c r="K35" i="366"/>
  <c r="K36" i="366"/>
  <c r="K39" i="366"/>
  <c r="K40" i="366"/>
  <c r="K41" i="366"/>
  <c r="K42" i="366"/>
  <c r="K33" i="366"/>
  <c r="G33" i="366" s="1"/>
  <c r="I33" i="366"/>
  <c r="I34" i="366"/>
  <c r="I35" i="366"/>
  <c r="G35" i="366" s="1"/>
  <c r="I36" i="366"/>
  <c r="I39" i="366"/>
  <c r="I40" i="366"/>
  <c r="G40" i="366" s="1"/>
  <c r="I41" i="366"/>
  <c r="I42" i="366"/>
  <c r="I32" i="366"/>
  <c r="K27" i="366"/>
  <c r="K28" i="366"/>
  <c r="K26" i="366"/>
  <c r="I27" i="366"/>
  <c r="G27" i="366" s="1"/>
  <c r="I28" i="366"/>
  <c r="I26" i="366"/>
  <c r="K24" i="366"/>
  <c r="G24" i="366" s="1"/>
  <c r="K23" i="366"/>
  <c r="K22" i="366" s="1"/>
  <c r="K15" i="366"/>
  <c r="K16" i="366"/>
  <c r="K17" i="366"/>
  <c r="K18" i="366"/>
  <c r="K19" i="366"/>
  <c r="K20" i="366"/>
  <c r="K21" i="366"/>
  <c r="K14" i="366"/>
  <c r="I24" i="366"/>
  <c r="I23" i="366"/>
  <c r="I15" i="366"/>
  <c r="G15" i="366" s="1"/>
  <c r="I16" i="366"/>
  <c r="G16" i="366" s="1"/>
  <c r="I17" i="366"/>
  <c r="I18" i="366"/>
  <c r="I19" i="366"/>
  <c r="I20" i="366"/>
  <c r="I21" i="366"/>
  <c r="I14" i="366"/>
  <c r="K10" i="366"/>
  <c r="K11" i="366"/>
  <c r="K12" i="366"/>
  <c r="K9" i="366"/>
  <c r="I10" i="366"/>
  <c r="G10" i="366" s="1"/>
  <c r="I11" i="366"/>
  <c r="G11" i="366" s="1"/>
  <c r="I12" i="366"/>
  <c r="G12" i="366" s="1"/>
  <c r="I9" i="366"/>
  <c r="G117" i="366"/>
  <c r="F117" i="366"/>
  <c r="F116" i="366"/>
  <c r="G115" i="366"/>
  <c r="F115" i="366"/>
  <c r="K114" i="366"/>
  <c r="J114" i="366"/>
  <c r="I114" i="366"/>
  <c r="G114" i="366" s="1"/>
  <c r="H114" i="366"/>
  <c r="F114" i="366" s="1"/>
  <c r="F113" i="366"/>
  <c r="F112" i="366"/>
  <c r="G111" i="366"/>
  <c r="F111" i="366"/>
  <c r="G110" i="366"/>
  <c r="F110" i="366"/>
  <c r="F109" i="366"/>
  <c r="J108" i="366"/>
  <c r="H108" i="366"/>
  <c r="F108" i="366"/>
  <c r="F105" i="366"/>
  <c r="F104" i="366"/>
  <c r="F103" i="366"/>
  <c r="F102" i="366"/>
  <c r="J101" i="366"/>
  <c r="H101" i="366"/>
  <c r="G100" i="366"/>
  <c r="F100" i="366"/>
  <c r="G99" i="366"/>
  <c r="F99" i="366"/>
  <c r="F98" i="366"/>
  <c r="K97" i="366"/>
  <c r="J97" i="366"/>
  <c r="H97" i="366"/>
  <c r="F97" i="366"/>
  <c r="G96" i="366"/>
  <c r="F96" i="366"/>
  <c r="F95" i="366"/>
  <c r="F94" i="366"/>
  <c r="G93" i="366"/>
  <c r="F93" i="366"/>
  <c r="K92" i="366"/>
  <c r="J92" i="366"/>
  <c r="H92" i="366"/>
  <c r="J91" i="366"/>
  <c r="F90" i="366"/>
  <c r="F89" i="366"/>
  <c r="K88" i="366"/>
  <c r="J88" i="366"/>
  <c r="H88" i="366"/>
  <c r="F88" i="366" s="1"/>
  <c r="F87" i="366"/>
  <c r="F86" i="366"/>
  <c r="J85" i="366"/>
  <c r="H85" i="366"/>
  <c r="F85" i="366"/>
  <c r="F84" i="366"/>
  <c r="G83" i="366"/>
  <c r="F83" i="366"/>
  <c r="J82" i="366"/>
  <c r="I82" i="366"/>
  <c r="H82" i="366"/>
  <c r="F82" i="366" s="1"/>
  <c r="F79" i="366"/>
  <c r="K77" i="366"/>
  <c r="F78" i="366"/>
  <c r="J77" i="366"/>
  <c r="H77" i="366"/>
  <c r="F77" i="366"/>
  <c r="F76" i="366"/>
  <c r="F75" i="366"/>
  <c r="G74" i="366"/>
  <c r="F74" i="366"/>
  <c r="G73" i="366"/>
  <c r="F73" i="366"/>
  <c r="F72" i="366"/>
  <c r="J71" i="366"/>
  <c r="H71" i="366"/>
  <c r="F71" i="366" s="1"/>
  <c r="F70" i="366"/>
  <c r="G69" i="366"/>
  <c r="F69" i="366"/>
  <c r="G68" i="366"/>
  <c r="F68" i="366"/>
  <c r="F67" i="366"/>
  <c r="J66" i="366"/>
  <c r="H66" i="366"/>
  <c r="F66" i="366"/>
  <c r="G65" i="366"/>
  <c r="F65" i="366"/>
  <c r="G64" i="366"/>
  <c r="F64" i="366"/>
  <c r="G63" i="366"/>
  <c r="F63" i="366"/>
  <c r="K62" i="366"/>
  <c r="J62" i="366"/>
  <c r="I62" i="366"/>
  <c r="G62" i="366" s="1"/>
  <c r="H62" i="366"/>
  <c r="F62" i="366" s="1"/>
  <c r="G61" i="366"/>
  <c r="F61" i="366"/>
  <c r="G60" i="366"/>
  <c r="F60" i="366"/>
  <c r="G59" i="366"/>
  <c r="F59" i="366"/>
  <c r="F58" i="366"/>
  <c r="K57" i="366"/>
  <c r="J57" i="366"/>
  <c r="J56" i="366" s="1"/>
  <c r="H57" i="366"/>
  <c r="F57" i="366" s="1"/>
  <c r="G42" i="366"/>
  <c r="F42" i="366"/>
  <c r="F41" i="366"/>
  <c r="F40" i="366"/>
  <c r="G39" i="366"/>
  <c r="F39" i="366"/>
  <c r="J38" i="366"/>
  <c r="H38" i="366"/>
  <c r="F38" i="366" s="1"/>
  <c r="F36" i="366"/>
  <c r="F35" i="366"/>
  <c r="F34" i="366"/>
  <c r="F33" i="366"/>
  <c r="K31" i="366"/>
  <c r="G32" i="366"/>
  <c r="F32" i="366"/>
  <c r="J31" i="366"/>
  <c r="H31" i="366"/>
  <c r="F31" i="366" s="1"/>
  <c r="G28" i="366"/>
  <c r="F28" i="366"/>
  <c r="F27" i="366"/>
  <c r="G26" i="366"/>
  <c r="F26" i="366"/>
  <c r="H25" i="366"/>
  <c r="G25" i="366"/>
  <c r="F25" i="366"/>
  <c r="F24" i="366"/>
  <c r="G23" i="366"/>
  <c r="F23" i="366"/>
  <c r="J22" i="366"/>
  <c r="I22" i="366"/>
  <c r="H22" i="366"/>
  <c r="F22" i="366" s="1"/>
  <c r="G21" i="366"/>
  <c r="F21" i="366"/>
  <c r="F20" i="366"/>
  <c r="F19" i="366"/>
  <c r="F18" i="366"/>
  <c r="G17" i="366"/>
  <c r="F17" i="366"/>
  <c r="F16" i="366"/>
  <c r="F15" i="366"/>
  <c r="K13" i="366"/>
  <c r="K8" i="366" s="1"/>
  <c r="G14" i="366"/>
  <c r="F14" i="366"/>
  <c r="J13" i="366"/>
  <c r="J8" i="366" s="1"/>
  <c r="J7" i="366" s="1"/>
  <c r="H13" i="366"/>
  <c r="F13" i="366"/>
  <c r="F12" i="366"/>
  <c r="F11" i="366"/>
  <c r="F10" i="366"/>
  <c r="G9" i="366"/>
  <c r="F9" i="366"/>
  <c r="H8" i="366"/>
  <c r="I18" i="364"/>
  <c r="I22" i="364"/>
  <c r="E22" i="364"/>
  <c r="I20" i="364"/>
  <c r="C18" i="364"/>
  <c r="I17" i="364"/>
  <c r="C17" i="364" s="1"/>
  <c r="I16" i="364"/>
  <c r="I15" i="364"/>
  <c r="C15" i="364" s="1"/>
  <c r="I14" i="364"/>
  <c r="I13" i="364"/>
  <c r="I12" i="364"/>
  <c r="G24" i="365"/>
  <c r="F24" i="365"/>
  <c r="E24" i="365"/>
  <c r="D24" i="365"/>
  <c r="G18" i="365"/>
  <c r="F18" i="365"/>
  <c r="E18" i="365"/>
  <c r="D18" i="365"/>
  <c r="G15" i="365"/>
  <c r="F15" i="365"/>
  <c r="E15" i="365"/>
  <c r="D15" i="365"/>
  <c r="G12" i="365"/>
  <c r="F12" i="365"/>
  <c r="E12" i="365"/>
  <c r="D12" i="365"/>
  <c r="G8" i="365"/>
  <c r="F8" i="365"/>
  <c r="E8" i="365"/>
  <c r="D8" i="365"/>
  <c r="C34" i="364"/>
  <c r="C33" i="364"/>
  <c r="C32" i="364"/>
  <c r="C31" i="364"/>
  <c r="C30" i="364"/>
  <c r="C29" i="364"/>
  <c r="C28" i="364"/>
  <c r="C27" i="364"/>
  <c r="C26" i="364"/>
  <c r="C25" i="364"/>
  <c r="C24" i="364"/>
  <c r="C23" i="364"/>
  <c r="C21" i="364"/>
  <c r="C20" i="364"/>
  <c r="C19" i="364"/>
  <c r="C16" i="364"/>
  <c r="C14" i="364"/>
  <c r="C13" i="364"/>
  <c r="G11" i="364"/>
  <c r="G122" i="363"/>
  <c r="G120" i="363"/>
  <c r="K116" i="363"/>
  <c r="K117" i="363"/>
  <c r="K115" i="363"/>
  <c r="I116" i="363"/>
  <c r="I117" i="363"/>
  <c r="I115" i="363"/>
  <c r="G115" i="363" s="1"/>
  <c r="K110" i="363"/>
  <c r="K111" i="363"/>
  <c r="K112" i="363"/>
  <c r="K108" i="363" s="1"/>
  <c r="K113" i="363"/>
  <c r="K109" i="363"/>
  <c r="I110" i="363"/>
  <c r="I111" i="363"/>
  <c r="I112" i="363"/>
  <c r="I113" i="363"/>
  <c r="I109" i="363"/>
  <c r="I102" i="363"/>
  <c r="K104" i="363"/>
  <c r="K101" i="363" s="1"/>
  <c r="K102" i="363"/>
  <c r="K103" i="363"/>
  <c r="I104" i="363"/>
  <c r="G104" i="363" s="1"/>
  <c r="I103" i="363"/>
  <c r="I99" i="363"/>
  <c r="I100" i="363"/>
  <c r="I98" i="363"/>
  <c r="I94" i="363"/>
  <c r="I95" i="363"/>
  <c r="I96" i="363"/>
  <c r="G96" i="363" s="1"/>
  <c r="I93" i="363"/>
  <c r="G93" i="363" s="1"/>
  <c r="I90" i="363"/>
  <c r="I89" i="363"/>
  <c r="G89" i="363" s="1"/>
  <c r="I87" i="363"/>
  <c r="I86" i="363"/>
  <c r="I84" i="363"/>
  <c r="I83" i="363"/>
  <c r="I82" i="363" s="1"/>
  <c r="K99" i="363"/>
  <c r="K100" i="363"/>
  <c r="K97" i="363" s="1"/>
  <c r="K98" i="363"/>
  <c r="K94" i="363"/>
  <c r="K95" i="363"/>
  <c r="K96" i="363"/>
  <c r="K93" i="363"/>
  <c r="K90" i="363"/>
  <c r="K89" i="363"/>
  <c r="K87" i="363"/>
  <c r="K86" i="363"/>
  <c r="K84" i="363"/>
  <c r="K83" i="363"/>
  <c r="K79" i="363"/>
  <c r="K78" i="363"/>
  <c r="K73" i="363"/>
  <c r="K74" i="363"/>
  <c r="K75" i="363"/>
  <c r="G75" i="363" s="1"/>
  <c r="K76" i="363"/>
  <c r="K72" i="363"/>
  <c r="G72" i="363" s="1"/>
  <c r="K68" i="363"/>
  <c r="K69" i="363"/>
  <c r="K70" i="363"/>
  <c r="K67" i="363"/>
  <c r="K66" i="363" s="1"/>
  <c r="K64" i="363"/>
  <c r="K65" i="363"/>
  <c r="K63" i="363"/>
  <c r="K59" i="363"/>
  <c r="K60" i="363"/>
  <c r="K61" i="363"/>
  <c r="K58" i="363"/>
  <c r="K57" i="363" s="1"/>
  <c r="I79" i="363"/>
  <c r="I78" i="363"/>
  <c r="G78" i="363" s="1"/>
  <c r="I73" i="363"/>
  <c r="I74" i="363"/>
  <c r="I71" i="363" s="1"/>
  <c r="I75" i="363"/>
  <c r="I76" i="363"/>
  <c r="I72" i="363"/>
  <c r="I68" i="363"/>
  <c r="G68" i="363" s="1"/>
  <c r="I69" i="363"/>
  <c r="I70" i="363"/>
  <c r="G70" i="363" s="1"/>
  <c r="I67" i="363"/>
  <c r="G67" i="363" s="1"/>
  <c r="I64" i="363"/>
  <c r="I65" i="363"/>
  <c r="G65" i="363" s="1"/>
  <c r="I63" i="363"/>
  <c r="I59" i="363"/>
  <c r="I60" i="363"/>
  <c r="I61" i="363"/>
  <c r="G61" i="363" s="1"/>
  <c r="I58" i="363"/>
  <c r="F52" i="363"/>
  <c r="G45" i="363"/>
  <c r="G46" i="363"/>
  <c r="G47" i="363"/>
  <c r="G48" i="363"/>
  <c r="G49" i="363"/>
  <c r="G50" i="363"/>
  <c r="G44" i="363"/>
  <c r="K40" i="363"/>
  <c r="K38" i="363" s="1"/>
  <c r="K37" i="363" s="1"/>
  <c r="K41" i="363"/>
  <c r="K42" i="363"/>
  <c r="K39" i="363"/>
  <c r="I40" i="363"/>
  <c r="I41" i="363"/>
  <c r="I42" i="363"/>
  <c r="I39" i="363"/>
  <c r="G39" i="363" s="1"/>
  <c r="K33" i="363"/>
  <c r="G33" i="363" s="1"/>
  <c r="K34" i="363"/>
  <c r="K35" i="363"/>
  <c r="K36" i="363"/>
  <c r="K32" i="363"/>
  <c r="I33" i="363"/>
  <c r="I34" i="363"/>
  <c r="I35" i="363"/>
  <c r="I36" i="363"/>
  <c r="I32" i="363"/>
  <c r="K27" i="363"/>
  <c r="K28" i="363"/>
  <c r="K26" i="363"/>
  <c r="K24" i="363"/>
  <c r="K23" i="363"/>
  <c r="K15" i="363"/>
  <c r="K13" i="363" s="1"/>
  <c r="K16" i="363"/>
  <c r="K17" i="363"/>
  <c r="K18" i="363"/>
  <c r="G18" i="363" s="1"/>
  <c r="K19" i="363"/>
  <c r="K20" i="363"/>
  <c r="K21" i="363"/>
  <c r="K14" i="363"/>
  <c r="K10" i="363"/>
  <c r="K11" i="363"/>
  <c r="K12" i="363"/>
  <c r="K9" i="363"/>
  <c r="G9" i="363" s="1"/>
  <c r="I27" i="363"/>
  <c r="I28" i="363"/>
  <c r="I26" i="363"/>
  <c r="I24" i="363"/>
  <c r="G24" i="363" s="1"/>
  <c r="I23" i="363"/>
  <c r="I20" i="363"/>
  <c r="I21" i="363"/>
  <c r="I15" i="363"/>
  <c r="I16" i="363"/>
  <c r="I17" i="363"/>
  <c r="I18" i="363"/>
  <c r="I19" i="363"/>
  <c r="I14" i="363"/>
  <c r="G14" i="363" s="1"/>
  <c r="I10" i="363"/>
  <c r="I11" i="363"/>
  <c r="G11" i="363" s="1"/>
  <c r="I12" i="363"/>
  <c r="I9" i="363"/>
  <c r="F117" i="363"/>
  <c r="G116" i="363"/>
  <c r="F116" i="363"/>
  <c r="F115" i="363"/>
  <c r="J114" i="363"/>
  <c r="H114" i="363"/>
  <c r="F114" i="363" s="1"/>
  <c r="F113" i="363"/>
  <c r="F112" i="363"/>
  <c r="G111" i="363"/>
  <c r="F111" i="363"/>
  <c r="F110" i="363"/>
  <c r="G109" i="363"/>
  <c r="F109" i="363"/>
  <c r="J108" i="363"/>
  <c r="H108" i="363"/>
  <c r="F108" i="363"/>
  <c r="F105" i="363"/>
  <c r="F104" i="363"/>
  <c r="F103" i="363"/>
  <c r="G102" i="363"/>
  <c r="F102" i="363"/>
  <c r="J101" i="363"/>
  <c r="H101" i="363"/>
  <c r="F100" i="363"/>
  <c r="G99" i="363"/>
  <c r="F99" i="363"/>
  <c r="F98" i="363"/>
  <c r="J97" i="363"/>
  <c r="F97" i="363" s="1"/>
  <c r="H97" i="363"/>
  <c r="F96" i="363"/>
  <c r="G95" i="363"/>
  <c r="F95" i="363"/>
  <c r="F94" i="363"/>
  <c r="F93" i="363"/>
  <c r="K92" i="363"/>
  <c r="J92" i="363"/>
  <c r="H92" i="363"/>
  <c r="J91" i="363"/>
  <c r="F90" i="363"/>
  <c r="F89" i="363"/>
  <c r="K88" i="363"/>
  <c r="J88" i="363"/>
  <c r="H88" i="363"/>
  <c r="F88" i="363" s="1"/>
  <c r="G87" i="363"/>
  <c r="F87" i="363"/>
  <c r="F86" i="363"/>
  <c r="K85" i="363"/>
  <c r="J85" i="363"/>
  <c r="H85" i="363"/>
  <c r="F85" i="363"/>
  <c r="G84" i="363"/>
  <c r="F84" i="363"/>
  <c r="F83" i="363"/>
  <c r="J82" i="363"/>
  <c r="H82" i="363"/>
  <c r="F82" i="363" s="1"/>
  <c r="F79" i="363"/>
  <c r="F78" i="363"/>
  <c r="K77" i="363"/>
  <c r="J77" i="363"/>
  <c r="H77" i="363"/>
  <c r="F77" i="363" s="1"/>
  <c r="F76" i="363"/>
  <c r="F75" i="363"/>
  <c r="F74" i="363"/>
  <c r="G73" i="363"/>
  <c r="F73" i="363"/>
  <c r="F72" i="363"/>
  <c r="K71" i="363"/>
  <c r="J71" i="363"/>
  <c r="H71" i="363"/>
  <c r="F71" i="363" s="1"/>
  <c r="F70" i="363"/>
  <c r="G69" i="363"/>
  <c r="F69" i="363"/>
  <c r="F68" i="363"/>
  <c r="F67" i="363"/>
  <c r="J66" i="363"/>
  <c r="H66" i="363"/>
  <c r="F66" i="363" s="1"/>
  <c r="F65" i="363"/>
  <c r="G64" i="363"/>
  <c r="F64" i="363"/>
  <c r="G63" i="363"/>
  <c r="F63" i="363"/>
  <c r="K62" i="363"/>
  <c r="J62" i="363"/>
  <c r="H62" i="363"/>
  <c r="F62" i="363" s="1"/>
  <c r="F61" i="363"/>
  <c r="F60" i="363"/>
  <c r="F59" i="363"/>
  <c r="F58" i="363"/>
  <c r="J57" i="363"/>
  <c r="J56" i="363" s="1"/>
  <c r="H57" i="363"/>
  <c r="F57" i="363"/>
  <c r="F42" i="363"/>
  <c r="G41" i="363"/>
  <c r="F41" i="363"/>
  <c r="G40" i="363"/>
  <c r="F40" i="363"/>
  <c r="F39" i="363"/>
  <c r="J38" i="363"/>
  <c r="H38" i="363"/>
  <c r="F38" i="363" s="1"/>
  <c r="J37" i="363"/>
  <c r="G36" i="363"/>
  <c r="F36" i="363"/>
  <c r="G35" i="363"/>
  <c r="F35" i="363"/>
  <c r="G34" i="363"/>
  <c r="F34" i="363"/>
  <c r="K31" i="363"/>
  <c r="F33" i="363"/>
  <c r="F32" i="363"/>
  <c r="J31" i="363"/>
  <c r="H31" i="363"/>
  <c r="F28" i="363"/>
  <c r="G27" i="363"/>
  <c r="F27" i="363"/>
  <c r="G26" i="363"/>
  <c r="F26" i="363"/>
  <c r="H25" i="363"/>
  <c r="G25" i="363"/>
  <c r="F25" i="363"/>
  <c r="F24" i="363"/>
  <c r="F23" i="363"/>
  <c r="K22" i="363"/>
  <c r="J22" i="363"/>
  <c r="H22" i="363"/>
  <c r="F22" i="363" s="1"/>
  <c r="G21" i="363"/>
  <c r="F21" i="363"/>
  <c r="G20" i="363"/>
  <c r="F20" i="363"/>
  <c r="G19" i="363"/>
  <c r="F19" i="363"/>
  <c r="F18" i="363"/>
  <c r="F17" i="363"/>
  <c r="G16" i="363"/>
  <c r="F16" i="363"/>
  <c r="G15" i="363"/>
  <c r="F15" i="363"/>
  <c r="F14" i="363"/>
  <c r="J13" i="363"/>
  <c r="J8" i="363" s="1"/>
  <c r="H13" i="363"/>
  <c r="F13" i="363"/>
  <c r="G12" i="363"/>
  <c r="F12" i="363"/>
  <c r="F11" i="363"/>
  <c r="F10" i="363"/>
  <c r="F9" i="363"/>
  <c r="H8" i="363"/>
  <c r="F10" i="362"/>
  <c r="C10" i="362"/>
  <c r="B10" i="362" s="1"/>
  <c r="F9" i="362"/>
  <c r="B9" i="362" s="1"/>
  <c r="C9" i="362"/>
  <c r="F8" i="362"/>
  <c r="C8" i="362"/>
  <c r="B8" i="362" s="1"/>
  <c r="F7" i="362"/>
  <c r="C7" i="362"/>
  <c r="B7" i="362"/>
  <c r="F10" i="361"/>
  <c r="C10" i="361"/>
  <c r="B10" i="361" s="1"/>
  <c r="F9" i="361"/>
  <c r="B9" i="361" s="1"/>
  <c r="C9" i="361"/>
  <c r="F8" i="361"/>
  <c r="C8" i="361"/>
  <c r="B8" i="361" s="1"/>
  <c r="F7" i="361"/>
  <c r="C7" i="361"/>
  <c r="B7" i="361"/>
  <c r="F10" i="360"/>
  <c r="C10" i="360"/>
  <c r="B10" i="360" s="1"/>
  <c r="F9" i="360"/>
  <c r="B9" i="360" s="1"/>
  <c r="C9" i="360"/>
  <c r="F8" i="360"/>
  <c r="C8" i="360"/>
  <c r="B8" i="360" s="1"/>
  <c r="H7" i="360"/>
  <c r="G7" i="360"/>
  <c r="F7" i="360"/>
  <c r="E7" i="360"/>
  <c r="D7" i="360"/>
  <c r="C7" i="360" s="1"/>
  <c r="B7" i="360" s="1"/>
  <c r="F9" i="359"/>
  <c r="C9" i="359"/>
  <c r="B9" i="359" s="1"/>
  <c r="F8" i="359"/>
  <c r="B8" i="359" s="1"/>
  <c r="C8" i="359"/>
  <c r="H7" i="359"/>
  <c r="G7" i="359"/>
  <c r="F7" i="359" s="1"/>
  <c r="E7" i="359"/>
  <c r="D7" i="359"/>
  <c r="C7" i="359"/>
  <c r="C9" i="358"/>
  <c r="B9" i="358" s="1"/>
  <c r="C8" i="358"/>
  <c r="B8" i="358"/>
  <c r="H7" i="358"/>
  <c r="G7" i="358"/>
  <c r="F7" i="358"/>
  <c r="E7" i="358"/>
  <c r="D7" i="358"/>
  <c r="C7" i="358"/>
  <c r="B7" i="358" s="1"/>
  <c r="F9" i="357"/>
  <c r="C9" i="357"/>
  <c r="B9" i="357" s="1"/>
  <c r="F8" i="357"/>
  <c r="C8" i="357"/>
  <c r="B8" i="357" s="1"/>
  <c r="F7" i="357"/>
  <c r="C7" i="357"/>
  <c r="B7" i="357" s="1"/>
  <c r="I11" i="356"/>
  <c r="H11" i="356"/>
  <c r="D11" i="356"/>
  <c r="C11" i="356"/>
  <c r="B11" i="356" s="1"/>
  <c r="I10" i="356"/>
  <c r="H10" i="356" s="1"/>
  <c r="D10" i="356"/>
  <c r="C10" i="356" s="1"/>
  <c r="B10" i="356" s="1"/>
  <c r="I9" i="356"/>
  <c r="H9" i="356"/>
  <c r="D9" i="356"/>
  <c r="C9" i="356"/>
  <c r="B9" i="356" s="1"/>
  <c r="I8" i="356"/>
  <c r="H8" i="356" s="1"/>
  <c r="D8" i="356"/>
  <c r="C8" i="356" s="1"/>
  <c r="B8" i="356" s="1"/>
  <c r="J11" i="355"/>
  <c r="G11" i="355"/>
  <c r="D11" i="355"/>
  <c r="C11" i="355" s="1"/>
  <c r="B11" i="355" s="1"/>
  <c r="J10" i="355"/>
  <c r="G10" i="355"/>
  <c r="D10" i="355"/>
  <c r="C10" i="355" s="1"/>
  <c r="B10" i="355" s="1"/>
  <c r="J9" i="355"/>
  <c r="G9" i="355"/>
  <c r="D9" i="355"/>
  <c r="C9" i="355" s="1"/>
  <c r="B9" i="355" s="1"/>
  <c r="J8" i="355"/>
  <c r="G8" i="355"/>
  <c r="D8" i="355"/>
  <c r="C8" i="355"/>
  <c r="B8" i="355"/>
  <c r="J11" i="354"/>
  <c r="G11" i="354"/>
  <c r="C11" i="354" s="1"/>
  <c r="B11" i="354" s="1"/>
  <c r="D11" i="354"/>
  <c r="J10" i="354"/>
  <c r="G10" i="354"/>
  <c r="D10" i="354"/>
  <c r="C10" i="354" s="1"/>
  <c r="B10" i="354" s="1"/>
  <c r="J9" i="354"/>
  <c r="G9" i="354"/>
  <c r="C9" i="354" s="1"/>
  <c r="B9" i="354" s="1"/>
  <c r="D9" i="354"/>
  <c r="J8" i="354"/>
  <c r="G8" i="354"/>
  <c r="D8" i="354"/>
  <c r="C8" i="354" s="1"/>
  <c r="B8" i="354" s="1"/>
  <c r="I22" i="352"/>
  <c r="I20" i="352"/>
  <c r="I18" i="352"/>
  <c r="I16" i="352"/>
  <c r="C16" i="352" s="1"/>
  <c r="I15" i="352"/>
  <c r="C15" i="352" s="1"/>
  <c r="I14" i="352"/>
  <c r="I12" i="352"/>
  <c r="I13" i="352"/>
  <c r="E22" i="352"/>
  <c r="E11" i="352" s="1"/>
  <c r="G24" i="353"/>
  <c r="F24" i="353"/>
  <c r="E24" i="353"/>
  <c r="D24" i="353"/>
  <c r="G18" i="353"/>
  <c r="F18" i="353"/>
  <c r="E18" i="353"/>
  <c r="D18" i="353"/>
  <c r="G15" i="353"/>
  <c r="F15" i="353"/>
  <c r="E15" i="353"/>
  <c r="D15" i="353"/>
  <c r="G12" i="353"/>
  <c r="F12" i="353"/>
  <c r="E12" i="353"/>
  <c r="D12" i="353"/>
  <c r="G8" i="353"/>
  <c r="F8" i="353"/>
  <c r="E8" i="353"/>
  <c r="D8" i="353"/>
  <c r="C34" i="352"/>
  <c r="C33" i="352"/>
  <c r="C32" i="352"/>
  <c r="C31" i="352"/>
  <c r="C30" i="352"/>
  <c r="C29" i="352"/>
  <c r="C28" i="352"/>
  <c r="C27" i="352"/>
  <c r="C26" i="352"/>
  <c r="C25" i="352"/>
  <c r="C24" i="352"/>
  <c r="C23" i="352"/>
  <c r="C22" i="352"/>
  <c r="C21" i="352"/>
  <c r="C20" i="352"/>
  <c r="C19" i="352"/>
  <c r="C18" i="352"/>
  <c r="C17" i="352"/>
  <c r="C14" i="352"/>
  <c r="C13" i="352"/>
  <c r="C12" i="352"/>
  <c r="G11" i="352"/>
  <c r="F52" i="351"/>
  <c r="G50" i="351"/>
  <c r="G49" i="351"/>
  <c r="G48" i="351"/>
  <c r="G47" i="351"/>
  <c r="G46" i="351"/>
  <c r="G45" i="351"/>
  <c r="G44" i="351"/>
  <c r="G122" i="351"/>
  <c r="G120" i="351"/>
  <c r="K116" i="351"/>
  <c r="K117" i="351"/>
  <c r="K115" i="351"/>
  <c r="I116" i="351"/>
  <c r="I117" i="351"/>
  <c r="G117" i="351" s="1"/>
  <c r="I115" i="351"/>
  <c r="K110" i="351"/>
  <c r="K111" i="351"/>
  <c r="G111" i="351" s="1"/>
  <c r="K112" i="351"/>
  <c r="K108" i="351" s="1"/>
  <c r="K113" i="351"/>
  <c r="K109" i="351"/>
  <c r="I110" i="351"/>
  <c r="I111" i="351"/>
  <c r="I112" i="351"/>
  <c r="G112" i="351" s="1"/>
  <c r="I113" i="351"/>
  <c r="I109" i="351"/>
  <c r="G109" i="351" s="1"/>
  <c r="K103" i="351"/>
  <c r="G103" i="351" s="1"/>
  <c r="K104" i="351"/>
  <c r="G104" i="351" s="1"/>
  <c r="K105" i="351"/>
  <c r="K101" i="351" s="1"/>
  <c r="K102" i="351"/>
  <c r="I103" i="351"/>
  <c r="I104" i="351"/>
  <c r="I105" i="351"/>
  <c r="G105" i="351" s="1"/>
  <c r="I102" i="351"/>
  <c r="G102" i="351" s="1"/>
  <c r="K99" i="351"/>
  <c r="G99" i="351" s="1"/>
  <c r="K100" i="351"/>
  <c r="K98" i="351"/>
  <c r="I99" i="351"/>
  <c r="I100" i="351"/>
  <c r="I98" i="351"/>
  <c r="K94" i="351"/>
  <c r="K95" i="351"/>
  <c r="K96" i="351"/>
  <c r="K93" i="351"/>
  <c r="I94" i="351"/>
  <c r="I95" i="351"/>
  <c r="I96" i="351"/>
  <c r="I93" i="351"/>
  <c r="G93" i="351" s="1"/>
  <c r="I90" i="351"/>
  <c r="I89" i="351"/>
  <c r="K90" i="351"/>
  <c r="K89" i="351"/>
  <c r="K88" i="351" s="1"/>
  <c r="K87" i="351"/>
  <c r="G87" i="351" s="1"/>
  <c r="K86" i="351"/>
  <c r="K85" i="351" s="1"/>
  <c r="K84" i="351"/>
  <c r="K83" i="351"/>
  <c r="I87" i="351"/>
  <c r="I86" i="351"/>
  <c r="I84" i="351"/>
  <c r="I83" i="351"/>
  <c r="I82" i="351" s="1"/>
  <c r="K79" i="351"/>
  <c r="K77" i="351" s="1"/>
  <c r="K78" i="351"/>
  <c r="I79" i="351"/>
  <c r="I78" i="351"/>
  <c r="G78" i="351" s="1"/>
  <c r="K73" i="351"/>
  <c r="K74" i="351"/>
  <c r="G74" i="351" s="1"/>
  <c r="K75" i="351"/>
  <c r="K76" i="351"/>
  <c r="K72" i="351"/>
  <c r="I73" i="351"/>
  <c r="G73" i="351" s="1"/>
  <c r="I74" i="351"/>
  <c r="I75" i="351"/>
  <c r="I76" i="351"/>
  <c r="I72" i="351"/>
  <c r="I68" i="351"/>
  <c r="I69" i="351"/>
  <c r="I70" i="351"/>
  <c r="I67" i="351"/>
  <c r="K68" i="351"/>
  <c r="K69" i="351"/>
  <c r="K70" i="351"/>
  <c r="K67" i="351"/>
  <c r="K64" i="351"/>
  <c r="K65" i="351"/>
  <c r="K63" i="351"/>
  <c r="G63" i="351" s="1"/>
  <c r="K59" i="351"/>
  <c r="K60" i="351"/>
  <c r="K61" i="351"/>
  <c r="G61" i="351" s="1"/>
  <c r="K58" i="351"/>
  <c r="K57" i="351" s="1"/>
  <c r="I65" i="351"/>
  <c r="G65" i="351" s="1"/>
  <c r="I64" i="351"/>
  <c r="I63" i="351"/>
  <c r="I59" i="351"/>
  <c r="G59" i="351" s="1"/>
  <c r="I60" i="351"/>
  <c r="G60" i="351" s="1"/>
  <c r="I61" i="351"/>
  <c r="I58" i="351"/>
  <c r="G58" i="351" s="1"/>
  <c r="K40" i="351"/>
  <c r="G40" i="351" s="1"/>
  <c r="K41" i="351"/>
  <c r="K42" i="351"/>
  <c r="K39" i="351"/>
  <c r="I40" i="351"/>
  <c r="I41" i="351"/>
  <c r="I38" i="351" s="1"/>
  <c r="I42" i="351"/>
  <c r="I39" i="351"/>
  <c r="K33" i="351"/>
  <c r="K34" i="351"/>
  <c r="K35" i="351"/>
  <c r="K36" i="351"/>
  <c r="K32" i="351"/>
  <c r="K31" i="351" s="1"/>
  <c r="I33" i="351"/>
  <c r="G33" i="351" s="1"/>
  <c r="I34" i="351"/>
  <c r="I35" i="351"/>
  <c r="I36" i="351"/>
  <c r="I32" i="351"/>
  <c r="K27" i="351"/>
  <c r="K28" i="351"/>
  <c r="K26" i="351"/>
  <c r="I27" i="351"/>
  <c r="I28" i="351"/>
  <c r="I26" i="351"/>
  <c r="G26" i="351" s="1"/>
  <c r="K24" i="351"/>
  <c r="K23" i="351"/>
  <c r="I24" i="351"/>
  <c r="I23" i="351"/>
  <c r="K15" i="351"/>
  <c r="G15" i="351" s="1"/>
  <c r="K16" i="351"/>
  <c r="K17" i="351"/>
  <c r="G17" i="351" s="1"/>
  <c r="K18" i="351"/>
  <c r="K19" i="351"/>
  <c r="K20" i="351"/>
  <c r="K21" i="351"/>
  <c r="G21" i="351" s="1"/>
  <c r="K14" i="351"/>
  <c r="G14" i="351" s="1"/>
  <c r="I15" i="351"/>
  <c r="I16" i="351"/>
  <c r="I17" i="351"/>
  <c r="I18" i="351"/>
  <c r="I19" i="351"/>
  <c r="G19" i="351" s="1"/>
  <c r="I20" i="351"/>
  <c r="I21" i="351"/>
  <c r="I14" i="351"/>
  <c r="K10" i="351"/>
  <c r="K11" i="351"/>
  <c r="K12" i="351"/>
  <c r="K9" i="351"/>
  <c r="I10" i="351"/>
  <c r="G10" i="351" s="1"/>
  <c r="I11" i="351"/>
  <c r="I12" i="351"/>
  <c r="I9" i="351"/>
  <c r="G9" i="351" s="1"/>
  <c r="F117" i="351"/>
  <c r="G116" i="351"/>
  <c r="F116" i="351"/>
  <c r="G115" i="351"/>
  <c r="F115" i="351"/>
  <c r="K114" i="351"/>
  <c r="J114" i="351"/>
  <c r="I114" i="351"/>
  <c r="G114" i="351" s="1"/>
  <c r="H114" i="351"/>
  <c r="F114" i="351" s="1"/>
  <c r="F113" i="351"/>
  <c r="F112" i="351"/>
  <c r="F111" i="351"/>
  <c r="G110" i="351"/>
  <c r="F110" i="351"/>
  <c r="F109" i="351"/>
  <c r="J108" i="351"/>
  <c r="H108" i="351"/>
  <c r="F108" i="351"/>
  <c r="F105" i="351"/>
  <c r="F104" i="351"/>
  <c r="F103" i="351"/>
  <c r="F102" i="351"/>
  <c r="J101" i="351"/>
  <c r="H101" i="351"/>
  <c r="G100" i="351"/>
  <c r="F100" i="351"/>
  <c r="F99" i="351"/>
  <c r="K97" i="351"/>
  <c r="G98" i="351"/>
  <c r="F98" i="351"/>
  <c r="J97" i="351"/>
  <c r="H97" i="351"/>
  <c r="F97" i="351"/>
  <c r="G96" i="351"/>
  <c r="F96" i="351"/>
  <c r="F95" i="351"/>
  <c r="G94" i="351"/>
  <c r="F94" i="351"/>
  <c r="F93" i="351"/>
  <c r="K92" i="351"/>
  <c r="J92" i="351"/>
  <c r="H92" i="351"/>
  <c r="F92" i="351" s="1"/>
  <c r="J91" i="351"/>
  <c r="G90" i="351"/>
  <c r="F90" i="351"/>
  <c r="G89" i="351"/>
  <c r="F89" i="351"/>
  <c r="J88" i="351"/>
  <c r="I88" i="351"/>
  <c r="H88" i="351"/>
  <c r="F88" i="351" s="1"/>
  <c r="F87" i="351"/>
  <c r="G86" i="351"/>
  <c r="F86" i="351"/>
  <c r="J85" i="351"/>
  <c r="H85" i="351"/>
  <c r="F85" i="351"/>
  <c r="G84" i="351"/>
  <c r="F84" i="351"/>
  <c r="F83" i="351"/>
  <c r="K82" i="351"/>
  <c r="J82" i="351"/>
  <c r="H82" i="351"/>
  <c r="F82" i="351" s="1"/>
  <c r="G79" i="351"/>
  <c r="F79" i="351"/>
  <c r="F78" i="351"/>
  <c r="J77" i="351"/>
  <c r="H77" i="351"/>
  <c r="F77" i="351" s="1"/>
  <c r="F76" i="351"/>
  <c r="G75" i="351"/>
  <c r="F75" i="351"/>
  <c r="F74" i="351"/>
  <c r="F73" i="351"/>
  <c r="F72" i="351"/>
  <c r="J71" i="351"/>
  <c r="H71" i="351"/>
  <c r="F71" i="351" s="1"/>
  <c r="G70" i="351"/>
  <c r="F70" i="351"/>
  <c r="G69" i="351"/>
  <c r="F69" i="351"/>
  <c r="G68" i="351"/>
  <c r="F68" i="351"/>
  <c r="G67" i="351"/>
  <c r="F67" i="351"/>
  <c r="K66" i="351"/>
  <c r="J66" i="351"/>
  <c r="H66" i="351"/>
  <c r="F66" i="351" s="1"/>
  <c r="F65" i="351"/>
  <c r="G64" i="351"/>
  <c r="F64" i="351"/>
  <c r="F63" i="351"/>
  <c r="K62" i="351"/>
  <c r="J62" i="351"/>
  <c r="I62" i="351"/>
  <c r="H62" i="351"/>
  <c r="F62" i="351" s="1"/>
  <c r="F61" i="351"/>
  <c r="F60" i="351"/>
  <c r="F59" i="351"/>
  <c r="F58" i="351"/>
  <c r="J57" i="351"/>
  <c r="J56" i="351" s="1"/>
  <c r="H57" i="351"/>
  <c r="F57" i="351" s="1"/>
  <c r="G42" i="351"/>
  <c r="F42" i="351"/>
  <c r="F41" i="351"/>
  <c r="F40" i="351"/>
  <c r="G39" i="351"/>
  <c r="F39" i="351"/>
  <c r="J38" i="351"/>
  <c r="H38" i="351"/>
  <c r="F38" i="351" s="1"/>
  <c r="J37" i="351"/>
  <c r="F36" i="351"/>
  <c r="G35" i="351"/>
  <c r="F35" i="351"/>
  <c r="G34" i="351"/>
  <c r="F34" i="351"/>
  <c r="F33" i="351"/>
  <c r="F32" i="351"/>
  <c r="J31" i="351"/>
  <c r="F31" i="351" s="1"/>
  <c r="H31" i="351"/>
  <c r="G28" i="351"/>
  <c r="F28" i="351"/>
  <c r="G27" i="351"/>
  <c r="F27" i="351"/>
  <c r="F26" i="351"/>
  <c r="H25" i="351"/>
  <c r="F25" i="351" s="1"/>
  <c r="G25" i="351"/>
  <c r="G24" i="351"/>
  <c r="F24" i="351"/>
  <c r="G23" i="351"/>
  <c r="F23" i="351"/>
  <c r="K22" i="351"/>
  <c r="J22" i="351"/>
  <c r="H22" i="351"/>
  <c r="F22" i="351" s="1"/>
  <c r="F21" i="351"/>
  <c r="G20" i="351"/>
  <c r="F20" i="351"/>
  <c r="F19" i="351"/>
  <c r="F18" i="351"/>
  <c r="F17" i="351"/>
  <c r="G16" i="351"/>
  <c r="F16" i="351"/>
  <c r="F15" i="351"/>
  <c r="F14" i="351"/>
  <c r="K13" i="351"/>
  <c r="J13" i="351"/>
  <c r="H13" i="351"/>
  <c r="F13" i="351" s="1"/>
  <c r="G12" i="351"/>
  <c r="F12" i="351"/>
  <c r="G11" i="351"/>
  <c r="F11" i="351"/>
  <c r="F10" i="351"/>
  <c r="F9" i="351"/>
  <c r="J8" i="351"/>
  <c r="J7" i="351" s="1"/>
  <c r="I22" i="349"/>
  <c r="I20" i="349"/>
  <c r="I18" i="349"/>
  <c r="I11" i="349" s="1"/>
  <c r="I16" i="349"/>
  <c r="I15" i="349"/>
  <c r="I13" i="349"/>
  <c r="I12" i="349"/>
  <c r="E22" i="349"/>
  <c r="E24" i="350"/>
  <c r="F24" i="350"/>
  <c r="G24" i="350"/>
  <c r="E18" i="350"/>
  <c r="F18" i="350"/>
  <c r="G18" i="350"/>
  <c r="E15" i="350"/>
  <c r="F15" i="350"/>
  <c r="G15" i="350"/>
  <c r="E12" i="350"/>
  <c r="F12" i="350"/>
  <c r="G12" i="350"/>
  <c r="E8" i="350"/>
  <c r="F8" i="350"/>
  <c r="G8" i="350"/>
  <c r="D24" i="350"/>
  <c r="D18" i="350"/>
  <c r="D15" i="350"/>
  <c r="D12" i="350"/>
  <c r="D8" i="350"/>
  <c r="C34" i="349"/>
  <c r="C33" i="349"/>
  <c r="C32" i="349"/>
  <c r="C31" i="349"/>
  <c r="C30" i="349"/>
  <c r="C29" i="349"/>
  <c r="C28" i="349"/>
  <c r="C27" i="349"/>
  <c r="C26" i="349"/>
  <c r="C25" i="349"/>
  <c r="C24" i="349"/>
  <c r="C23" i="349"/>
  <c r="C22" i="349"/>
  <c r="C21" i="349"/>
  <c r="C20" i="349"/>
  <c r="C19" i="349"/>
  <c r="C18" i="349"/>
  <c r="C17" i="349"/>
  <c r="C16" i="349"/>
  <c r="C15" i="349"/>
  <c r="C14" i="349"/>
  <c r="C13" i="349"/>
  <c r="C12" i="349"/>
  <c r="G11" i="349"/>
  <c r="F15" i="348"/>
  <c r="F12" i="348" s="1"/>
  <c r="F7" i="348"/>
  <c r="N12" i="347"/>
  <c r="AM19" i="347"/>
  <c r="AJ19" i="347"/>
  <c r="AJ13" i="347" s="1"/>
  <c r="AG19" i="347"/>
  <c r="AG13" i="347" s="1"/>
  <c r="AD19" i="347"/>
  <c r="AA19" i="347"/>
  <c r="Z19" i="347"/>
  <c r="Z13" i="347" s="1"/>
  <c r="Y19" i="347"/>
  <c r="X19" i="347" s="1"/>
  <c r="X13" i="347" s="1"/>
  <c r="U19" i="347"/>
  <c r="R19" i="347"/>
  <c r="Q19" i="347"/>
  <c r="O19" i="347" s="1"/>
  <c r="O13" i="347" s="1"/>
  <c r="P19" i="347"/>
  <c r="L19" i="347"/>
  <c r="L13" i="347" s="1"/>
  <c r="I19" i="347"/>
  <c r="F19" i="347"/>
  <c r="F14" i="347" s="1"/>
  <c r="F8" i="347" s="1"/>
  <c r="E19" i="347"/>
  <c r="E13" i="347" s="1"/>
  <c r="D19" i="347"/>
  <c r="D13" i="347" s="1"/>
  <c r="AM18" i="347"/>
  <c r="AJ18" i="347"/>
  <c r="AG18" i="347"/>
  <c r="AD18" i="347"/>
  <c r="AD12" i="347" s="1"/>
  <c r="AA18" i="347"/>
  <c r="Z18" i="347"/>
  <c r="Y18" i="347"/>
  <c r="X18" i="347"/>
  <c r="U18" i="347"/>
  <c r="R18" i="347"/>
  <c r="Q18" i="347"/>
  <c r="P18" i="347"/>
  <c r="P14" i="347" s="1"/>
  <c r="P8" i="347" s="1"/>
  <c r="L18" i="347"/>
  <c r="I18" i="347"/>
  <c r="F18" i="347"/>
  <c r="F12" i="347" s="1"/>
  <c r="E18" i="347"/>
  <c r="D18" i="347"/>
  <c r="C18" i="347" s="1"/>
  <c r="C12" i="347" s="1"/>
  <c r="AM17" i="347"/>
  <c r="AJ17" i="347"/>
  <c r="AG17" i="347"/>
  <c r="AD17" i="347"/>
  <c r="AD11" i="347" s="1"/>
  <c r="AA17" i="347"/>
  <c r="Z17" i="347"/>
  <c r="Y17" i="347"/>
  <c r="X17" i="347" s="1"/>
  <c r="X11" i="347" s="1"/>
  <c r="U17" i="347"/>
  <c r="U11" i="347" s="1"/>
  <c r="R17" i="347"/>
  <c r="Q17" i="347"/>
  <c r="P17" i="347"/>
  <c r="O17" i="347"/>
  <c r="L17" i="347"/>
  <c r="I17" i="347"/>
  <c r="F17" i="347"/>
  <c r="F11" i="347" s="1"/>
  <c r="E17" i="347"/>
  <c r="C17" i="347" s="1"/>
  <c r="C11" i="347" s="1"/>
  <c r="D17" i="347"/>
  <c r="AM16" i="347"/>
  <c r="AJ16" i="347"/>
  <c r="AJ14" i="347" s="1"/>
  <c r="AJ8" i="347" s="1"/>
  <c r="AG16" i="347"/>
  <c r="AD16" i="347"/>
  <c r="AA16" i="347"/>
  <c r="Z16" i="347"/>
  <c r="X16" i="347" s="1"/>
  <c r="X10" i="347" s="1"/>
  <c r="Y16" i="347"/>
  <c r="U16" i="347"/>
  <c r="U10" i="347" s="1"/>
  <c r="R16" i="347"/>
  <c r="Q16" i="347"/>
  <c r="P16" i="347"/>
  <c r="O16" i="347" s="1"/>
  <c r="O10" i="347" s="1"/>
  <c r="L16" i="347"/>
  <c r="I16" i="347"/>
  <c r="F16" i="347"/>
  <c r="E16" i="347"/>
  <c r="E10" i="347" s="1"/>
  <c r="D16" i="347"/>
  <c r="D14" i="347" s="1"/>
  <c r="D8" i="347" s="1"/>
  <c r="AM15" i="347"/>
  <c r="AM14" i="347" s="1"/>
  <c r="AM8" i="347" s="1"/>
  <c r="AJ15" i="347"/>
  <c r="AJ9" i="347" s="1"/>
  <c r="AG15" i="347"/>
  <c r="AG14" i="347" s="1"/>
  <c r="AG8" i="347" s="1"/>
  <c r="AD15" i="347"/>
  <c r="AA15" i="347"/>
  <c r="AA14" i="347" s="1"/>
  <c r="AA8" i="347" s="1"/>
  <c r="Z15" i="347"/>
  <c r="Y15" i="347"/>
  <c r="X15" i="347" s="1"/>
  <c r="U15" i="347"/>
  <c r="U14" i="347" s="1"/>
  <c r="U8" i="347" s="1"/>
  <c r="R15" i="347"/>
  <c r="Q15" i="347"/>
  <c r="O15" i="347" s="1"/>
  <c r="P15" i="347"/>
  <c r="L15" i="347"/>
  <c r="I15" i="347"/>
  <c r="I14" i="347" s="1"/>
  <c r="I8" i="347" s="1"/>
  <c r="F15" i="347"/>
  <c r="E15" i="347"/>
  <c r="D15" i="347"/>
  <c r="C15" i="347"/>
  <c r="C9" i="347" s="1"/>
  <c r="AO14" i="347"/>
  <c r="AN14" i="347"/>
  <c r="AL14" i="347"/>
  <c r="AL8" i="347" s="1"/>
  <c r="AK14" i="347"/>
  <c r="AI14" i="347"/>
  <c r="AI8" i="347" s="1"/>
  <c r="AH14" i="347"/>
  <c r="AH8" i="347" s="1"/>
  <c r="AF14" i="347"/>
  <c r="AF8" i="347" s="1"/>
  <c r="AE14" i="347"/>
  <c r="AE8" i="347" s="1"/>
  <c r="AD14" i="347"/>
  <c r="AD8" i="347" s="1"/>
  <c r="AC14" i="347"/>
  <c r="AB14" i="347"/>
  <c r="Z14" i="347"/>
  <c r="Z8" i="347" s="1"/>
  <c r="W14" i="347"/>
  <c r="W8" i="347" s="1"/>
  <c r="V14" i="347"/>
  <c r="V8" i="347" s="1"/>
  <c r="T14" i="347"/>
  <c r="S14" i="347"/>
  <c r="S8" i="347" s="1"/>
  <c r="R14" i="347"/>
  <c r="R8" i="347" s="1"/>
  <c r="N14" i="347"/>
  <c r="N8" i="347" s="1"/>
  <c r="M14" i="347"/>
  <c r="K14" i="347"/>
  <c r="K8" i="347" s="1"/>
  <c r="J14" i="347"/>
  <c r="J8" i="347" s="1"/>
  <c r="H14" i="347"/>
  <c r="G14" i="347"/>
  <c r="G8" i="347" s="1"/>
  <c r="AO13" i="347"/>
  <c r="AN13" i="347"/>
  <c r="AM13" i="347"/>
  <c r="AL13" i="347"/>
  <c r="AK13" i="347"/>
  <c r="AI13" i="347"/>
  <c r="AH13" i="347"/>
  <c r="AF13" i="347"/>
  <c r="AE13" i="347"/>
  <c r="AD13" i="347"/>
  <c r="AC13" i="347"/>
  <c r="AB13" i="347"/>
  <c r="AA13" i="347"/>
  <c r="Y13" i="347"/>
  <c r="W13" i="347"/>
  <c r="V13" i="347"/>
  <c r="U13" i="347"/>
  <c r="T13" i="347"/>
  <c r="S13" i="347"/>
  <c r="R13" i="347"/>
  <c r="Q13" i="347"/>
  <c r="P13" i="347"/>
  <c r="N13" i="347"/>
  <c r="M13" i="347"/>
  <c r="K13" i="347"/>
  <c r="J13" i="347"/>
  <c r="I13" i="347"/>
  <c r="H13" i="347"/>
  <c r="G13" i="347"/>
  <c r="AO12" i="347"/>
  <c r="AN12" i="347"/>
  <c r="AM12" i="347"/>
  <c r="AL12" i="347"/>
  <c r="AK12" i="347"/>
  <c r="AJ12" i="347"/>
  <c r="AI12" i="347"/>
  <c r="AH12" i="347"/>
  <c r="AG12" i="347"/>
  <c r="AF12" i="347"/>
  <c r="AE12" i="347"/>
  <c r="AC12" i="347"/>
  <c r="AB12" i="347"/>
  <c r="AA12" i="347"/>
  <c r="Z12" i="347"/>
  <c r="Y12" i="347"/>
  <c r="X12" i="347"/>
  <c r="W12" i="347"/>
  <c r="V12" i="347"/>
  <c r="U12" i="347"/>
  <c r="T12" i="347"/>
  <c r="S12" i="347"/>
  <c r="R12" i="347"/>
  <c r="Q12" i="347"/>
  <c r="P12" i="347"/>
  <c r="M12" i="347"/>
  <c r="L12" i="347"/>
  <c r="K12" i="347"/>
  <c r="J12" i="347"/>
  <c r="I12" i="347"/>
  <c r="H12" i="347"/>
  <c r="G12" i="347"/>
  <c r="E12" i="347"/>
  <c r="D12" i="347"/>
  <c r="AO11" i="347"/>
  <c r="AN11" i="347"/>
  <c r="AM11" i="347"/>
  <c r="AL11" i="347"/>
  <c r="AK11" i="347"/>
  <c r="AJ11" i="347"/>
  <c r="AI11" i="347"/>
  <c r="AH11" i="347"/>
  <c r="AG11" i="347"/>
  <c r="AF11" i="347"/>
  <c r="AE11" i="347"/>
  <c r="AC11" i="347"/>
  <c r="AB11" i="347"/>
  <c r="AA11" i="347"/>
  <c r="Z11" i="347"/>
  <c r="Y11" i="347"/>
  <c r="W11" i="347"/>
  <c r="V11" i="347"/>
  <c r="T11" i="347"/>
  <c r="S11" i="347"/>
  <c r="R11" i="347"/>
  <c r="Q11" i="347"/>
  <c r="P11" i="347"/>
  <c r="O11" i="347"/>
  <c r="N11" i="347"/>
  <c r="M11" i="347"/>
  <c r="L11" i="347"/>
  <c r="K11" i="347"/>
  <c r="J11" i="347"/>
  <c r="I11" i="347"/>
  <c r="H11" i="347"/>
  <c r="G11" i="347"/>
  <c r="D11" i="347"/>
  <c r="AO10" i="347"/>
  <c r="AN10" i="347"/>
  <c r="AM10" i="347"/>
  <c r="AL10" i="347"/>
  <c r="AK10" i="347"/>
  <c r="AI10" i="347"/>
  <c r="AH10" i="347"/>
  <c r="AG10" i="347"/>
  <c r="AF10" i="347"/>
  <c r="AE10" i="347"/>
  <c r="AD10" i="347"/>
  <c r="AC10" i="347"/>
  <c r="AB10" i="347"/>
  <c r="AA10" i="347"/>
  <c r="Z10" i="347"/>
  <c r="Y10" i="347"/>
  <c r="W10" i="347"/>
  <c r="V10" i="347"/>
  <c r="T10" i="347"/>
  <c r="S10" i="347"/>
  <c r="R10" i="347"/>
  <c r="Q10" i="347"/>
  <c r="P10" i="347"/>
  <c r="N10" i="347"/>
  <c r="M10" i="347"/>
  <c r="K10" i="347"/>
  <c r="J10" i="347"/>
  <c r="I10" i="347"/>
  <c r="H10" i="347"/>
  <c r="G10" i="347"/>
  <c r="F10" i="347"/>
  <c r="AO9" i="347"/>
  <c r="AN9" i="347"/>
  <c r="AM9" i="347"/>
  <c r="AL9" i="347"/>
  <c r="AK9" i="347"/>
  <c r="AI9" i="347"/>
  <c r="AH9" i="347"/>
  <c r="AG9" i="347"/>
  <c r="AF9" i="347"/>
  <c r="AE9" i="347"/>
  <c r="AD9" i="347"/>
  <c r="AC9" i="347"/>
  <c r="AB9" i="347"/>
  <c r="AA9" i="347"/>
  <c r="Z9" i="347"/>
  <c r="Y9" i="347"/>
  <c r="W9" i="347"/>
  <c r="V9" i="347"/>
  <c r="U9" i="347"/>
  <c r="T9" i="347"/>
  <c r="S9" i="347"/>
  <c r="R9" i="347"/>
  <c r="Q9" i="347"/>
  <c r="P9" i="347"/>
  <c r="N9" i="347"/>
  <c r="M9" i="347"/>
  <c r="L9" i="347"/>
  <c r="K9" i="347"/>
  <c r="J9" i="347"/>
  <c r="I9" i="347"/>
  <c r="H9" i="347"/>
  <c r="G9" i="347"/>
  <c r="F9" i="347"/>
  <c r="E9" i="347"/>
  <c r="D9" i="347"/>
  <c r="AO8" i="347"/>
  <c r="AN8" i="347"/>
  <c r="AK8" i="347"/>
  <c r="AC8" i="347"/>
  <c r="AB8" i="347"/>
  <c r="T8" i="347"/>
  <c r="M8" i="347"/>
  <c r="H8" i="347"/>
  <c r="G120" i="346"/>
  <c r="H62" i="346"/>
  <c r="F62" i="346" s="1"/>
  <c r="G122" i="346"/>
  <c r="K116" i="346"/>
  <c r="G116" i="346" s="1"/>
  <c r="K117" i="346"/>
  <c r="K115" i="346"/>
  <c r="I116" i="346"/>
  <c r="I117" i="346"/>
  <c r="I115" i="346"/>
  <c r="K110" i="346"/>
  <c r="G110" i="346" s="1"/>
  <c r="K111" i="346"/>
  <c r="K112" i="346"/>
  <c r="K113" i="346"/>
  <c r="K108" i="346" s="1"/>
  <c r="K109" i="346"/>
  <c r="I110" i="346"/>
  <c r="I111" i="346"/>
  <c r="I112" i="346"/>
  <c r="G112" i="346" s="1"/>
  <c r="I113" i="346"/>
  <c r="I109" i="346"/>
  <c r="G109" i="346" s="1"/>
  <c r="K103" i="346"/>
  <c r="K104" i="346"/>
  <c r="K105" i="346"/>
  <c r="K102" i="346"/>
  <c r="I103" i="346"/>
  <c r="G103" i="346" s="1"/>
  <c r="I104" i="346"/>
  <c r="I105" i="346"/>
  <c r="I101" i="346" s="1"/>
  <c r="I102" i="346"/>
  <c r="K99" i="346"/>
  <c r="K100" i="346"/>
  <c r="K98" i="346"/>
  <c r="I99" i="346"/>
  <c r="I100" i="346"/>
  <c r="I98" i="346"/>
  <c r="G98" i="346" s="1"/>
  <c r="K94" i="346"/>
  <c r="K95" i="346"/>
  <c r="K96" i="346"/>
  <c r="G96" i="346" s="1"/>
  <c r="K93" i="346"/>
  <c r="I94" i="346"/>
  <c r="G94" i="346" s="1"/>
  <c r="I95" i="346"/>
  <c r="I96" i="346"/>
  <c r="I93" i="346"/>
  <c r="K90" i="346"/>
  <c r="K89" i="346"/>
  <c r="I90" i="346"/>
  <c r="I89" i="346"/>
  <c r="K87" i="346"/>
  <c r="K86" i="346"/>
  <c r="I87" i="346"/>
  <c r="I86" i="346"/>
  <c r="G86" i="346" s="1"/>
  <c r="K84" i="346"/>
  <c r="K83" i="346"/>
  <c r="I84" i="346"/>
  <c r="I83" i="346"/>
  <c r="G83" i="346" s="1"/>
  <c r="K79" i="346"/>
  <c r="K78" i="346"/>
  <c r="I79" i="346"/>
  <c r="G79" i="346" s="1"/>
  <c r="I78" i="346"/>
  <c r="G78" i="346" s="1"/>
  <c r="K73" i="346"/>
  <c r="K74" i="346"/>
  <c r="K71" i="346" s="1"/>
  <c r="K75" i="346"/>
  <c r="K76" i="346"/>
  <c r="K72" i="346"/>
  <c r="I73" i="346"/>
  <c r="I74" i="346"/>
  <c r="I71" i="346" s="1"/>
  <c r="I75" i="346"/>
  <c r="I76" i="346"/>
  <c r="I72" i="346"/>
  <c r="K68" i="346"/>
  <c r="K66" i="346" s="1"/>
  <c r="K69" i="346"/>
  <c r="K70" i="346"/>
  <c r="K67" i="346"/>
  <c r="I68" i="346"/>
  <c r="G68" i="346" s="1"/>
  <c r="I69" i="346"/>
  <c r="I70" i="346"/>
  <c r="I67" i="346"/>
  <c r="G67" i="346" s="1"/>
  <c r="K64" i="346"/>
  <c r="K62" i="346" s="1"/>
  <c r="K65" i="346"/>
  <c r="K63" i="346"/>
  <c r="I64" i="346"/>
  <c r="I65" i="346"/>
  <c r="I63" i="346"/>
  <c r="G63" i="346" s="1"/>
  <c r="K59" i="346"/>
  <c r="K60" i="346"/>
  <c r="K61" i="346"/>
  <c r="K58" i="346"/>
  <c r="K57" i="346" s="1"/>
  <c r="I59" i="346"/>
  <c r="G59" i="346" s="1"/>
  <c r="I60" i="346"/>
  <c r="I61" i="346"/>
  <c r="I58" i="346"/>
  <c r="K40" i="346"/>
  <c r="K41" i="346"/>
  <c r="K42" i="346"/>
  <c r="K39" i="346"/>
  <c r="K38" i="346" s="1"/>
  <c r="K37" i="346" s="1"/>
  <c r="I42" i="346"/>
  <c r="I40" i="346"/>
  <c r="I41" i="346"/>
  <c r="I39" i="346"/>
  <c r="K33" i="346"/>
  <c r="G33" i="346" s="1"/>
  <c r="K34" i="346"/>
  <c r="K35" i="346"/>
  <c r="G35" i="346" s="1"/>
  <c r="K36" i="346"/>
  <c r="K32" i="346"/>
  <c r="K31" i="346" s="1"/>
  <c r="I33" i="346"/>
  <c r="I34" i="346"/>
  <c r="I35" i="346"/>
  <c r="I36" i="346"/>
  <c r="I32" i="346"/>
  <c r="I27" i="346"/>
  <c r="G27" i="346" s="1"/>
  <c r="I28" i="346"/>
  <c r="I26" i="346"/>
  <c r="K26" i="346"/>
  <c r="K24" i="346"/>
  <c r="G24" i="346" s="1"/>
  <c r="K23" i="346"/>
  <c r="I24" i="346"/>
  <c r="I23" i="346"/>
  <c r="K15" i="346"/>
  <c r="K16" i="346"/>
  <c r="K17" i="346"/>
  <c r="K18" i="346"/>
  <c r="K19" i="346"/>
  <c r="K20" i="346"/>
  <c r="K21" i="346"/>
  <c r="K14" i="346"/>
  <c r="I15" i="346"/>
  <c r="I16" i="346"/>
  <c r="G16" i="346" s="1"/>
  <c r="I17" i="346"/>
  <c r="G17" i="346" s="1"/>
  <c r="I18" i="346"/>
  <c r="G18" i="346" s="1"/>
  <c r="I19" i="346"/>
  <c r="I20" i="346"/>
  <c r="G20" i="346" s="1"/>
  <c r="I21" i="346"/>
  <c r="G21" i="346" s="1"/>
  <c r="I14" i="346"/>
  <c r="G14" i="346" s="1"/>
  <c r="K10" i="346"/>
  <c r="K11" i="346"/>
  <c r="K12" i="346"/>
  <c r="K9" i="346"/>
  <c r="I10" i="346"/>
  <c r="I11" i="346"/>
  <c r="G11" i="346" s="1"/>
  <c r="I12" i="346"/>
  <c r="G12" i="346" s="1"/>
  <c r="I9" i="346"/>
  <c r="G117" i="346"/>
  <c r="F117" i="346"/>
  <c r="F116" i="346"/>
  <c r="G115" i="346"/>
  <c r="F115" i="346"/>
  <c r="J114" i="346"/>
  <c r="I114" i="346"/>
  <c r="H114" i="346"/>
  <c r="F114" i="346" s="1"/>
  <c r="F113" i="346"/>
  <c r="F112" i="346"/>
  <c r="F111" i="346"/>
  <c r="F110" i="346"/>
  <c r="F109" i="346"/>
  <c r="F108" i="346" s="1"/>
  <c r="J108" i="346"/>
  <c r="H108" i="346"/>
  <c r="G105" i="346"/>
  <c r="F105" i="346"/>
  <c r="G104" i="346"/>
  <c r="F104" i="346"/>
  <c r="F103" i="346"/>
  <c r="G102" i="346"/>
  <c r="F102" i="346"/>
  <c r="J101" i="346"/>
  <c r="F101" i="346" s="1"/>
  <c r="H101" i="346"/>
  <c r="G100" i="346"/>
  <c r="F100" i="346"/>
  <c r="G99" i="346"/>
  <c r="F99" i="346"/>
  <c r="F98" i="346"/>
  <c r="K97" i="346"/>
  <c r="J97" i="346"/>
  <c r="H97" i="346"/>
  <c r="F97" i="346" s="1"/>
  <c r="F96" i="346"/>
  <c r="G95" i="346"/>
  <c r="F95" i="346"/>
  <c r="F94" i="346"/>
  <c r="G93" i="346"/>
  <c r="F93" i="346"/>
  <c r="J92" i="346"/>
  <c r="I92" i="346"/>
  <c r="H92" i="346"/>
  <c r="F92" i="346" s="1"/>
  <c r="G90" i="346"/>
  <c r="F90" i="346"/>
  <c r="G89" i="346"/>
  <c r="F89" i="346"/>
  <c r="K88" i="346"/>
  <c r="J88" i="346"/>
  <c r="I88" i="346"/>
  <c r="H88" i="346"/>
  <c r="F88" i="346"/>
  <c r="G87" i="346"/>
  <c r="F87" i="346"/>
  <c r="F86" i="346"/>
  <c r="K85" i="346"/>
  <c r="J85" i="346"/>
  <c r="H85" i="346"/>
  <c r="F85" i="346" s="1"/>
  <c r="F84" i="346"/>
  <c r="F83" i="346"/>
  <c r="K82" i="346"/>
  <c r="J82" i="346"/>
  <c r="H82" i="346"/>
  <c r="F82" i="346" s="1"/>
  <c r="F79" i="346"/>
  <c r="F78" i="346"/>
  <c r="J77" i="346"/>
  <c r="H77" i="346"/>
  <c r="F77" i="346" s="1"/>
  <c r="F76" i="346"/>
  <c r="G75" i="346"/>
  <c r="F75" i="346"/>
  <c r="F74" i="346"/>
  <c r="G73" i="346"/>
  <c r="F73" i="346"/>
  <c r="G72" i="346"/>
  <c r="F72" i="346"/>
  <c r="J71" i="346"/>
  <c r="H71" i="346"/>
  <c r="F71" i="346" s="1"/>
  <c r="G70" i="346"/>
  <c r="F70" i="346"/>
  <c r="G69" i="346"/>
  <c r="F69" i="346"/>
  <c r="F68" i="346"/>
  <c r="F67" i="346"/>
  <c r="J66" i="346"/>
  <c r="H66" i="346"/>
  <c r="F66" i="346" s="1"/>
  <c r="F65" i="346"/>
  <c r="G64" i="346"/>
  <c r="F64" i="346"/>
  <c r="F63" i="346"/>
  <c r="J62" i="346"/>
  <c r="F61" i="346"/>
  <c r="G60" i="346"/>
  <c r="F60" i="346"/>
  <c r="F59" i="346"/>
  <c r="G58" i="346"/>
  <c r="F58" i="346"/>
  <c r="J57" i="346"/>
  <c r="H57" i="346"/>
  <c r="F57" i="346" s="1"/>
  <c r="J56" i="346"/>
  <c r="G42" i="346"/>
  <c r="F42" i="346"/>
  <c r="G41" i="346"/>
  <c r="F41" i="346"/>
  <c r="G40" i="346"/>
  <c r="F40" i="346"/>
  <c r="G39" i="346"/>
  <c r="F39" i="346"/>
  <c r="J38" i="346"/>
  <c r="J37" i="346" s="1"/>
  <c r="I38" i="346"/>
  <c r="H38" i="346"/>
  <c r="F38" i="346"/>
  <c r="H37" i="346"/>
  <c r="F37" i="346" s="1"/>
  <c r="F36" i="346"/>
  <c r="F35" i="346"/>
  <c r="G34" i="346"/>
  <c r="F34" i="346"/>
  <c r="F33" i="346"/>
  <c r="G32" i="346"/>
  <c r="F32" i="346"/>
  <c r="J31" i="346"/>
  <c r="I31" i="346"/>
  <c r="H31" i="346"/>
  <c r="K28" i="346"/>
  <c r="G28" i="346" s="1"/>
  <c r="F28" i="346"/>
  <c r="K27" i="346"/>
  <c r="F27" i="346"/>
  <c r="F26" i="346"/>
  <c r="H25" i="346"/>
  <c r="G25" i="346"/>
  <c r="F25" i="346"/>
  <c r="F24" i="346"/>
  <c r="G23" i="346"/>
  <c r="F23" i="346"/>
  <c r="J22" i="346"/>
  <c r="H22" i="346"/>
  <c r="F22" i="346" s="1"/>
  <c r="F21" i="346"/>
  <c r="F20" i="346"/>
  <c r="G19" i="346"/>
  <c r="F19" i="346"/>
  <c r="F18" i="346"/>
  <c r="F17" i="346"/>
  <c r="F16" i="346"/>
  <c r="G15" i="346"/>
  <c r="F15" i="346"/>
  <c r="F14" i="346"/>
  <c r="K13" i="346"/>
  <c r="J13" i="346"/>
  <c r="J8" i="346" s="1"/>
  <c r="H13" i="346"/>
  <c r="H8" i="346" s="1"/>
  <c r="H7" i="346" s="1"/>
  <c r="F12" i="346"/>
  <c r="F11" i="346"/>
  <c r="G10" i="346"/>
  <c r="F10" i="346"/>
  <c r="F9" i="346"/>
  <c r="G8" i="345"/>
  <c r="H11" i="343"/>
  <c r="H11" i="257"/>
  <c r="H32" i="345"/>
  <c r="C32" i="345"/>
  <c r="B32" i="345"/>
  <c r="H31" i="345"/>
  <c r="C31" i="345"/>
  <c r="H30" i="345"/>
  <c r="C30" i="345"/>
  <c r="B30" i="345" s="1"/>
  <c r="H29" i="345"/>
  <c r="C29" i="345"/>
  <c r="B29" i="345" s="1"/>
  <c r="H28" i="345"/>
  <c r="C28" i="345"/>
  <c r="B28" i="345" s="1"/>
  <c r="H27" i="345"/>
  <c r="B27" i="345" s="1"/>
  <c r="C27" i="345"/>
  <c r="J26" i="345"/>
  <c r="I26" i="345"/>
  <c r="H26" i="345" s="1"/>
  <c r="G26" i="345"/>
  <c r="F26" i="345"/>
  <c r="E26" i="345"/>
  <c r="D26" i="345"/>
  <c r="H25" i="345"/>
  <c r="B25" i="345" s="1"/>
  <c r="J7" i="343" s="1"/>
  <c r="C25" i="345"/>
  <c r="H24" i="345"/>
  <c r="C24" i="345"/>
  <c r="B24" i="345" s="1"/>
  <c r="I7" i="343" s="1"/>
  <c r="H7" i="343" s="1"/>
  <c r="J23" i="345"/>
  <c r="I23" i="345"/>
  <c r="H23" i="345" s="1"/>
  <c r="G23" i="345"/>
  <c r="F23" i="345"/>
  <c r="E23" i="345"/>
  <c r="D23" i="345"/>
  <c r="H22" i="345"/>
  <c r="C22" i="345"/>
  <c r="B22" i="345" s="1"/>
  <c r="H16" i="343" s="1"/>
  <c r="H21" i="345"/>
  <c r="C21" i="345"/>
  <c r="B21" i="345"/>
  <c r="H20" i="345"/>
  <c r="C20" i="345"/>
  <c r="B20" i="345" s="1"/>
  <c r="H19" i="345"/>
  <c r="B19" i="345" s="1"/>
  <c r="C19" i="345"/>
  <c r="H18" i="345"/>
  <c r="C18" i="345"/>
  <c r="B18" i="345" s="1"/>
  <c r="H17" i="345"/>
  <c r="B17" i="345" s="1"/>
  <c r="C17" i="345"/>
  <c r="J16" i="345"/>
  <c r="I16" i="345"/>
  <c r="G16" i="345"/>
  <c r="F16" i="345"/>
  <c r="F8" i="345" s="1"/>
  <c r="E16" i="345"/>
  <c r="E8" i="345" s="1"/>
  <c r="E7" i="345" s="1"/>
  <c r="D16" i="345"/>
  <c r="D8" i="345" s="1"/>
  <c r="H15" i="345"/>
  <c r="C15" i="345"/>
  <c r="B15" i="345"/>
  <c r="H14" i="343" s="1"/>
  <c r="H14" i="345"/>
  <c r="C14" i="345"/>
  <c r="B14" i="345" s="1"/>
  <c r="H13" i="343" s="1"/>
  <c r="H13" i="345"/>
  <c r="B13" i="345" s="1"/>
  <c r="H12" i="343" s="1"/>
  <c r="C13" i="345"/>
  <c r="H12" i="345"/>
  <c r="C12" i="345"/>
  <c r="B12" i="345" s="1"/>
  <c r="H11" i="345"/>
  <c r="C11" i="345"/>
  <c r="B11" i="345"/>
  <c r="H10" i="343" s="1"/>
  <c r="H10" i="345"/>
  <c r="C10" i="345"/>
  <c r="B10" i="345" s="1"/>
  <c r="H9" i="343" s="1"/>
  <c r="J9" i="345"/>
  <c r="H9" i="345" s="1"/>
  <c r="I9" i="345"/>
  <c r="F9" i="345"/>
  <c r="E9" i="345"/>
  <c r="C9" i="345" s="1"/>
  <c r="D9" i="345"/>
  <c r="J8" i="345"/>
  <c r="J7" i="345" s="1"/>
  <c r="B26" i="344"/>
  <c r="B25" i="344"/>
  <c r="B24" i="344"/>
  <c r="B23" i="344"/>
  <c r="B22" i="344"/>
  <c r="B21" i="344"/>
  <c r="O20" i="344"/>
  <c r="M20" i="344"/>
  <c r="L20" i="344"/>
  <c r="K20" i="344"/>
  <c r="J20" i="344"/>
  <c r="J6" i="344" s="1"/>
  <c r="I20" i="344"/>
  <c r="H20" i="344"/>
  <c r="G20" i="344"/>
  <c r="F20" i="344"/>
  <c r="F6" i="344" s="1"/>
  <c r="E20" i="344"/>
  <c r="C20" i="344"/>
  <c r="B20" i="344" s="1"/>
  <c r="B19" i="344"/>
  <c r="B18" i="344"/>
  <c r="O17" i="344"/>
  <c r="M17" i="344"/>
  <c r="L17" i="344"/>
  <c r="L6" i="344" s="1"/>
  <c r="K17" i="344"/>
  <c r="J17" i="344"/>
  <c r="I17" i="344"/>
  <c r="H17" i="344"/>
  <c r="H6" i="344" s="1"/>
  <c r="G17" i="344"/>
  <c r="F17" i="344"/>
  <c r="E17" i="344"/>
  <c r="C17" i="344"/>
  <c r="B17" i="344" s="1"/>
  <c r="B16" i="344"/>
  <c r="B15" i="344"/>
  <c r="B14" i="344"/>
  <c r="E14" i="343" s="1"/>
  <c r="B13" i="344"/>
  <c r="B12" i="344"/>
  <c r="B11" i="344"/>
  <c r="B10" i="344"/>
  <c r="E10" i="343" s="1"/>
  <c r="B9" i="344"/>
  <c r="O8" i="344"/>
  <c r="N8" i="344"/>
  <c r="M8" i="344"/>
  <c r="M7" i="344" s="1"/>
  <c r="M6" i="344" s="1"/>
  <c r="L8" i="344"/>
  <c r="K8" i="344"/>
  <c r="J8" i="344"/>
  <c r="I8" i="344"/>
  <c r="I7" i="344" s="1"/>
  <c r="I6" i="344" s="1"/>
  <c r="H8" i="344"/>
  <c r="G8" i="344"/>
  <c r="F8" i="344"/>
  <c r="E8" i="344"/>
  <c r="E7" i="344" s="1"/>
  <c r="E6" i="344" s="1"/>
  <c r="D8" i="344"/>
  <c r="C8" i="344"/>
  <c r="O7" i="344"/>
  <c r="O6" i="344" s="1"/>
  <c r="N7" i="344"/>
  <c r="L7" i="344"/>
  <c r="K7" i="344"/>
  <c r="K6" i="344" s="1"/>
  <c r="J7" i="344"/>
  <c r="H7" i="344"/>
  <c r="G7" i="344"/>
  <c r="G6" i="344" s="1"/>
  <c r="F7" i="344"/>
  <c r="D7" i="344"/>
  <c r="C7" i="344"/>
  <c r="C6" i="344" s="1"/>
  <c r="N6" i="344"/>
  <c r="D6" i="344"/>
  <c r="E16" i="343"/>
  <c r="D16" i="343"/>
  <c r="C16" i="343"/>
  <c r="B16" i="343"/>
  <c r="E15" i="343"/>
  <c r="D15" i="343"/>
  <c r="C15" i="343"/>
  <c r="B15" i="343" s="1"/>
  <c r="D14" i="343"/>
  <c r="C14" i="343"/>
  <c r="B14" i="343" s="1"/>
  <c r="E13" i="343"/>
  <c r="D13" i="343"/>
  <c r="C13" i="343"/>
  <c r="B13" i="343"/>
  <c r="E12" i="343"/>
  <c r="D12" i="343"/>
  <c r="C12" i="343"/>
  <c r="B12" i="343"/>
  <c r="E11" i="343"/>
  <c r="D11" i="343"/>
  <c r="C11" i="343"/>
  <c r="B11" i="343" s="1"/>
  <c r="D10" i="343"/>
  <c r="D7" i="343" s="1"/>
  <c r="C10" i="343"/>
  <c r="B10" i="343" s="1"/>
  <c r="E9" i="343"/>
  <c r="D9" i="343"/>
  <c r="C9" i="343"/>
  <c r="B9" i="343"/>
  <c r="J8" i="343"/>
  <c r="I8" i="343"/>
  <c r="H8" i="343" s="1"/>
  <c r="G8" i="343"/>
  <c r="F8" i="343"/>
  <c r="E8" i="343" s="1"/>
  <c r="G7" i="343"/>
  <c r="F7" i="343"/>
  <c r="E7" i="343" s="1"/>
  <c r="C7" i="343"/>
  <c r="B7" i="343" s="1"/>
  <c r="F10" i="342"/>
  <c r="C10" i="342"/>
  <c r="B10" i="342"/>
  <c r="F9" i="342"/>
  <c r="B9" i="342" s="1"/>
  <c r="C9" i="342"/>
  <c r="F8" i="342"/>
  <c r="C8" i="342"/>
  <c r="B8" i="342" s="1"/>
  <c r="F7" i="342"/>
  <c r="C7" i="342"/>
  <c r="B7" i="342"/>
  <c r="F10" i="341"/>
  <c r="C10" i="341"/>
  <c r="B10" i="341" s="1"/>
  <c r="F9" i="341"/>
  <c r="B9" i="341" s="1"/>
  <c r="C9" i="341"/>
  <c r="F8" i="341"/>
  <c r="C8" i="341"/>
  <c r="B8" i="341" s="1"/>
  <c r="F7" i="341"/>
  <c r="C7" i="341"/>
  <c r="B7" i="341"/>
  <c r="F10" i="340"/>
  <c r="C10" i="340"/>
  <c r="B10" i="340"/>
  <c r="F9" i="340"/>
  <c r="B9" i="340" s="1"/>
  <c r="C9" i="340"/>
  <c r="F8" i="340"/>
  <c r="C8" i="340"/>
  <c r="B8" i="340" s="1"/>
  <c r="H7" i="340"/>
  <c r="G7" i="340"/>
  <c r="F7" i="340"/>
  <c r="E7" i="340"/>
  <c r="D7" i="340"/>
  <c r="C7" i="340"/>
  <c r="B7" i="340"/>
  <c r="F9" i="339"/>
  <c r="C9" i="339"/>
  <c r="B9" i="339" s="1"/>
  <c r="F8" i="339"/>
  <c r="B8" i="339" s="1"/>
  <c r="C8" i="339"/>
  <c r="H7" i="339"/>
  <c r="G7" i="339"/>
  <c r="F7" i="339" s="1"/>
  <c r="E7" i="339"/>
  <c r="D7" i="339"/>
  <c r="C7" i="339"/>
  <c r="C9" i="338"/>
  <c r="B9" i="338" s="1"/>
  <c r="C8" i="338"/>
  <c r="C7" i="338" s="1"/>
  <c r="B7" i="338" s="1"/>
  <c r="B8" i="338"/>
  <c r="H7" i="338"/>
  <c r="G7" i="338"/>
  <c r="F7" i="338"/>
  <c r="E7" i="338"/>
  <c r="D7" i="338"/>
  <c r="F9" i="337"/>
  <c r="C9" i="337"/>
  <c r="B9" i="337" s="1"/>
  <c r="F8" i="337"/>
  <c r="C8" i="337"/>
  <c r="B8" i="337" s="1"/>
  <c r="F7" i="337"/>
  <c r="C7" i="337"/>
  <c r="B7" i="337"/>
  <c r="I11" i="336"/>
  <c r="H11" i="336" s="1"/>
  <c r="D11" i="336"/>
  <c r="C11" i="336" s="1"/>
  <c r="B11" i="336" s="1"/>
  <c r="I10" i="336"/>
  <c r="H10" i="336"/>
  <c r="D10" i="336"/>
  <c r="C10" i="336"/>
  <c r="B10" i="336" s="1"/>
  <c r="I9" i="336"/>
  <c r="H9" i="336" s="1"/>
  <c r="D9" i="336"/>
  <c r="C9" i="336" s="1"/>
  <c r="I8" i="336"/>
  <c r="H8" i="336"/>
  <c r="D8" i="336"/>
  <c r="C8" i="336"/>
  <c r="B8" i="336" s="1"/>
  <c r="J11" i="335"/>
  <c r="G11" i="335"/>
  <c r="D11" i="335"/>
  <c r="C11" i="335"/>
  <c r="B11" i="335" s="1"/>
  <c r="J10" i="335"/>
  <c r="G10" i="335"/>
  <c r="D10" i="335"/>
  <c r="C10" i="335" s="1"/>
  <c r="B10" i="335" s="1"/>
  <c r="J9" i="335"/>
  <c r="G9" i="335"/>
  <c r="C9" i="335" s="1"/>
  <c r="B9" i="335" s="1"/>
  <c r="D9" i="335"/>
  <c r="J8" i="335"/>
  <c r="G8" i="335"/>
  <c r="D8" i="335"/>
  <c r="C8" i="335" s="1"/>
  <c r="B8" i="335" s="1"/>
  <c r="J11" i="334"/>
  <c r="G11" i="334"/>
  <c r="D11" i="334"/>
  <c r="C11" i="334" s="1"/>
  <c r="B11" i="334" s="1"/>
  <c r="J10" i="334"/>
  <c r="G10" i="334"/>
  <c r="D10" i="334"/>
  <c r="C10" i="334" s="1"/>
  <c r="B10" i="334" s="1"/>
  <c r="J9" i="334"/>
  <c r="G9" i="334"/>
  <c r="D9" i="334"/>
  <c r="C9" i="334" s="1"/>
  <c r="B9" i="334" s="1"/>
  <c r="J8" i="334"/>
  <c r="G8" i="334"/>
  <c r="D8" i="334"/>
  <c r="C8" i="334"/>
  <c r="B8" i="334" s="1"/>
  <c r="F10" i="333"/>
  <c r="C10" i="333"/>
  <c r="B10" i="333" s="1"/>
  <c r="F9" i="333"/>
  <c r="C9" i="333"/>
  <c r="B9" i="333" s="1"/>
  <c r="F8" i="333"/>
  <c r="C8" i="333"/>
  <c r="B8" i="333"/>
  <c r="F7" i="333"/>
  <c r="C7" i="333"/>
  <c r="B7" i="333"/>
  <c r="F10" i="332"/>
  <c r="B10" i="332" s="1"/>
  <c r="C10" i="332"/>
  <c r="F9" i="332"/>
  <c r="C9" i="332"/>
  <c r="B9" i="332" s="1"/>
  <c r="F8" i="332"/>
  <c r="C8" i="332"/>
  <c r="B8" i="332"/>
  <c r="F7" i="332"/>
  <c r="C7" i="332"/>
  <c r="B7" i="332" s="1"/>
  <c r="H7" i="331"/>
  <c r="G7" i="331"/>
  <c r="E7" i="331"/>
  <c r="D7" i="331"/>
  <c r="F10" i="331"/>
  <c r="C10" i="331"/>
  <c r="B10" i="331" s="1"/>
  <c r="F9" i="331"/>
  <c r="C9" i="331"/>
  <c r="B9" i="331"/>
  <c r="F8" i="331"/>
  <c r="C8" i="331"/>
  <c r="B8" i="331"/>
  <c r="F7" i="331"/>
  <c r="C7" i="331"/>
  <c r="H7" i="330"/>
  <c r="G7" i="330"/>
  <c r="E7" i="330"/>
  <c r="D7" i="330"/>
  <c r="C7" i="330" s="1"/>
  <c r="F9" i="330"/>
  <c r="C9" i="330"/>
  <c r="B9" i="330" s="1"/>
  <c r="F8" i="330"/>
  <c r="C8" i="330"/>
  <c r="B8" i="330" s="1"/>
  <c r="F7" i="330"/>
  <c r="C9" i="329"/>
  <c r="B9" i="329" s="1"/>
  <c r="C8" i="329"/>
  <c r="B8" i="329"/>
  <c r="H7" i="329"/>
  <c r="G7" i="329"/>
  <c r="F7" i="329"/>
  <c r="E7" i="329"/>
  <c r="D7" i="329"/>
  <c r="F9" i="328"/>
  <c r="C9" i="328"/>
  <c r="B9" i="328" s="1"/>
  <c r="F8" i="328"/>
  <c r="C8" i="328"/>
  <c r="B8" i="328" s="1"/>
  <c r="F7" i="328"/>
  <c r="C7" i="328"/>
  <c r="B7" i="328"/>
  <c r="I9" i="327"/>
  <c r="I10" i="327"/>
  <c r="I11" i="327"/>
  <c r="I8" i="327"/>
  <c r="H9" i="327"/>
  <c r="H10" i="327"/>
  <c r="H11" i="327"/>
  <c r="H8" i="327"/>
  <c r="C9" i="327"/>
  <c r="B9" i="327" s="1"/>
  <c r="C11" i="327"/>
  <c r="D9" i="327"/>
  <c r="D10" i="327"/>
  <c r="C10" i="327" s="1"/>
  <c r="D11" i="327"/>
  <c r="D8" i="327"/>
  <c r="C8" i="327" s="1"/>
  <c r="B8" i="327" s="1"/>
  <c r="J11" i="326"/>
  <c r="G11" i="326"/>
  <c r="D11" i="326"/>
  <c r="C11" i="326" s="1"/>
  <c r="B11" i="326" s="1"/>
  <c r="J10" i="326"/>
  <c r="G10" i="326"/>
  <c r="D10" i="326"/>
  <c r="C10" i="326" s="1"/>
  <c r="B10" i="326" s="1"/>
  <c r="J9" i="326"/>
  <c r="G9" i="326"/>
  <c r="D9" i="326"/>
  <c r="C9" i="326" s="1"/>
  <c r="B9" i="326" s="1"/>
  <c r="J8" i="326"/>
  <c r="G8" i="326"/>
  <c r="D8" i="326"/>
  <c r="C8" i="326"/>
  <c r="B8" i="326"/>
  <c r="J11" i="325"/>
  <c r="G11" i="325"/>
  <c r="D11" i="325"/>
  <c r="C11" i="325" s="1"/>
  <c r="B11" i="325" s="1"/>
  <c r="J10" i="325"/>
  <c r="G10" i="325"/>
  <c r="C10" i="325" s="1"/>
  <c r="B10" i="325" s="1"/>
  <c r="D10" i="325"/>
  <c r="J9" i="325"/>
  <c r="G9" i="325"/>
  <c r="D9" i="325"/>
  <c r="C9" i="325" s="1"/>
  <c r="B9" i="325" s="1"/>
  <c r="J8" i="325"/>
  <c r="G8" i="325"/>
  <c r="D8" i="325"/>
  <c r="C8" i="325"/>
  <c r="B8" i="325" s="1"/>
  <c r="D24" i="324"/>
  <c r="D18" i="324"/>
  <c r="D15" i="324"/>
  <c r="D12" i="324"/>
  <c r="D8" i="324"/>
  <c r="E22" i="323"/>
  <c r="C22" i="323" s="1"/>
  <c r="C34" i="323"/>
  <c r="C33" i="323"/>
  <c r="C32" i="323"/>
  <c r="C31" i="323"/>
  <c r="C30" i="323"/>
  <c r="C29" i="323"/>
  <c r="C28" i="323"/>
  <c r="C27" i="323"/>
  <c r="C26" i="323"/>
  <c r="C25" i="323"/>
  <c r="C24" i="323"/>
  <c r="C23" i="323"/>
  <c r="C21" i="323"/>
  <c r="C20" i="323"/>
  <c r="C19" i="323"/>
  <c r="C18" i="323"/>
  <c r="C17" i="323"/>
  <c r="C16" i="323"/>
  <c r="C15" i="323"/>
  <c r="C14" i="323"/>
  <c r="C13" i="323"/>
  <c r="C12" i="323"/>
  <c r="G11" i="323"/>
  <c r="G120" i="322"/>
  <c r="G122" i="322"/>
  <c r="K116" i="322"/>
  <c r="K117" i="322"/>
  <c r="K115" i="322"/>
  <c r="I116" i="322"/>
  <c r="G116" i="322" s="1"/>
  <c r="I117" i="322"/>
  <c r="I115" i="322"/>
  <c r="K110" i="322"/>
  <c r="K111" i="322"/>
  <c r="K112" i="322"/>
  <c r="K113" i="322"/>
  <c r="I110" i="322"/>
  <c r="I111" i="322"/>
  <c r="G111" i="322" s="1"/>
  <c r="I112" i="322"/>
  <c r="I113" i="322"/>
  <c r="K109" i="322"/>
  <c r="I109" i="322"/>
  <c r="K103" i="322"/>
  <c r="K104" i="322"/>
  <c r="K105" i="322"/>
  <c r="K102" i="322"/>
  <c r="I103" i="322"/>
  <c r="I101" i="322" s="1"/>
  <c r="I104" i="322"/>
  <c r="G104" i="322" s="1"/>
  <c r="I105" i="322"/>
  <c r="G105" i="322" s="1"/>
  <c r="I102" i="322"/>
  <c r="K99" i="322"/>
  <c r="K100" i="322"/>
  <c r="G100" i="322" s="1"/>
  <c r="K98" i="322"/>
  <c r="I99" i="322"/>
  <c r="G99" i="322" s="1"/>
  <c r="I100" i="322"/>
  <c r="I98" i="322"/>
  <c r="G98" i="322" s="1"/>
  <c r="K94" i="322"/>
  <c r="K95" i="322"/>
  <c r="G95" i="322" s="1"/>
  <c r="K96" i="322"/>
  <c r="K93" i="322"/>
  <c r="K92" i="322" s="1"/>
  <c r="I94" i="322"/>
  <c r="G94" i="322" s="1"/>
  <c r="I95" i="322"/>
  <c r="I96" i="322"/>
  <c r="I93" i="322"/>
  <c r="G93" i="322" s="1"/>
  <c r="K90" i="322"/>
  <c r="K88" i="322" s="1"/>
  <c r="K89" i="322"/>
  <c r="I90" i="322"/>
  <c r="I89" i="322"/>
  <c r="G89" i="322" s="1"/>
  <c r="K87" i="322"/>
  <c r="K86" i="322"/>
  <c r="K85" i="322" s="1"/>
  <c r="I87" i="322"/>
  <c r="I86" i="322"/>
  <c r="K84" i="322"/>
  <c r="G84" i="322" s="1"/>
  <c r="K83" i="322"/>
  <c r="I84" i="322"/>
  <c r="I83" i="322"/>
  <c r="I82" i="322" s="1"/>
  <c r="K79" i="322"/>
  <c r="K78" i="322"/>
  <c r="K73" i="322"/>
  <c r="K74" i="322"/>
  <c r="K75" i="322"/>
  <c r="K76" i="322"/>
  <c r="K72" i="322"/>
  <c r="K68" i="322"/>
  <c r="K69" i="322"/>
  <c r="K70" i="322"/>
  <c r="K67" i="322"/>
  <c r="K64" i="322"/>
  <c r="G64" i="322" s="1"/>
  <c r="K65" i="322"/>
  <c r="K63" i="322"/>
  <c r="I79" i="322"/>
  <c r="I78" i="322"/>
  <c r="G78" i="322" s="1"/>
  <c r="I73" i="322"/>
  <c r="G73" i="322" s="1"/>
  <c r="I74" i="322"/>
  <c r="I75" i="322"/>
  <c r="I76" i="322"/>
  <c r="I72" i="322"/>
  <c r="I68" i="322"/>
  <c r="I69" i="322"/>
  <c r="G69" i="322" s="1"/>
  <c r="I70" i="322"/>
  <c r="G70" i="322" s="1"/>
  <c r="I67" i="322"/>
  <c r="G67" i="322" s="1"/>
  <c r="I64" i="322"/>
  <c r="I65" i="322"/>
  <c r="I62" i="322" s="1"/>
  <c r="I63" i="322"/>
  <c r="K59" i="322"/>
  <c r="K60" i="322"/>
  <c r="K61" i="322"/>
  <c r="I59" i="322"/>
  <c r="I60" i="322"/>
  <c r="G60" i="322" s="1"/>
  <c r="I61" i="322"/>
  <c r="K58" i="322"/>
  <c r="K57" i="322" s="1"/>
  <c r="I58" i="322"/>
  <c r="G58" i="322" s="1"/>
  <c r="K40" i="322"/>
  <c r="G40" i="322" s="1"/>
  <c r="K41" i="322"/>
  <c r="G41" i="322" s="1"/>
  <c r="K42" i="322"/>
  <c r="K39" i="322"/>
  <c r="K38" i="322" s="1"/>
  <c r="K37" i="322" s="1"/>
  <c r="I40" i="322"/>
  <c r="I41" i="322"/>
  <c r="I42" i="322"/>
  <c r="G42" i="322" s="1"/>
  <c r="I39" i="322"/>
  <c r="K33" i="322"/>
  <c r="G33" i="322" s="1"/>
  <c r="K34" i="322"/>
  <c r="K35" i="322"/>
  <c r="K36" i="322"/>
  <c r="K32" i="322"/>
  <c r="K31" i="322" s="1"/>
  <c r="I33" i="322"/>
  <c r="I34" i="322"/>
  <c r="I35" i="322"/>
  <c r="G35" i="322" s="1"/>
  <c r="I36" i="322"/>
  <c r="I32" i="322"/>
  <c r="I24" i="322"/>
  <c r="G24" i="322" s="1"/>
  <c r="I23" i="322"/>
  <c r="I15" i="322"/>
  <c r="I13" i="322" s="1"/>
  <c r="G13" i="322" s="1"/>
  <c r="I16" i="322"/>
  <c r="I17" i="322"/>
  <c r="I18" i="322"/>
  <c r="I19" i="322"/>
  <c r="I20" i="322"/>
  <c r="I21" i="322"/>
  <c r="I14" i="322"/>
  <c r="I10" i="322"/>
  <c r="I11" i="322"/>
  <c r="G11" i="322" s="1"/>
  <c r="I12" i="322"/>
  <c r="G12" i="322" s="1"/>
  <c r="I9" i="322"/>
  <c r="G117" i="322"/>
  <c r="F117" i="322"/>
  <c r="F116" i="322"/>
  <c r="G115" i="322"/>
  <c r="F115" i="322"/>
  <c r="J114" i="322"/>
  <c r="I114" i="322"/>
  <c r="H114" i="322"/>
  <c r="F114" i="322" s="1"/>
  <c r="F113" i="322"/>
  <c r="G112" i="322"/>
  <c r="F112" i="322"/>
  <c r="F111" i="322"/>
  <c r="G110" i="322"/>
  <c r="F110" i="322"/>
  <c r="G109" i="322"/>
  <c r="F109" i="322"/>
  <c r="K108" i="322"/>
  <c r="J108" i="322"/>
  <c r="H108" i="322"/>
  <c r="F108" i="322"/>
  <c r="F105" i="322"/>
  <c r="F104" i="322"/>
  <c r="G103" i="322"/>
  <c r="F103" i="322"/>
  <c r="G102" i="322"/>
  <c r="F102" i="322"/>
  <c r="K101" i="322"/>
  <c r="J101" i="322"/>
  <c r="H101" i="322"/>
  <c r="F100" i="322"/>
  <c r="F99" i="322"/>
  <c r="K97" i="322"/>
  <c r="F98" i="322"/>
  <c r="J97" i="322"/>
  <c r="H97" i="322"/>
  <c r="F97" i="322"/>
  <c r="G96" i="322"/>
  <c r="F96" i="322"/>
  <c r="F95" i="322"/>
  <c r="F94" i="322"/>
  <c r="F93" i="322"/>
  <c r="J92" i="322"/>
  <c r="H92" i="322"/>
  <c r="F92" i="322" s="1"/>
  <c r="G90" i="322"/>
  <c r="F90" i="322"/>
  <c r="F89" i="322"/>
  <c r="J88" i="322"/>
  <c r="H88" i="322"/>
  <c r="F88" i="322" s="1"/>
  <c r="F87" i="322"/>
  <c r="G86" i="322"/>
  <c r="F86" i="322"/>
  <c r="J85" i="322"/>
  <c r="H85" i="322"/>
  <c r="F85" i="322"/>
  <c r="F84" i="322"/>
  <c r="F83" i="322"/>
  <c r="J82" i="322"/>
  <c r="H82" i="322"/>
  <c r="F82" i="322" s="1"/>
  <c r="G79" i="322"/>
  <c r="F79" i="322"/>
  <c r="F78" i="322"/>
  <c r="K77" i="322"/>
  <c r="J77" i="322"/>
  <c r="H77" i="322"/>
  <c r="F77" i="322" s="1"/>
  <c r="F76" i="322"/>
  <c r="G75" i="322"/>
  <c r="F75" i="322"/>
  <c r="G74" i="322"/>
  <c r="F74" i="322"/>
  <c r="F73" i="322"/>
  <c r="G72" i="322"/>
  <c r="F72" i="322"/>
  <c r="J71" i="322"/>
  <c r="H71" i="322"/>
  <c r="F71" i="322" s="1"/>
  <c r="F70" i="322"/>
  <c r="F69" i="322"/>
  <c r="G68" i="322"/>
  <c r="F68" i="322"/>
  <c r="F67" i="322"/>
  <c r="K66" i="322"/>
  <c r="J66" i="322"/>
  <c r="H66" i="322"/>
  <c r="F66" i="322" s="1"/>
  <c r="G65" i="322"/>
  <c r="F65" i="322"/>
  <c r="F64" i="322"/>
  <c r="G63" i="322"/>
  <c r="F63" i="322"/>
  <c r="J62" i="322"/>
  <c r="H62" i="322"/>
  <c r="F62" i="322" s="1"/>
  <c r="F61" i="322"/>
  <c r="F60" i="322"/>
  <c r="F59" i="322"/>
  <c r="F58" i="322"/>
  <c r="J57" i="322"/>
  <c r="J56" i="322" s="1"/>
  <c r="H57" i="322"/>
  <c r="F57" i="322" s="1"/>
  <c r="F42" i="322"/>
  <c r="F41" i="322"/>
  <c r="F40" i="322"/>
  <c r="G39" i="322"/>
  <c r="F39" i="322"/>
  <c r="J38" i="322"/>
  <c r="H38" i="322"/>
  <c r="F38" i="322" s="1"/>
  <c r="J37" i="322"/>
  <c r="F36" i="322"/>
  <c r="F35" i="322"/>
  <c r="G34" i="322"/>
  <c r="F34" i="322"/>
  <c r="F33" i="322"/>
  <c r="F32" i="322"/>
  <c r="J31" i="322"/>
  <c r="H31" i="322"/>
  <c r="K28" i="322"/>
  <c r="G28" i="322" s="1"/>
  <c r="F28" i="322"/>
  <c r="K27" i="322"/>
  <c r="G27" i="322"/>
  <c r="F27" i="322"/>
  <c r="K26" i="322"/>
  <c r="G26" i="322"/>
  <c r="F26" i="322"/>
  <c r="H25" i="322"/>
  <c r="F25" i="322" s="1"/>
  <c r="G25" i="322"/>
  <c r="K24" i="322"/>
  <c r="F24" i="322"/>
  <c r="K23" i="322"/>
  <c r="G23" i="322"/>
  <c r="F23" i="322"/>
  <c r="K22" i="322"/>
  <c r="J22" i="322"/>
  <c r="H22" i="322"/>
  <c r="F22" i="322"/>
  <c r="K21" i="322"/>
  <c r="G21" i="322"/>
  <c r="F21" i="322"/>
  <c r="K20" i="322"/>
  <c r="G20" i="322"/>
  <c r="F20" i="322"/>
  <c r="K19" i="322"/>
  <c r="G19" i="322"/>
  <c r="F19" i="322"/>
  <c r="K18" i="322"/>
  <c r="G18" i="322"/>
  <c r="F18" i="322"/>
  <c r="K17" i="322"/>
  <c r="G17" i="322"/>
  <c r="F17" i="322"/>
  <c r="K16" i="322"/>
  <c r="G16" i="322"/>
  <c r="F16" i="322"/>
  <c r="K15" i="322"/>
  <c r="F15" i="322"/>
  <c r="K14" i="322"/>
  <c r="G14" i="322"/>
  <c r="F14" i="322"/>
  <c r="K13" i="322"/>
  <c r="J13" i="322"/>
  <c r="H13" i="322"/>
  <c r="F13" i="322" s="1"/>
  <c r="K12" i="322"/>
  <c r="F12" i="322"/>
  <c r="K11" i="322"/>
  <c r="F11" i="322"/>
  <c r="K10" i="322"/>
  <c r="K8" i="322" s="1"/>
  <c r="G10" i="322"/>
  <c r="F10" i="322"/>
  <c r="K9" i="322"/>
  <c r="G9" i="322"/>
  <c r="F9" i="322"/>
  <c r="J8" i="322"/>
  <c r="D24" i="321"/>
  <c r="D18" i="321"/>
  <c r="D15" i="321"/>
  <c r="D12" i="321"/>
  <c r="D8" i="321"/>
  <c r="D27" i="321" s="1"/>
  <c r="E22" i="320"/>
  <c r="I18" i="320"/>
  <c r="I13" i="320"/>
  <c r="I12" i="320"/>
  <c r="I11" i="320" s="1"/>
  <c r="C34" i="320"/>
  <c r="C33" i="320"/>
  <c r="C32" i="320"/>
  <c r="C31" i="320"/>
  <c r="C30" i="320"/>
  <c r="C29" i="320"/>
  <c r="C28" i="320"/>
  <c r="C27" i="320"/>
  <c r="C26" i="320"/>
  <c r="C25" i="320"/>
  <c r="C24" i="320"/>
  <c r="C23" i="320"/>
  <c r="C22" i="320"/>
  <c r="C21" i="320"/>
  <c r="C20" i="320"/>
  <c r="C19" i="320"/>
  <c r="C18" i="320"/>
  <c r="C17" i="320"/>
  <c r="C16" i="320"/>
  <c r="C15" i="320"/>
  <c r="C14" i="320"/>
  <c r="C13" i="320"/>
  <c r="G11" i="320"/>
  <c r="E11" i="320"/>
  <c r="K110" i="319"/>
  <c r="K111" i="319"/>
  <c r="K112" i="319"/>
  <c r="G112" i="319" s="1"/>
  <c r="K113" i="319"/>
  <c r="K109" i="319"/>
  <c r="G109" i="319" s="1"/>
  <c r="K116" i="319"/>
  <c r="G116" i="319" s="1"/>
  <c r="K117" i="319"/>
  <c r="K115" i="319"/>
  <c r="K114" i="319" s="1"/>
  <c r="K103" i="319"/>
  <c r="K101" i="319" s="1"/>
  <c r="K104" i="319"/>
  <c r="K105" i="319"/>
  <c r="K102" i="319"/>
  <c r="G102" i="319" s="1"/>
  <c r="K99" i="319"/>
  <c r="K100" i="319"/>
  <c r="G100" i="319" s="1"/>
  <c r="K98" i="319"/>
  <c r="K94" i="319"/>
  <c r="K95" i="319"/>
  <c r="K96" i="319"/>
  <c r="K93" i="319"/>
  <c r="K90" i="319"/>
  <c r="K89" i="319"/>
  <c r="K87" i="319"/>
  <c r="K86" i="319"/>
  <c r="K84" i="319"/>
  <c r="K83" i="319"/>
  <c r="K79" i="319"/>
  <c r="K78" i="319"/>
  <c r="K73" i="319"/>
  <c r="K74" i="319"/>
  <c r="K75" i="319"/>
  <c r="G75" i="319" s="1"/>
  <c r="K76" i="319"/>
  <c r="K72" i="319"/>
  <c r="K68" i="319"/>
  <c r="K69" i="319"/>
  <c r="K70" i="319"/>
  <c r="K67" i="319"/>
  <c r="K64" i="319"/>
  <c r="K65" i="319"/>
  <c r="K63" i="319"/>
  <c r="K59" i="319"/>
  <c r="K60" i="319"/>
  <c r="K61" i="319"/>
  <c r="K58" i="319"/>
  <c r="K57" i="319" s="1"/>
  <c r="K10" i="319"/>
  <c r="K11" i="319"/>
  <c r="K12" i="319"/>
  <c r="K9" i="319"/>
  <c r="K15" i="319"/>
  <c r="K16" i="319"/>
  <c r="K17" i="319"/>
  <c r="G17" i="319" s="1"/>
  <c r="K18" i="319"/>
  <c r="K19" i="319"/>
  <c r="K20" i="319"/>
  <c r="K21" i="319"/>
  <c r="K14" i="319"/>
  <c r="K13" i="319" s="1"/>
  <c r="K8" i="319" s="1"/>
  <c r="K24" i="319"/>
  <c r="K23" i="319"/>
  <c r="K27" i="319"/>
  <c r="K28" i="319"/>
  <c r="K26" i="319"/>
  <c r="K40" i="319"/>
  <c r="K38" i="319" s="1"/>
  <c r="K41" i="319"/>
  <c r="K42" i="319"/>
  <c r="K39" i="319"/>
  <c r="K33" i="319"/>
  <c r="G33" i="319" s="1"/>
  <c r="K34" i="319"/>
  <c r="K35" i="319"/>
  <c r="K36" i="319"/>
  <c r="K32" i="319"/>
  <c r="K31" i="319" s="1"/>
  <c r="G122" i="319"/>
  <c r="G120" i="319"/>
  <c r="I116" i="319"/>
  <c r="I117" i="319"/>
  <c r="I115" i="319"/>
  <c r="I110" i="319"/>
  <c r="I111" i="319"/>
  <c r="I112" i="319"/>
  <c r="I113" i="319"/>
  <c r="I109" i="319"/>
  <c r="I103" i="319"/>
  <c r="I104" i="319"/>
  <c r="I105" i="319"/>
  <c r="I102" i="319"/>
  <c r="I99" i="319"/>
  <c r="I100" i="319"/>
  <c r="I98" i="319"/>
  <c r="G98" i="319" s="1"/>
  <c r="I94" i="319"/>
  <c r="I95" i="319"/>
  <c r="G95" i="319" s="1"/>
  <c r="I96" i="319"/>
  <c r="I93" i="319"/>
  <c r="I90" i="319"/>
  <c r="I89" i="319"/>
  <c r="I87" i="319"/>
  <c r="G87" i="319" s="1"/>
  <c r="I86" i="319"/>
  <c r="I84" i="319"/>
  <c r="G84" i="319" s="1"/>
  <c r="I83" i="319"/>
  <c r="I82" i="319" s="1"/>
  <c r="I79" i="319"/>
  <c r="G79" i="319" s="1"/>
  <c r="I78" i="319"/>
  <c r="I76" i="319"/>
  <c r="I73" i="319"/>
  <c r="I74" i="319"/>
  <c r="I75" i="319"/>
  <c r="I72" i="319"/>
  <c r="I68" i="319"/>
  <c r="G68" i="319" s="1"/>
  <c r="I69" i="319"/>
  <c r="G69" i="319" s="1"/>
  <c r="I70" i="319"/>
  <c r="I67" i="319"/>
  <c r="G67" i="319" s="1"/>
  <c r="I64" i="319"/>
  <c r="I65" i="319"/>
  <c r="G65" i="319" s="1"/>
  <c r="I63" i="319"/>
  <c r="I59" i="319"/>
  <c r="G59" i="319" s="1"/>
  <c r="I60" i="319"/>
  <c r="I57" i="319" s="1"/>
  <c r="I61" i="319"/>
  <c r="I58" i="319"/>
  <c r="G58" i="319" s="1"/>
  <c r="I38" i="319"/>
  <c r="J38" i="319"/>
  <c r="I39" i="319"/>
  <c r="I41" i="319"/>
  <c r="I42" i="319"/>
  <c r="I40" i="319"/>
  <c r="I33" i="319"/>
  <c r="I34" i="319"/>
  <c r="G34" i="319" s="1"/>
  <c r="I35" i="319"/>
  <c r="I36" i="319"/>
  <c r="I32" i="319"/>
  <c r="I24" i="319"/>
  <c r="I23" i="319"/>
  <c r="G23" i="319" s="1"/>
  <c r="I15" i="319"/>
  <c r="I13" i="319" s="1"/>
  <c r="I16" i="319"/>
  <c r="I17" i="319"/>
  <c r="I18" i="319"/>
  <c r="I19" i="319"/>
  <c r="I20" i="319"/>
  <c r="I21" i="319"/>
  <c r="I14" i="319"/>
  <c r="I10" i="319"/>
  <c r="I11" i="319"/>
  <c r="I12" i="319"/>
  <c r="G12" i="319" s="1"/>
  <c r="G10" i="319"/>
  <c r="I9" i="319"/>
  <c r="G9" i="319" s="1"/>
  <c r="F117" i="319"/>
  <c r="F116" i="319"/>
  <c r="G115" i="319"/>
  <c r="F115" i="319"/>
  <c r="J114" i="319"/>
  <c r="I114" i="319"/>
  <c r="H114" i="319"/>
  <c r="F114" i="319" s="1"/>
  <c r="F113" i="319"/>
  <c r="F112" i="319"/>
  <c r="F111" i="319"/>
  <c r="G110" i="319"/>
  <c r="F110" i="319"/>
  <c r="F109" i="319"/>
  <c r="F108" i="319" s="1"/>
  <c r="K108" i="319"/>
  <c r="J108" i="319"/>
  <c r="H108" i="319"/>
  <c r="G105" i="319"/>
  <c r="F105" i="319"/>
  <c r="F104" i="319"/>
  <c r="G103" i="319"/>
  <c r="F103" i="319"/>
  <c r="F102" i="319"/>
  <c r="J101" i="319"/>
  <c r="H101" i="319"/>
  <c r="H91" i="319" s="1"/>
  <c r="F100" i="319"/>
  <c r="G99" i="319"/>
  <c r="F99" i="319"/>
  <c r="F98" i="319"/>
  <c r="K97" i="319"/>
  <c r="J97" i="319"/>
  <c r="H97" i="319"/>
  <c r="F97" i="319" s="1"/>
  <c r="G96" i="319"/>
  <c r="F96" i="319"/>
  <c r="F95" i="319"/>
  <c r="G94" i="319"/>
  <c r="F94" i="319"/>
  <c r="G93" i="319"/>
  <c r="F93" i="319"/>
  <c r="K92" i="319"/>
  <c r="J92" i="319"/>
  <c r="H92" i="319"/>
  <c r="F92" i="319" s="1"/>
  <c r="G90" i="319"/>
  <c r="F90" i="319"/>
  <c r="G89" i="319"/>
  <c r="F89" i="319"/>
  <c r="K88" i="319"/>
  <c r="J88" i="319"/>
  <c r="I88" i="319"/>
  <c r="H88" i="319"/>
  <c r="F88" i="319" s="1"/>
  <c r="F87" i="319"/>
  <c r="G86" i="319"/>
  <c r="F86" i="319"/>
  <c r="J85" i="319"/>
  <c r="I85" i="319"/>
  <c r="H85" i="319"/>
  <c r="F85" i="319" s="1"/>
  <c r="F84" i="319"/>
  <c r="F83" i="319"/>
  <c r="K82" i="319"/>
  <c r="J82" i="319"/>
  <c r="H82" i="319"/>
  <c r="F82" i="319" s="1"/>
  <c r="F79" i="319"/>
  <c r="F78" i="319"/>
  <c r="K77" i="319"/>
  <c r="J77" i="319"/>
  <c r="I77" i="319"/>
  <c r="H77" i="319"/>
  <c r="F77" i="319" s="1"/>
  <c r="G76" i="319"/>
  <c r="F76" i="319"/>
  <c r="F75" i="319"/>
  <c r="G74" i="319"/>
  <c r="F74" i="319"/>
  <c r="G73" i="319"/>
  <c r="F73" i="319"/>
  <c r="G72" i="319"/>
  <c r="F72" i="319"/>
  <c r="J71" i="319"/>
  <c r="H71" i="319"/>
  <c r="F71" i="319"/>
  <c r="F70" i="319"/>
  <c r="I66" i="319"/>
  <c r="F69" i="319"/>
  <c r="F68" i="319"/>
  <c r="F67" i="319"/>
  <c r="K66" i="319"/>
  <c r="J66" i="319"/>
  <c r="H66" i="319"/>
  <c r="F66" i="319" s="1"/>
  <c r="F65" i="319"/>
  <c r="G64" i="319"/>
  <c r="F64" i="319"/>
  <c r="G63" i="319"/>
  <c r="F63" i="319"/>
  <c r="K62" i="319"/>
  <c r="J62" i="319"/>
  <c r="H62" i="319"/>
  <c r="F62" i="319"/>
  <c r="G61" i="319"/>
  <c r="F61" i="319"/>
  <c r="F60" i="319"/>
  <c r="F59" i="319"/>
  <c r="F58" i="319"/>
  <c r="J57" i="319"/>
  <c r="H57" i="319"/>
  <c r="F57" i="319" s="1"/>
  <c r="J56" i="319"/>
  <c r="G42" i="319"/>
  <c r="F42" i="319"/>
  <c r="G41" i="319"/>
  <c r="F41" i="319"/>
  <c r="F40" i="319"/>
  <c r="G39" i="319"/>
  <c r="F39" i="319"/>
  <c r="H38" i="319"/>
  <c r="F38" i="319"/>
  <c r="J37" i="319"/>
  <c r="H37" i="319"/>
  <c r="F37" i="319" s="1"/>
  <c r="F36" i="319"/>
  <c r="G35" i="319"/>
  <c r="F35" i="319"/>
  <c r="F34" i="319"/>
  <c r="F33" i="319"/>
  <c r="F32" i="319"/>
  <c r="J31" i="319"/>
  <c r="F31" i="319" s="1"/>
  <c r="I31" i="319"/>
  <c r="H31" i="319"/>
  <c r="G28" i="319"/>
  <c r="F28" i="319"/>
  <c r="G27" i="319"/>
  <c r="F27" i="319"/>
  <c r="G26" i="319"/>
  <c r="F26" i="319"/>
  <c r="H25" i="319"/>
  <c r="G25" i="319"/>
  <c r="F25" i="319"/>
  <c r="G24" i="319"/>
  <c r="F24" i="319"/>
  <c r="F23" i="319"/>
  <c r="J22" i="319"/>
  <c r="H22" i="319"/>
  <c r="F22" i="319" s="1"/>
  <c r="G21" i="319"/>
  <c r="F21" i="319"/>
  <c r="G20" i="319"/>
  <c r="F20" i="319"/>
  <c r="G19" i="319"/>
  <c r="F19" i="319"/>
  <c r="F18" i="319"/>
  <c r="F17" i="319"/>
  <c r="G16" i="319"/>
  <c r="F16" i="319"/>
  <c r="G15" i="319"/>
  <c r="F15" i="319"/>
  <c r="G14" i="319"/>
  <c r="F14" i="319"/>
  <c r="J13" i="319"/>
  <c r="H13" i="319"/>
  <c r="F13" i="319" s="1"/>
  <c r="F12" i="319"/>
  <c r="G11" i="319"/>
  <c r="F11" i="319"/>
  <c r="F10" i="319"/>
  <c r="F9" i="319"/>
  <c r="J8" i="319"/>
  <c r="J7" i="319" s="1"/>
  <c r="D24" i="265"/>
  <c r="G122" i="318"/>
  <c r="G120" i="318"/>
  <c r="K116" i="318"/>
  <c r="G116" i="318" s="1"/>
  <c r="K117" i="318"/>
  <c r="G117" i="318" s="1"/>
  <c r="K115" i="318"/>
  <c r="I116" i="318"/>
  <c r="I114" i="318" s="1"/>
  <c r="I117" i="318"/>
  <c r="I115" i="318"/>
  <c r="I110" i="318"/>
  <c r="I111" i="318"/>
  <c r="I112" i="318"/>
  <c r="I113" i="318"/>
  <c r="I109" i="318"/>
  <c r="G109" i="318" s="1"/>
  <c r="I105" i="318"/>
  <c r="K105" i="318"/>
  <c r="K103" i="318"/>
  <c r="K104" i="318"/>
  <c r="G104" i="318" s="1"/>
  <c r="K102" i="318"/>
  <c r="I103" i="318"/>
  <c r="G103" i="318" s="1"/>
  <c r="I104" i="318"/>
  <c r="I102" i="318"/>
  <c r="G102" i="318" s="1"/>
  <c r="K99" i="318"/>
  <c r="K100" i="318"/>
  <c r="K98" i="318"/>
  <c r="K97" i="318" s="1"/>
  <c r="I99" i="318"/>
  <c r="G99" i="318" s="1"/>
  <c r="I100" i="318"/>
  <c r="G100" i="318" s="1"/>
  <c r="I98" i="318"/>
  <c r="K94" i="318"/>
  <c r="K95" i="318"/>
  <c r="K92" i="318" s="1"/>
  <c r="K96" i="318"/>
  <c r="K93" i="318"/>
  <c r="G93" i="318" s="1"/>
  <c r="I94" i="318"/>
  <c r="I95" i="318"/>
  <c r="I96" i="318"/>
  <c r="I93" i="318"/>
  <c r="I90" i="318"/>
  <c r="G90" i="318" s="1"/>
  <c r="I89" i="318"/>
  <c r="I87" i="318"/>
  <c r="I85" i="318" s="1"/>
  <c r="G85" i="318" s="1"/>
  <c r="I86" i="318"/>
  <c r="I84" i="318"/>
  <c r="I83" i="318"/>
  <c r="G83" i="318" s="1"/>
  <c r="I79" i="318"/>
  <c r="I78" i="318"/>
  <c r="G78" i="318" s="1"/>
  <c r="I73" i="318"/>
  <c r="I74" i="318"/>
  <c r="G74" i="318" s="1"/>
  <c r="I75" i="318"/>
  <c r="I76" i="318"/>
  <c r="I72" i="318"/>
  <c r="G72" i="318" s="1"/>
  <c r="I68" i="318"/>
  <c r="I69" i="318"/>
  <c r="I70" i="318"/>
  <c r="G70" i="318" s="1"/>
  <c r="I67" i="318"/>
  <c r="G67" i="318" s="1"/>
  <c r="I64" i="318"/>
  <c r="I65" i="318"/>
  <c r="I62" i="318" s="1"/>
  <c r="G62" i="318" s="1"/>
  <c r="I63" i="318"/>
  <c r="G63" i="318" s="1"/>
  <c r="I59" i="318"/>
  <c r="I60" i="318"/>
  <c r="G60" i="318" s="1"/>
  <c r="I61" i="318"/>
  <c r="I58" i="318"/>
  <c r="K36" i="318"/>
  <c r="G36" i="318" s="1"/>
  <c r="K33" i="318"/>
  <c r="K34" i="318"/>
  <c r="K35" i="318"/>
  <c r="K32" i="318"/>
  <c r="K31" i="318" s="1"/>
  <c r="K39" i="318"/>
  <c r="K40" i="318"/>
  <c r="K41" i="318"/>
  <c r="K42" i="318"/>
  <c r="K38" i="318"/>
  <c r="I39" i="318"/>
  <c r="I40" i="318"/>
  <c r="I41" i="318"/>
  <c r="I42" i="318"/>
  <c r="I38" i="318"/>
  <c r="I20" i="318"/>
  <c r="G20" i="318" s="1"/>
  <c r="I21" i="318"/>
  <c r="I37" i="318"/>
  <c r="J37" i="318"/>
  <c r="K37" i="318"/>
  <c r="I33" i="318"/>
  <c r="I34" i="318"/>
  <c r="I35" i="318"/>
  <c r="I36" i="318"/>
  <c r="I32" i="318"/>
  <c r="I24" i="318"/>
  <c r="I23" i="318"/>
  <c r="I16" i="318"/>
  <c r="I17" i="318"/>
  <c r="I18" i="318"/>
  <c r="I19" i="318"/>
  <c r="G19" i="318" s="1"/>
  <c r="I15" i="318"/>
  <c r="I13" i="318" s="1"/>
  <c r="G13" i="318" s="1"/>
  <c r="I14" i="318"/>
  <c r="I10" i="318"/>
  <c r="G10" i="318" s="1"/>
  <c r="I11" i="318"/>
  <c r="G11" i="318" s="1"/>
  <c r="I12" i="318"/>
  <c r="I9" i="318"/>
  <c r="G9" i="318" s="1"/>
  <c r="F117" i="318"/>
  <c r="F116" i="318"/>
  <c r="G115" i="318"/>
  <c r="F115" i="318"/>
  <c r="J114" i="318"/>
  <c r="H114" i="318"/>
  <c r="F114" i="318" s="1"/>
  <c r="G113" i="318"/>
  <c r="F113" i="318"/>
  <c r="G112" i="318"/>
  <c r="F112" i="318"/>
  <c r="G111" i="318"/>
  <c r="F111" i="318"/>
  <c r="G110" i="318"/>
  <c r="F110" i="318"/>
  <c r="F109" i="318"/>
  <c r="F108" i="318" s="1"/>
  <c r="K108" i="318"/>
  <c r="J108" i="318"/>
  <c r="H108" i="318"/>
  <c r="F105" i="318"/>
  <c r="F104" i="318"/>
  <c r="F103" i="318"/>
  <c r="F102" i="318"/>
  <c r="J101" i="318"/>
  <c r="H101" i="318"/>
  <c r="F100" i="318"/>
  <c r="F99" i="318"/>
  <c r="G98" i="318"/>
  <c r="F98" i="318"/>
  <c r="J97" i="318"/>
  <c r="H97" i="318"/>
  <c r="F97" i="318"/>
  <c r="G96" i="318"/>
  <c r="F96" i="318"/>
  <c r="F95" i="318"/>
  <c r="F94" i="318"/>
  <c r="F93" i="318"/>
  <c r="J92" i="318"/>
  <c r="H92" i="318"/>
  <c r="F90" i="318"/>
  <c r="G89" i="318"/>
  <c r="F89" i="318"/>
  <c r="K88" i="318"/>
  <c r="J88" i="318"/>
  <c r="I88" i="318"/>
  <c r="G88" i="318" s="1"/>
  <c r="H88" i="318"/>
  <c r="F88" i="318" s="1"/>
  <c r="G87" i="318"/>
  <c r="F87" i="318"/>
  <c r="G86" i="318"/>
  <c r="F86" i="318"/>
  <c r="K85" i="318"/>
  <c r="J85" i="318"/>
  <c r="H85" i="318"/>
  <c r="F85" i="318"/>
  <c r="G84" i="318"/>
  <c r="F84" i="318"/>
  <c r="F83" i="318"/>
  <c r="K82" i="318"/>
  <c r="J82" i="318"/>
  <c r="H82" i="318"/>
  <c r="F82" i="318" s="1"/>
  <c r="F79" i="318"/>
  <c r="F78" i="318"/>
  <c r="K77" i="318"/>
  <c r="J77" i="318"/>
  <c r="H77" i="318"/>
  <c r="F77" i="318" s="1"/>
  <c r="G76" i="318"/>
  <c r="F76" i="318"/>
  <c r="G75" i="318"/>
  <c r="F75" i="318"/>
  <c r="F74" i="318"/>
  <c r="G73" i="318"/>
  <c r="F73" i="318"/>
  <c r="F72" i="318"/>
  <c r="K71" i="318"/>
  <c r="J71" i="318"/>
  <c r="H71" i="318"/>
  <c r="F71" i="318" s="1"/>
  <c r="F70" i="318"/>
  <c r="G69" i="318"/>
  <c r="F69" i="318"/>
  <c r="I66" i="318"/>
  <c r="G66" i="318" s="1"/>
  <c r="G68" i="318"/>
  <c r="F68" i="318"/>
  <c r="F67" i="318"/>
  <c r="K66" i="318"/>
  <c r="J66" i="318"/>
  <c r="H66" i="318"/>
  <c r="F66" i="318" s="1"/>
  <c r="F65" i="318"/>
  <c r="G64" i="318"/>
  <c r="F64" i="318"/>
  <c r="F63" i="318"/>
  <c r="K62" i="318"/>
  <c r="J62" i="318"/>
  <c r="H62" i="318"/>
  <c r="F62" i="318" s="1"/>
  <c r="G61" i="318"/>
  <c r="F61" i="318"/>
  <c r="F60" i="318"/>
  <c r="G59" i="318"/>
  <c r="F59" i="318"/>
  <c r="G58" i="318"/>
  <c r="F58" i="318"/>
  <c r="K57" i="318"/>
  <c r="J57" i="318"/>
  <c r="J56" i="318" s="1"/>
  <c r="H57" i="318"/>
  <c r="F57" i="318" s="1"/>
  <c r="K56" i="318"/>
  <c r="F42" i="318"/>
  <c r="G41" i="318"/>
  <c r="F41" i="318"/>
  <c r="F40" i="318"/>
  <c r="G39" i="318"/>
  <c r="F39" i="318"/>
  <c r="H38" i="318"/>
  <c r="G38" i="318" s="1"/>
  <c r="F38" i="318"/>
  <c r="H37" i="318"/>
  <c r="F36" i="318"/>
  <c r="G35" i="318"/>
  <c r="F35" i="318"/>
  <c r="G34" i="318"/>
  <c r="F34" i="318"/>
  <c r="G33" i="318"/>
  <c r="F33" i="318"/>
  <c r="F32" i="318"/>
  <c r="J31" i="318"/>
  <c r="H31" i="318"/>
  <c r="F31" i="318" s="1"/>
  <c r="G28" i="318"/>
  <c r="F28" i="318"/>
  <c r="G27" i="318"/>
  <c r="F27" i="318"/>
  <c r="G26" i="318"/>
  <c r="F26" i="318"/>
  <c r="H25" i="318"/>
  <c r="F25" i="318" s="1"/>
  <c r="G25" i="318"/>
  <c r="G24" i="318"/>
  <c r="F24" i="318"/>
  <c r="G23" i="318"/>
  <c r="F23" i="318"/>
  <c r="K22" i="318"/>
  <c r="J22" i="318"/>
  <c r="I22" i="318"/>
  <c r="G22" i="318" s="1"/>
  <c r="H22" i="318"/>
  <c r="F22" i="318" s="1"/>
  <c r="G21" i="318"/>
  <c r="F21" i="318"/>
  <c r="F20" i="318"/>
  <c r="F19" i="318"/>
  <c r="G18" i="318"/>
  <c r="F18" i="318"/>
  <c r="G17" i="318"/>
  <c r="F17" i="318"/>
  <c r="G16" i="318"/>
  <c r="F16" i="318"/>
  <c r="F15" i="318"/>
  <c r="G14" i="318"/>
  <c r="F14" i="318"/>
  <c r="K13" i="318"/>
  <c r="J13" i="318"/>
  <c r="J8" i="318" s="1"/>
  <c r="J7" i="318" s="1"/>
  <c r="H13" i="318"/>
  <c r="G12" i="318"/>
  <c r="F12" i="318"/>
  <c r="F11" i="318"/>
  <c r="F10" i="318"/>
  <c r="F9" i="318"/>
  <c r="K8" i="318"/>
  <c r="H8" i="318"/>
  <c r="D24" i="317"/>
  <c r="D18" i="317"/>
  <c r="D15" i="317"/>
  <c r="D8" i="317"/>
  <c r="D12" i="317" s="1"/>
  <c r="C34" i="316"/>
  <c r="C33" i="316"/>
  <c r="C32" i="316"/>
  <c r="C31" i="316"/>
  <c r="C30" i="316"/>
  <c r="C29" i="316"/>
  <c r="C28" i="316"/>
  <c r="C27" i="316"/>
  <c r="C26" i="316"/>
  <c r="C25" i="316"/>
  <c r="C24" i="316"/>
  <c r="C23" i="316"/>
  <c r="E11" i="316"/>
  <c r="C22" i="316"/>
  <c r="C21" i="316"/>
  <c r="C20" i="316"/>
  <c r="C19" i="316"/>
  <c r="C18" i="316"/>
  <c r="C17" i="316"/>
  <c r="C16" i="316"/>
  <c r="C15" i="316"/>
  <c r="C14" i="316"/>
  <c r="C13" i="316"/>
  <c r="C12" i="316"/>
  <c r="I11" i="316"/>
  <c r="G11" i="316"/>
  <c r="E22" i="314"/>
  <c r="D24" i="315"/>
  <c r="D18" i="315"/>
  <c r="D15" i="315"/>
  <c r="D8" i="315"/>
  <c r="C34" i="314"/>
  <c r="C33" i="314"/>
  <c r="C32" i="314"/>
  <c r="C31" i="314"/>
  <c r="C30" i="314"/>
  <c r="C29" i="314"/>
  <c r="C28" i="314"/>
  <c r="C27" i="314"/>
  <c r="C26" i="314"/>
  <c r="C25" i="314"/>
  <c r="C24" i="314"/>
  <c r="C23" i="314"/>
  <c r="C22" i="314"/>
  <c r="C21" i="314"/>
  <c r="C20" i="314"/>
  <c r="C19" i="314"/>
  <c r="C18" i="314"/>
  <c r="C17" i="314"/>
  <c r="C16" i="314"/>
  <c r="C15" i="314"/>
  <c r="C14" i="314"/>
  <c r="C13" i="314"/>
  <c r="C12" i="314"/>
  <c r="I11" i="314"/>
  <c r="G11" i="314"/>
  <c r="U15" i="303"/>
  <c r="Y16" i="303"/>
  <c r="Y10" i="303" s="1"/>
  <c r="Z16" i="303"/>
  <c r="Y17" i="303"/>
  <c r="Y11" i="303" s="1"/>
  <c r="Z17" i="303"/>
  <c r="Y18" i="303"/>
  <c r="Z18" i="303"/>
  <c r="Z12" i="303" s="1"/>
  <c r="Y19" i="303"/>
  <c r="Y13" i="303" s="1"/>
  <c r="Z19" i="303"/>
  <c r="Z13" i="303" s="1"/>
  <c r="Z15" i="303"/>
  <c r="Z9" i="303" s="1"/>
  <c r="Y15" i="303"/>
  <c r="Y9" i="303" s="1"/>
  <c r="P16" i="303"/>
  <c r="P10" i="303" s="1"/>
  <c r="Q16" i="303"/>
  <c r="P17" i="303"/>
  <c r="P11" i="303" s="1"/>
  <c r="Q17" i="303"/>
  <c r="Q11" i="303" s="1"/>
  <c r="P18" i="303"/>
  <c r="P12" i="303" s="1"/>
  <c r="Q18" i="303"/>
  <c r="P19" i="303"/>
  <c r="Q19" i="303"/>
  <c r="Q13" i="303" s="1"/>
  <c r="Q15" i="303"/>
  <c r="Q9" i="303" s="1"/>
  <c r="P15" i="303"/>
  <c r="P9" i="303" s="1"/>
  <c r="E9" i="303"/>
  <c r="G9" i="303"/>
  <c r="H9" i="303"/>
  <c r="I9" i="303"/>
  <c r="J9" i="303"/>
  <c r="K9" i="303"/>
  <c r="L9" i="303"/>
  <c r="M9" i="303"/>
  <c r="N9" i="303"/>
  <c r="S9" i="303"/>
  <c r="T9" i="303"/>
  <c r="U9" i="303"/>
  <c r="V9" i="303"/>
  <c r="W9" i="303"/>
  <c r="AA9" i="303"/>
  <c r="AB9" i="303"/>
  <c r="AC9" i="303"/>
  <c r="AD9" i="303"/>
  <c r="AE9" i="303"/>
  <c r="AF9" i="303"/>
  <c r="AH9" i="303"/>
  <c r="AI9" i="303"/>
  <c r="AK9" i="303"/>
  <c r="AL9" i="303"/>
  <c r="AN9" i="303"/>
  <c r="AO9" i="303"/>
  <c r="E10" i="303"/>
  <c r="G10" i="303"/>
  <c r="H10" i="303"/>
  <c r="J10" i="303"/>
  <c r="K10" i="303"/>
  <c r="M10" i="303"/>
  <c r="N10" i="303"/>
  <c r="Q10" i="303"/>
  <c r="S10" i="303"/>
  <c r="T10" i="303"/>
  <c r="V10" i="303"/>
  <c r="W10" i="303"/>
  <c r="AB10" i="303"/>
  <c r="AC10" i="303"/>
  <c r="AE10" i="303"/>
  <c r="AF10" i="303"/>
  <c r="AG10" i="303"/>
  <c r="AH10" i="303"/>
  <c r="AI10" i="303"/>
  <c r="AK10" i="303"/>
  <c r="AL10" i="303"/>
  <c r="AN10" i="303"/>
  <c r="AO10" i="303"/>
  <c r="G11" i="303"/>
  <c r="H11" i="303"/>
  <c r="J11" i="303"/>
  <c r="K11" i="303"/>
  <c r="L11" i="303"/>
  <c r="M11" i="303"/>
  <c r="N11" i="303"/>
  <c r="S11" i="303"/>
  <c r="T11" i="303"/>
  <c r="V11" i="303"/>
  <c r="W11" i="303"/>
  <c r="AA11" i="303"/>
  <c r="AB11" i="303"/>
  <c r="AC11" i="303"/>
  <c r="AE11" i="303"/>
  <c r="AF11" i="303"/>
  <c r="AH11" i="303"/>
  <c r="AI11" i="303"/>
  <c r="AK11" i="303"/>
  <c r="AL11" i="303"/>
  <c r="AN11" i="303"/>
  <c r="AO11" i="303"/>
  <c r="G12" i="303"/>
  <c r="H12" i="303"/>
  <c r="J12" i="303"/>
  <c r="K12" i="303"/>
  <c r="M12" i="303"/>
  <c r="N12" i="303"/>
  <c r="Q12" i="303"/>
  <c r="S12" i="303"/>
  <c r="T12" i="303"/>
  <c r="V12" i="303"/>
  <c r="W12" i="303"/>
  <c r="Y12" i="303"/>
  <c r="AB12" i="303"/>
  <c r="AC12" i="303"/>
  <c r="AE12" i="303"/>
  <c r="AF12" i="303"/>
  <c r="AH12" i="303"/>
  <c r="AI12" i="303"/>
  <c r="AK12" i="303"/>
  <c r="AL12" i="303"/>
  <c r="AN12" i="303"/>
  <c r="AO12" i="303"/>
  <c r="G13" i="303"/>
  <c r="H13" i="303"/>
  <c r="J13" i="303"/>
  <c r="K13" i="303"/>
  <c r="L13" i="303"/>
  <c r="M13" i="303"/>
  <c r="N13" i="303"/>
  <c r="P13" i="303"/>
  <c r="S13" i="303"/>
  <c r="T13" i="303"/>
  <c r="V13" i="303"/>
  <c r="W13" i="303"/>
  <c r="AA13" i="303"/>
  <c r="AB13" i="303"/>
  <c r="AC13" i="303"/>
  <c r="AE13" i="303"/>
  <c r="AF13" i="303"/>
  <c r="AH13" i="303"/>
  <c r="AI13" i="303"/>
  <c r="AK13" i="303"/>
  <c r="AL13" i="303"/>
  <c r="AM13" i="303"/>
  <c r="AN13" i="303"/>
  <c r="AO13" i="303"/>
  <c r="AM16" i="303"/>
  <c r="AM10" i="303" s="1"/>
  <c r="AM17" i="303"/>
  <c r="AM11" i="303" s="1"/>
  <c r="AM18" i="303"/>
  <c r="AM12" i="303" s="1"/>
  <c r="AM19" i="303"/>
  <c r="AJ16" i="303"/>
  <c r="AJ10" i="303" s="1"/>
  <c r="AJ17" i="303"/>
  <c r="AJ11" i="303" s="1"/>
  <c r="AJ18" i="303"/>
  <c r="AJ12" i="303" s="1"/>
  <c r="AJ19" i="303"/>
  <c r="AJ13" i="303" s="1"/>
  <c r="AG16" i="303"/>
  <c r="AG17" i="303"/>
  <c r="AG11" i="303" s="1"/>
  <c r="AG18" i="303"/>
  <c r="AG12" i="303" s="1"/>
  <c r="AG19" i="303"/>
  <c r="AG13" i="303" s="1"/>
  <c r="AD16" i="303"/>
  <c r="AD10" i="303" s="1"/>
  <c r="AD17" i="303"/>
  <c r="AD11" i="303" s="1"/>
  <c r="AD18" i="303"/>
  <c r="AD12" i="303" s="1"/>
  <c r="AD19" i="303"/>
  <c r="AD13" i="303" s="1"/>
  <c r="AA16" i="303"/>
  <c r="AA10" i="303" s="1"/>
  <c r="AA17" i="303"/>
  <c r="AA18" i="303"/>
  <c r="AA12" i="303" s="1"/>
  <c r="AA19" i="303"/>
  <c r="AM15" i="303"/>
  <c r="AM9" i="303" s="1"/>
  <c r="AJ15" i="303"/>
  <c r="AJ9" i="303" s="1"/>
  <c r="AG15" i="303"/>
  <c r="AG9" i="303" s="1"/>
  <c r="AD15" i="303"/>
  <c r="AA15" i="303"/>
  <c r="U16" i="303"/>
  <c r="U10" i="303" s="1"/>
  <c r="U17" i="303"/>
  <c r="U11" i="303" s="1"/>
  <c r="U18" i="303"/>
  <c r="U12" i="303" s="1"/>
  <c r="U19" i="303"/>
  <c r="U13" i="303" s="1"/>
  <c r="R16" i="303"/>
  <c r="R10" i="303" s="1"/>
  <c r="R17" i="303"/>
  <c r="R11" i="303" s="1"/>
  <c r="R18" i="303"/>
  <c r="R12" i="303" s="1"/>
  <c r="R19" i="303"/>
  <c r="R13" i="303" s="1"/>
  <c r="R15" i="303"/>
  <c r="R9" i="303" s="1"/>
  <c r="L16" i="303"/>
  <c r="L10" i="303" s="1"/>
  <c r="L17" i="303"/>
  <c r="L18" i="303"/>
  <c r="L12" i="303" s="1"/>
  <c r="L19" i="303"/>
  <c r="L15" i="303"/>
  <c r="I16" i="303"/>
  <c r="I10" i="303" s="1"/>
  <c r="I17" i="303"/>
  <c r="I18" i="303"/>
  <c r="I12" i="303" s="1"/>
  <c r="I19" i="303"/>
  <c r="I13" i="303" s="1"/>
  <c r="I15" i="303"/>
  <c r="F16" i="303"/>
  <c r="F10" i="303" s="1"/>
  <c r="F17" i="303"/>
  <c r="F11" i="303" s="1"/>
  <c r="F18" i="303"/>
  <c r="F12" i="303" s="1"/>
  <c r="F19" i="303"/>
  <c r="F13" i="303" s="1"/>
  <c r="F15" i="303"/>
  <c r="F9" i="303" s="1"/>
  <c r="G14" i="303"/>
  <c r="G8" i="303" s="1"/>
  <c r="H14" i="303"/>
  <c r="H8" i="303" s="1"/>
  <c r="J14" i="303"/>
  <c r="J8" i="303" s="1"/>
  <c r="K14" i="303"/>
  <c r="K8" i="303" s="1"/>
  <c r="M14" i="303"/>
  <c r="M8" i="303" s="1"/>
  <c r="N14" i="303"/>
  <c r="N8" i="303" s="1"/>
  <c r="S14" i="303"/>
  <c r="S8" i="303" s="1"/>
  <c r="T14" i="303"/>
  <c r="T8" i="303" s="1"/>
  <c r="V14" i="303"/>
  <c r="V8" i="303" s="1"/>
  <c r="W14" i="303"/>
  <c r="W8" i="303" s="1"/>
  <c r="AB14" i="303"/>
  <c r="AB8" i="303" s="1"/>
  <c r="AC14" i="303"/>
  <c r="AC8" i="303" s="1"/>
  <c r="AE14" i="303"/>
  <c r="AE8" i="303" s="1"/>
  <c r="AF14" i="303"/>
  <c r="AF8" i="303" s="1"/>
  <c r="AH14" i="303"/>
  <c r="AH8" i="303" s="1"/>
  <c r="AI14" i="303"/>
  <c r="AI8" i="303" s="1"/>
  <c r="AK14" i="303"/>
  <c r="AK8" i="303" s="1"/>
  <c r="AL14" i="303"/>
  <c r="AL8" i="303" s="1"/>
  <c r="AN14" i="303"/>
  <c r="AN8" i="303" s="1"/>
  <c r="AO14" i="303"/>
  <c r="AO8" i="303" s="1"/>
  <c r="E16" i="303"/>
  <c r="E17" i="303"/>
  <c r="E11" i="303" s="1"/>
  <c r="E18" i="303"/>
  <c r="E12" i="303" s="1"/>
  <c r="E19" i="303"/>
  <c r="E13" i="303" s="1"/>
  <c r="E15" i="303"/>
  <c r="D16" i="303"/>
  <c r="D10" i="303" s="1"/>
  <c r="D17" i="303"/>
  <c r="D11" i="303" s="1"/>
  <c r="D18" i="303"/>
  <c r="D12" i="303" s="1"/>
  <c r="D19" i="303"/>
  <c r="D13" i="303" s="1"/>
  <c r="D15" i="303"/>
  <c r="D9" i="303" s="1"/>
  <c r="C16" i="303"/>
  <c r="C10" i="303" s="1"/>
  <c r="C18" i="303"/>
  <c r="C12" i="303" s="1"/>
  <c r="G122" i="302"/>
  <c r="G120" i="302"/>
  <c r="K116" i="302"/>
  <c r="K117" i="302"/>
  <c r="K115" i="302"/>
  <c r="G115" i="302" s="1"/>
  <c r="I116" i="302"/>
  <c r="I117" i="302"/>
  <c r="I115" i="302"/>
  <c r="I110" i="302"/>
  <c r="I111" i="302"/>
  <c r="G111" i="302" s="1"/>
  <c r="I112" i="302"/>
  <c r="I113" i="302"/>
  <c r="I109" i="302"/>
  <c r="G109" i="302" s="1"/>
  <c r="I105" i="302"/>
  <c r="K103" i="302"/>
  <c r="K104" i="302"/>
  <c r="K105" i="302"/>
  <c r="K102" i="302"/>
  <c r="K101" i="302" s="1"/>
  <c r="K94" i="302"/>
  <c r="K95" i="302"/>
  <c r="G95" i="302" s="1"/>
  <c r="K96" i="302"/>
  <c r="K93" i="302"/>
  <c r="G112" i="302"/>
  <c r="G113" i="302"/>
  <c r="I103" i="302"/>
  <c r="I104" i="302"/>
  <c r="I102" i="302"/>
  <c r="I101" i="302" s="1"/>
  <c r="I99" i="302"/>
  <c r="I100" i="302"/>
  <c r="I98" i="302"/>
  <c r="I94" i="302"/>
  <c r="I95" i="302"/>
  <c r="I96" i="302"/>
  <c r="I93" i="302"/>
  <c r="I92" i="302" s="1"/>
  <c r="I87" i="302"/>
  <c r="I86" i="302"/>
  <c r="I90" i="302"/>
  <c r="G90" i="302" s="1"/>
  <c r="I89" i="302"/>
  <c r="G89" i="302" s="1"/>
  <c r="I79" i="302"/>
  <c r="G79" i="302" s="1"/>
  <c r="I78" i="302"/>
  <c r="I73" i="302"/>
  <c r="I74" i="302"/>
  <c r="G74" i="302" s="1"/>
  <c r="I75" i="302"/>
  <c r="I76" i="302"/>
  <c r="G76" i="302" s="1"/>
  <c r="I72" i="302"/>
  <c r="I68" i="302"/>
  <c r="I69" i="302"/>
  <c r="G69" i="302" s="1"/>
  <c r="I70" i="302"/>
  <c r="I67" i="302"/>
  <c r="G67" i="302" s="1"/>
  <c r="I64" i="302"/>
  <c r="G64" i="302" s="1"/>
  <c r="I65" i="302"/>
  <c r="G65" i="302" s="1"/>
  <c r="I63" i="302"/>
  <c r="G63" i="302" s="1"/>
  <c r="I59" i="302"/>
  <c r="I60" i="302"/>
  <c r="I61" i="302"/>
  <c r="G61" i="302" s="1"/>
  <c r="I58" i="302"/>
  <c r="K33" i="302"/>
  <c r="G33" i="302" s="1"/>
  <c r="K34" i="302"/>
  <c r="G34" i="302" s="1"/>
  <c r="K35" i="302"/>
  <c r="K36" i="302"/>
  <c r="K37" i="302"/>
  <c r="K38" i="302"/>
  <c r="K39" i="302"/>
  <c r="K40" i="302"/>
  <c r="K41" i="302"/>
  <c r="K42" i="302"/>
  <c r="I33" i="302"/>
  <c r="I34" i="302"/>
  <c r="I35" i="302"/>
  <c r="I36" i="302"/>
  <c r="I37" i="302"/>
  <c r="I38" i="302"/>
  <c r="I39" i="302"/>
  <c r="I40" i="302"/>
  <c r="I41" i="302"/>
  <c r="I42" i="302"/>
  <c r="K32" i="302"/>
  <c r="I32" i="302"/>
  <c r="G32" i="302" s="1"/>
  <c r="I24" i="302"/>
  <c r="G24" i="302" s="1"/>
  <c r="I23" i="302"/>
  <c r="G23" i="302" s="1"/>
  <c r="I16" i="302"/>
  <c r="G16" i="302" s="1"/>
  <c r="I17" i="302"/>
  <c r="G17" i="302" s="1"/>
  <c r="I18" i="302"/>
  <c r="I19" i="302"/>
  <c r="G19" i="302" s="1"/>
  <c r="I20" i="302"/>
  <c r="G20" i="302" s="1"/>
  <c r="I21" i="302"/>
  <c r="G21" i="302" s="1"/>
  <c r="I14" i="302"/>
  <c r="I15" i="302"/>
  <c r="I10" i="302"/>
  <c r="G10" i="302" s="1"/>
  <c r="I11" i="302"/>
  <c r="G11" i="302" s="1"/>
  <c r="I12" i="302"/>
  <c r="I9" i="302"/>
  <c r="G117" i="302"/>
  <c r="F117" i="302"/>
  <c r="G116" i="302"/>
  <c r="F116" i="302"/>
  <c r="F115" i="302"/>
  <c r="K114" i="302"/>
  <c r="J114" i="302"/>
  <c r="F114" i="302" s="1"/>
  <c r="I114" i="302"/>
  <c r="H114" i="302"/>
  <c r="F113" i="302"/>
  <c r="F112" i="302"/>
  <c r="F111" i="302"/>
  <c r="G110" i="302"/>
  <c r="F110" i="302"/>
  <c r="F109" i="302"/>
  <c r="K108" i="302"/>
  <c r="J108" i="302"/>
  <c r="H108" i="302"/>
  <c r="F108" i="302"/>
  <c r="G105" i="302"/>
  <c r="F105" i="302"/>
  <c r="G104" i="302"/>
  <c r="F104" i="302"/>
  <c r="G103" i="302"/>
  <c r="F103" i="302"/>
  <c r="G102" i="302"/>
  <c r="F102" i="302"/>
  <c r="J101" i="302"/>
  <c r="H101" i="302"/>
  <c r="F101" i="302" s="1"/>
  <c r="G100" i="302"/>
  <c r="F100" i="302"/>
  <c r="G99" i="302"/>
  <c r="F99" i="302"/>
  <c r="G98" i="302"/>
  <c r="F98" i="302"/>
  <c r="K97" i="302"/>
  <c r="J97" i="302"/>
  <c r="I97" i="302"/>
  <c r="G97" i="302" s="1"/>
  <c r="H97" i="302"/>
  <c r="F97" i="302" s="1"/>
  <c r="G96" i="302"/>
  <c r="F96" i="302"/>
  <c r="F95" i="302"/>
  <c r="G94" i="302"/>
  <c r="F94" i="302"/>
  <c r="F93" i="302"/>
  <c r="J92" i="302"/>
  <c r="H92" i="302"/>
  <c r="F90" i="302"/>
  <c r="F89" i="302"/>
  <c r="K88" i="302"/>
  <c r="J88" i="302"/>
  <c r="H88" i="302"/>
  <c r="F88" i="302"/>
  <c r="G87" i="302"/>
  <c r="F87" i="302"/>
  <c r="G86" i="302"/>
  <c r="F86" i="302"/>
  <c r="K85" i="302"/>
  <c r="J85" i="302"/>
  <c r="I85" i="302"/>
  <c r="G85" i="302" s="1"/>
  <c r="H85" i="302"/>
  <c r="F85" i="302" s="1"/>
  <c r="F84" i="302"/>
  <c r="F83" i="302"/>
  <c r="K82" i="302"/>
  <c r="J82" i="302"/>
  <c r="H82" i="302"/>
  <c r="F82" i="302" s="1"/>
  <c r="I77" i="302"/>
  <c r="G77" i="302" s="1"/>
  <c r="F79" i="302"/>
  <c r="G78" i="302"/>
  <c r="F78" i="302"/>
  <c r="K77" i="302"/>
  <c r="K56" i="302" s="1"/>
  <c r="J77" i="302"/>
  <c r="H77" i="302"/>
  <c r="F77" i="302" s="1"/>
  <c r="F76" i="302"/>
  <c r="G75" i="302"/>
  <c r="F75" i="302"/>
  <c r="F74" i="302"/>
  <c r="G73" i="302"/>
  <c r="F73" i="302"/>
  <c r="G72" i="302"/>
  <c r="F72" i="302"/>
  <c r="K71" i="302"/>
  <c r="J71" i="302"/>
  <c r="H71" i="302"/>
  <c r="F71" i="302" s="1"/>
  <c r="G70" i="302"/>
  <c r="F70" i="302"/>
  <c r="F69" i="302"/>
  <c r="G68" i="302"/>
  <c r="F68" i="302"/>
  <c r="F67" i="302"/>
  <c r="K66" i="302"/>
  <c r="J66" i="302"/>
  <c r="H66" i="302"/>
  <c r="F66" i="302"/>
  <c r="F65" i="302"/>
  <c r="F64" i="302"/>
  <c r="F63" i="302"/>
  <c r="K62" i="302"/>
  <c r="J62" i="302"/>
  <c r="H62" i="302"/>
  <c r="F62" i="302"/>
  <c r="F61" i="302"/>
  <c r="G60" i="302"/>
  <c r="F60" i="302"/>
  <c r="G59" i="302"/>
  <c r="F59" i="302"/>
  <c r="G58" i="302"/>
  <c r="F58" i="302"/>
  <c r="K57" i="302"/>
  <c r="J57" i="302"/>
  <c r="H57" i="302"/>
  <c r="F57" i="302" s="1"/>
  <c r="J56" i="302"/>
  <c r="G42" i="302"/>
  <c r="F42" i="302"/>
  <c r="G41" i="302"/>
  <c r="F41" i="302"/>
  <c r="F40" i="302"/>
  <c r="G39" i="302"/>
  <c r="F39" i="302"/>
  <c r="H38" i="302"/>
  <c r="G38" i="302"/>
  <c r="F38" i="302"/>
  <c r="J37" i="302"/>
  <c r="G37" i="302"/>
  <c r="H37" i="302"/>
  <c r="F37" i="302" s="1"/>
  <c r="F36" i="302"/>
  <c r="G35" i="302"/>
  <c r="F35" i="302"/>
  <c r="F34" i="302"/>
  <c r="F33" i="302"/>
  <c r="F32" i="302"/>
  <c r="K31" i="302"/>
  <c r="J31" i="302"/>
  <c r="H31" i="302"/>
  <c r="G28" i="302"/>
  <c r="F28" i="302"/>
  <c r="G27" i="302"/>
  <c r="F27" i="302"/>
  <c r="G26" i="302"/>
  <c r="F26" i="302"/>
  <c r="H25" i="302"/>
  <c r="F25" i="302" s="1"/>
  <c r="G25" i="302"/>
  <c r="F24" i="302"/>
  <c r="F23" i="302"/>
  <c r="K22" i="302"/>
  <c r="J22" i="302"/>
  <c r="H22" i="302"/>
  <c r="F22" i="302" s="1"/>
  <c r="F21" i="302"/>
  <c r="F20" i="302"/>
  <c r="F19" i="302"/>
  <c r="G18" i="302"/>
  <c r="F18" i="302"/>
  <c r="F17" i="302"/>
  <c r="F16" i="302"/>
  <c r="G15" i="302"/>
  <c r="F15" i="302"/>
  <c r="G14" i="302"/>
  <c r="F14" i="302"/>
  <c r="K13" i="302"/>
  <c r="K8" i="302" s="1"/>
  <c r="J13" i="302"/>
  <c r="H13" i="302"/>
  <c r="H8" i="302" s="1"/>
  <c r="G12" i="302"/>
  <c r="F12" i="302"/>
  <c r="F11" i="302"/>
  <c r="F10" i="302"/>
  <c r="G9" i="302"/>
  <c r="F9" i="302"/>
  <c r="J8" i="302"/>
  <c r="C12" i="290"/>
  <c r="B12" i="290" s="1"/>
  <c r="A12" i="290" s="1"/>
  <c r="I20" i="299"/>
  <c r="G20" i="299" s="1"/>
  <c r="G120" i="299"/>
  <c r="K105" i="299"/>
  <c r="I105" i="299"/>
  <c r="G105" i="299" s="1"/>
  <c r="I102" i="299"/>
  <c r="G102" i="299" s="1"/>
  <c r="K95" i="299"/>
  <c r="G95" i="299" s="1"/>
  <c r="I84" i="299"/>
  <c r="I84" i="302" s="1"/>
  <c r="G84" i="302" s="1"/>
  <c r="I83" i="299"/>
  <c r="I83" i="302" s="1"/>
  <c r="G83" i="302" s="1"/>
  <c r="I79" i="299"/>
  <c r="I74" i="299"/>
  <c r="G74" i="299" s="1"/>
  <c r="I72" i="299"/>
  <c r="I70" i="299"/>
  <c r="G70" i="299" s="1"/>
  <c r="I67" i="299"/>
  <c r="I65" i="299"/>
  <c r="K36" i="299"/>
  <c r="I36" i="299"/>
  <c r="I32" i="299"/>
  <c r="G32" i="299" s="1"/>
  <c r="I23" i="299"/>
  <c r="I16" i="299"/>
  <c r="I15" i="299"/>
  <c r="I13" i="299" s="1"/>
  <c r="G13" i="299" s="1"/>
  <c r="I11" i="299"/>
  <c r="I10" i="299"/>
  <c r="G10" i="299" s="1"/>
  <c r="I9" i="299"/>
  <c r="I61" i="299"/>
  <c r="G61" i="299" s="1"/>
  <c r="I60" i="299"/>
  <c r="G60" i="299" s="1"/>
  <c r="I59" i="299"/>
  <c r="G59" i="299" s="1"/>
  <c r="I58" i="299"/>
  <c r="G58" i="299" s="1"/>
  <c r="D27" i="301"/>
  <c r="D15" i="301"/>
  <c r="D13" i="301"/>
  <c r="E22" i="300"/>
  <c r="E11" i="300" s="1"/>
  <c r="D24" i="301"/>
  <c r="D18" i="301"/>
  <c r="D12" i="301"/>
  <c r="D8" i="301"/>
  <c r="C34" i="300"/>
  <c r="C33" i="300"/>
  <c r="C32" i="300"/>
  <c r="C31" i="300"/>
  <c r="C30" i="300"/>
  <c r="C29" i="300"/>
  <c r="C28" i="300"/>
  <c r="C27" i="300"/>
  <c r="C26" i="300"/>
  <c r="C25" i="300"/>
  <c r="C24" i="300"/>
  <c r="C23" i="300"/>
  <c r="C21" i="300"/>
  <c r="C20" i="300"/>
  <c r="C19" i="300"/>
  <c r="C18" i="300"/>
  <c r="C17" i="300"/>
  <c r="C16" i="300"/>
  <c r="C15" i="300"/>
  <c r="C14" i="300"/>
  <c r="C13" i="300"/>
  <c r="C12" i="300"/>
  <c r="I11" i="300"/>
  <c r="G11" i="300"/>
  <c r="G117" i="299"/>
  <c r="F117" i="299"/>
  <c r="G116" i="299"/>
  <c r="F116" i="299"/>
  <c r="G115" i="299"/>
  <c r="F115" i="299"/>
  <c r="K114" i="299"/>
  <c r="J114" i="299"/>
  <c r="I114" i="299"/>
  <c r="H114" i="299"/>
  <c r="G113" i="299"/>
  <c r="F113" i="299"/>
  <c r="G112" i="299"/>
  <c r="F112" i="299"/>
  <c r="G111" i="299"/>
  <c r="F111" i="299"/>
  <c r="G110" i="299"/>
  <c r="F110" i="299"/>
  <c r="G109" i="299"/>
  <c r="G108" i="299" s="1"/>
  <c r="F109" i="299"/>
  <c r="F108" i="299" s="1"/>
  <c r="K108" i="299"/>
  <c r="J108" i="299"/>
  <c r="I108" i="299"/>
  <c r="H108" i="299"/>
  <c r="F105" i="299"/>
  <c r="G104" i="299"/>
  <c r="F104" i="299"/>
  <c r="G103" i="299"/>
  <c r="F103" i="299"/>
  <c r="F102" i="299"/>
  <c r="K101" i="299"/>
  <c r="J101" i="299"/>
  <c r="H101" i="299"/>
  <c r="G100" i="299"/>
  <c r="F100" i="299"/>
  <c r="G99" i="299"/>
  <c r="F99" i="299"/>
  <c r="G98" i="299"/>
  <c r="F98" i="299"/>
  <c r="K97" i="299"/>
  <c r="J97" i="299"/>
  <c r="I97" i="299"/>
  <c r="H97" i="299"/>
  <c r="F97" i="299" s="1"/>
  <c r="G97" i="299"/>
  <c r="G96" i="299"/>
  <c r="F96" i="299"/>
  <c r="F95" i="299"/>
  <c r="G94" i="299"/>
  <c r="F94" i="299"/>
  <c r="G93" i="299"/>
  <c r="F93" i="299"/>
  <c r="J92" i="299"/>
  <c r="I92" i="299"/>
  <c r="H92" i="299"/>
  <c r="H91" i="299"/>
  <c r="G90" i="299"/>
  <c r="F90" i="299"/>
  <c r="G89" i="299"/>
  <c r="F89" i="299"/>
  <c r="K88" i="299"/>
  <c r="J88" i="299"/>
  <c r="F88" i="299" s="1"/>
  <c r="I88" i="299"/>
  <c r="G88" i="299" s="1"/>
  <c r="H88" i="299"/>
  <c r="G87" i="299"/>
  <c r="F87" i="299"/>
  <c r="G86" i="299"/>
  <c r="F86" i="299"/>
  <c r="K85" i="299"/>
  <c r="J85" i="299"/>
  <c r="I85" i="299"/>
  <c r="H85" i="299"/>
  <c r="F85" i="299" s="1"/>
  <c r="G85" i="299"/>
  <c r="F84" i="299"/>
  <c r="F83" i="299"/>
  <c r="K82" i="299"/>
  <c r="J82" i="299"/>
  <c r="H82" i="299"/>
  <c r="G79" i="299"/>
  <c r="F79" i="299"/>
  <c r="G78" i="299"/>
  <c r="F78" i="299"/>
  <c r="K77" i="299"/>
  <c r="J77" i="299"/>
  <c r="I77" i="299"/>
  <c r="G77" i="299" s="1"/>
  <c r="H77" i="299"/>
  <c r="F77" i="299" s="1"/>
  <c r="G76" i="299"/>
  <c r="F76" i="299"/>
  <c r="G75" i="299"/>
  <c r="F75" i="299"/>
  <c r="F74" i="299"/>
  <c r="G73" i="299"/>
  <c r="F73" i="299"/>
  <c r="G72" i="299"/>
  <c r="F72" i="299"/>
  <c r="K71" i="299"/>
  <c r="J71" i="299"/>
  <c r="I71" i="299"/>
  <c r="G71" i="299" s="1"/>
  <c r="H71" i="299"/>
  <c r="F71" i="299" s="1"/>
  <c r="F70" i="299"/>
  <c r="G69" i="299"/>
  <c r="F69" i="299"/>
  <c r="G68" i="299"/>
  <c r="F68" i="299"/>
  <c r="G67" i="299"/>
  <c r="F67" i="299"/>
  <c r="K66" i="299"/>
  <c r="J66" i="299"/>
  <c r="I66" i="299"/>
  <c r="G66" i="299" s="1"/>
  <c r="H66" i="299"/>
  <c r="G65" i="299"/>
  <c r="F65" i="299"/>
  <c r="G64" i="299"/>
  <c r="F64" i="299"/>
  <c r="G63" i="299"/>
  <c r="F63" i="299"/>
  <c r="K62" i="299"/>
  <c r="J62" i="299"/>
  <c r="I62" i="299"/>
  <c r="G62" i="299" s="1"/>
  <c r="H62" i="299"/>
  <c r="F62" i="299"/>
  <c r="F61" i="299"/>
  <c r="F60" i="299"/>
  <c r="F59" i="299"/>
  <c r="F58" i="299"/>
  <c r="K57" i="299"/>
  <c r="K56" i="299" s="1"/>
  <c r="J57" i="299"/>
  <c r="H57" i="299"/>
  <c r="F57" i="299" s="1"/>
  <c r="J56" i="299"/>
  <c r="G42" i="299"/>
  <c r="F42" i="299"/>
  <c r="G41" i="299"/>
  <c r="F41" i="299"/>
  <c r="G40" i="299"/>
  <c r="F40" i="299"/>
  <c r="G39" i="299"/>
  <c r="F39" i="299"/>
  <c r="H38" i="299"/>
  <c r="G38" i="299"/>
  <c r="F38" i="299"/>
  <c r="K37" i="299"/>
  <c r="J37" i="299"/>
  <c r="I37" i="299"/>
  <c r="H37" i="299"/>
  <c r="F37" i="299" s="1"/>
  <c r="G37" i="299"/>
  <c r="G36" i="299"/>
  <c r="F36" i="299"/>
  <c r="G35" i="299"/>
  <c r="F35" i="299"/>
  <c r="G34" i="299"/>
  <c r="F34" i="299"/>
  <c r="G33" i="299"/>
  <c r="F33" i="299"/>
  <c r="F32" i="299"/>
  <c r="K31" i="299"/>
  <c r="J31" i="299"/>
  <c r="H31" i="299"/>
  <c r="F31" i="299" s="1"/>
  <c r="G28" i="299"/>
  <c r="F28" i="299"/>
  <c r="G27" i="299"/>
  <c r="F27" i="299"/>
  <c r="G26" i="299"/>
  <c r="F26" i="299"/>
  <c r="H25" i="299"/>
  <c r="F25" i="299" s="1"/>
  <c r="G25" i="299"/>
  <c r="G24" i="299"/>
  <c r="F24" i="299"/>
  <c r="G23" i="299"/>
  <c r="F23" i="299"/>
  <c r="K22" i="299"/>
  <c r="J22" i="299"/>
  <c r="I22" i="299"/>
  <c r="H22" i="299"/>
  <c r="F22" i="299" s="1"/>
  <c r="G21" i="299"/>
  <c r="F21" i="299"/>
  <c r="F20" i="299"/>
  <c r="G19" i="299"/>
  <c r="F19" i="299"/>
  <c r="G18" i="299"/>
  <c r="F18" i="299"/>
  <c r="G17" i="299"/>
  <c r="F17" i="299"/>
  <c r="G16" i="299"/>
  <c r="F16" i="299"/>
  <c r="G15" i="299"/>
  <c r="F15" i="299"/>
  <c r="G14" i="299"/>
  <c r="F14" i="299"/>
  <c r="K13" i="299"/>
  <c r="J13" i="299"/>
  <c r="H13" i="299"/>
  <c r="F13" i="299" s="1"/>
  <c r="G12" i="299"/>
  <c r="F12" i="299"/>
  <c r="G11" i="299"/>
  <c r="F11" i="299"/>
  <c r="F10" i="299"/>
  <c r="G9" i="299"/>
  <c r="F9" i="299"/>
  <c r="K8" i="299"/>
  <c r="J8" i="299"/>
  <c r="J7" i="299" s="1"/>
  <c r="J43" i="299" s="1"/>
  <c r="I9" i="295"/>
  <c r="B9" i="295"/>
  <c r="E10" i="294"/>
  <c r="D10" i="294"/>
  <c r="C10" i="294"/>
  <c r="T10" i="294"/>
  <c r="Q10" i="294"/>
  <c r="N10" i="294"/>
  <c r="J10" i="294"/>
  <c r="D10" i="293" s="1"/>
  <c r="F10" i="294"/>
  <c r="G10" i="293"/>
  <c r="F10" i="293"/>
  <c r="E10" i="293" s="1"/>
  <c r="P10" i="293"/>
  <c r="O10" i="293"/>
  <c r="T10" i="293"/>
  <c r="Q10" i="293"/>
  <c r="K10" i="293"/>
  <c r="H10" i="293"/>
  <c r="U27" i="277"/>
  <c r="T27" i="277"/>
  <c r="S27" i="277"/>
  <c r="R27" i="277"/>
  <c r="Q27" i="277"/>
  <c r="P27" i="277"/>
  <c r="O27" i="277"/>
  <c r="N27" i="277"/>
  <c r="M27" i="277"/>
  <c r="L27" i="277"/>
  <c r="K27" i="277"/>
  <c r="J27" i="277"/>
  <c r="I27" i="277"/>
  <c r="H27" i="277"/>
  <c r="G27" i="277"/>
  <c r="F27" i="277"/>
  <c r="E27" i="277"/>
  <c r="U7" i="277"/>
  <c r="T7" i="277"/>
  <c r="S7" i="277"/>
  <c r="R7" i="277"/>
  <c r="Q7" i="277"/>
  <c r="P7" i="277"/>
  <c r="O7" i="277"/>
  <c r="N7" i="277"/>
  <c r="M7" i="277"/>
  <c r="L7" i="277"/>
  <c r="K7" i="277"/>
  <c r="J7" i="277"/>
  <c r="I7" i="277"/>
  <c r="H7" i="277"/>
  <c r="G7" i="277"/>
  <c r="F7" i="277"/>
  <c r="E7" i="277"/>
  <c r="D21" i="275"/>
  <c r="D20" i="275"/>
  <c r="D19" i="275"/>
  <c r="D18" i="275"/>
  <c r="D17" i="275"/>
  <c r="D16" i="275"/>
  <c r="D15" i="275"/>
  <c r="D14" i="275"/>
  <c r="D13" i="275"/>
  <c r="D12" i="275"/>
  <c r="D11" i="275"/>
  <c r="D10" i="275"/>
  <c r="O9" i="275"/>
  <c r="N9" i="275"/>
  <c r="M9" i="275"/>
  <c r="L9" i="275"/>
  <c r="K9" i="275"/>
  <c r="J9" i="275"/>
  <c r="I9" i="275"/>
  <c r="H9" i="275"/>
  <c r="G9" i="275"/>
  <c r="F9" i="275"/>
  <c r="E9" i="275"/>
  <c r="D9" i="275"/>
  <c r="B7" i="274"/>
  <c r="K9" i="276"/>
  <c r="H9" i="276"/>
  <c r="D9" i="276"/>
  <c r="C9" i="276"/>
  <c r="B9" i="276"/>
  <c r="D24" i="262"/>
  <c r="D24" i="261"/>
  <c r="B9" i="246"/>
  <c r="B10" i="246"/>
  <c r="B11" i="246"/>
  <c r="B8" i="246"/>
  <c r="C9" i="246"/>
  <c r="C10" i="246"/>
  <c r="C11" i="246"/>
  <c r="C8" i="246"/>
  <c r="D9" i="246"/>
  <c r="D10" i="246"/>
  <c r="D11" i="246"/>
  <c r="D8" i="246"/>
  <c r="G9" i="246"/>
  <c r="G10" i="246"/>
  <c r="G11" i="246"/>
  <c r="G8" i="246"/>
  <c r="J9" i="246"/>
  <c r="J10" i="246"/>
  <c r="J11" i="246"/>
  <c r="J8" i="246"/>
  <c r="B9" i="247"/>
  <c r="B10" i="247"/>
  <c r="B11" i="247"/>
  <c r="C9" i="247"/>
  <c r="C10" i="247"/>
  <c r="C11" i="247"/>
  <c r="B8" i="247"/>
  <c r="C8" i="247"/>
  <c r="J9" i="247"/>
  <c r="J10" i="247"/>
  <c r="J11" i="247"/>
  <c r="J8" i="247"/>
  <c r="G9" i="247"/>
  <c r="G10" i="247"/>
  <c r="G11" i="247"/>
  <c r="G8" i="247"/>
  <c r="D9" i="247"/>
  <c r="D10" i="247"/>
  <c r="D11" i="247"/>
  <c r="D8" i="247"/>
  <c r="B8" i="248"/>
  <c r="B9" i="248"/>
  <c r="B10" i="248"/>
  <c r="B7" i="248"/>
  <c r="C8" i="248"/>
  <c r="C9" i="248"/>
  <c r="C10" i="248"/>
  <c r="C7" i="248"/>
  <c r="B8" i="254"/>
  <c r="B9" i="254"/>
  <c r="B10" i="254"/>
  <c r="B7" i="254"/>
  <c r="C8" i="254"/>
  <c r="C9" i="254"/>
  <c r="C10" i="254"/>
  <c r="C7" i="254"/>
  <c r="F8" i="254"/>
  <c r="F9" i="254"/>
  <c r="F10" i="254"/>
  <c r="F7" i="254"/>
  <c r="B8" i="253"/>
  <c r="B9" i="253"/>
  <c r="B10" i="253"/>
  <c r="B7" i="253"/>
  <c r="C8" i="253"/>
  <c r="C9" i="253"/>
  <c r="C10" i="253"/>
  <c r="C7" i="253"/>
  <c r="F8" i="253"/>
  <c r="F9" i="253"/>
  <c r="F10" i="253"/>
  <c r="F7" i="253"/>
  <c r="B8" i="252"/>
  <c r="B9" i="252"/>
  <c r="B10" i="252"/>
  <c r="B7" i="252"/>
  <c r="C8" i="252"/>
  <c r="C9" i="252"/>
  <c r="C10" i="252"/>
  <c r="C7" i="252"/>
  <c r="F8" i="252"/>
  <c r="F9" i="252"/>
  <c r="F10" i="252"/>
  <c r="F7" i="252"/>
  <c r="B8" i="251"/>
  <c r="B9" i="251"/>
  <c r="B7" i="251"/>
  <c r="C8" i="251"/>
  <c r="C9" i="251"/>
  <c r="C7" i="251"/>
  <c r="F8" i="251"/>
  <c r="F9" i="251"/>
  <c r="F7" i="251"/>
  <c r="B8" i="249"/>
  <c r="B9" i="249"/>
  <c r="B7" i="249"/>
  <c r="F8" i="249"/>
  <c r="F9" i="249"/>
  <c r="F7" i="249"/>
  <c r="C8" i="249"/>
  <c r="C9" i="249"/>
  <c r="C7" i="249"/>
  <c r="D19" i="292"/>
  <c r="D18" i="292"/>
  <c r="E22" i="297"/>
  <c r="C12" i="244"/>
  <c r="C13" i="244"/>
  <c r="C14" i="244"/>
  <c r="C15" i="244"/>
  <c r="C16" i="244"/>
  <c r="C17" i="244"/>
  <c r="C18" i="244"/>
  <c r="C19" i="244"/>
  <c r="C20" i="244"/>
  <c r="C21" i="244"/>
  <c r="C22" i="244"/>
  <c r="C23" i="244"/>
  <c r="C24" i="244"/>
  <c r="C25" i="244"/>
  <c r="C26" i="244"/>
  <c r="C27" i="244"/>
  <c r="C28" i="244"/>
  <c r="C29" i="244"/>
  <c r="C30" i="244"/>
  <c r="C31" i="244"/>
  <c r="C32" i="244"/>
  <c r="C33" i="244"/>
  <c r="C34" i="244"/>
  <c r="C12" i="297"/>
  <c r="C13" i="297"/>
  <c r="C14" i="297"/>
  <c r="C15" i="297"/>
  <c r="C16" i="297"/>
  <c r="C17" i="297"/>
  <c r="C18" i="297"/>
  <c r="C19" i="297"/>
  <c r="C20" i="297"/>
  <c r="C21" i="297"/>
  <c r="C22" i="297"/>
  <c r="C23" i="297"/>
  <c r="C24" i="297"/>
  <c r="C25" i="297"/>
  <c r="C26" i="297"/>
  <c r="C27" i="297"/>
  <c r="C28" i="297"/>
  <c r="C29" i="297"/>
  <c r="C30" i="297"/>
  <c r="C31" i="297"/>
  <c r="C32" i="297"/>
  <c r="C33" i="297"/>
  <c r="C34" i="297"/>
  <c r="D18" i="298"/>
  <c r="D14" i="298"/>
  <c r="D8" i="298"/>
  <c r="E11" i="297"/>
  <c r="I11" i="297"/>
  <c r="G11" i="297"/>
  <c r="G117" i="296"/>
  <c r="F117" i="296"/>
  <c r="G116" i="296"/>
  <c r="F116" i="296"/>
  <c r="G115" i="296"/>
  <c r="F115" i="296"/>
  <c r="K114" i="296"/>
  <c r="J114" i="296"/>
  <c r="I114" i="296"/>
  <c r="H114" i="296"/>
  <c r="F114" i="296" s="1"/>
  <c r="G114" i="296"/>
  <c r="G113" i="296"/>
  <c r="F113" i="296"/>
  <c r="G112" i="296"/>
  <c r="F112" i="296"/>
  <c r="G111" i="296"/>
  <c r="F111" i="296"/>
  <c r="G110" i="296"/>
  <c r="F110" i="296"/>
  <c r="G109" i="296"/>
  <c r="F109" i="296"/>
  <c r="F108" i="296" s="1"/>
  <c r="K108" i="296"/>
  <c r="J108" i="296"/>
  <c r="I108" i="296"/>
  <c r="H108" i="296"/>
  <c r="G108" i="296"/>
  <c r="G105" i="296"/>
  <c r="F105" i="296"/>
  <c r="G104" i="296"/>
  <c r="F104" i="296"/>
  <c r="G103" i="296"/>
  <c r="F103" i="296"/>
  <c r="G102" i="296"/>
  <c r="F102" i="296"/>
  <c r="K101" i="296"/>
  <c r="J101" i="296"/>
  <c r="I101" i="296"/>
  <c r="H101" i="296"/>
  <c r="F101" i="296"/>
  <c r="G100" i="296"/>
  <c r="F100" i="296"/>
  <c r="G99" i="296"/>
  <c r="F99" i="296"/>
  <c r="G98" i="296"/>
  <c r="F98" i="296"/>
  <c r="K97" i="296"/>
  <c r="J97" i="296"/>
  <c r="I97" i="296"/>
  <c r="G97" i="296" s="1"/>
  <c r="H97" i="296"/>
  <c r="F97" i="296"/>
  <c r="G96" i="296"/>
  <c r="F96" i="296"/>
  <c r="G95" i="296"/>
  <c r="F95" i="296"/>
  <c r="G94" i="296"/>
  <c r="F94" i="296"/>
  <c r="G93" i="296"/>
  <c r="F93" i="296"/>
  <c r="K92" i="296"/>
  <c r="K91" i="296" s="1"/>
  <c r="J92" i="296"/>
  <c r="I92" i="296"/>
  <c r="G92" i="296" s="1"/>
  <c r="H92" i="296"/>
  <c r="F92" i="296" s="1"/>
  <c r="J91" i="296"/>
  <c r="G90" i="296"/>
  <c r="F90" i="296"/>
  <c r="G89" i="296"/>
  <c r="F89" i="296"/>
  <c r="K88" i="296"/>
  <c r="J88" i="296"/>
  <c r="I88" i="296"/>
  <c r="H88" i="296"/>
  <c r="F88" i="296" s="1"/>
  <c r="G88" i="296"/>
  <c r="G87" i="296"/>
  <c r="F87" i="296"/>
  <c r="G86" i="296"/>
  <c r="F86" i="296"/>
  <c r="K85" i="296"/>
  <c r="J85" i="296"/>
  <c r="I85" i="296"/>
  <c r="G85" i="296" s="1"/>
  <c r="H85" i="296"/>
  <c r="F85" i="296"/>
  <c r="G84" i="296"/>
  <c r="F84" i="296"/>
  <c r="G83" i="296"/>
  <c r="F83" i="296"/>
  <c r="K82" i="296"/>
  <c r="J82" i="296"/>
  <c r="I82" i="296"/>
  <c r="G82" i="296" s="1"/>
  <c r="H82" i="296"/>
  <c r="F82" i="296"/>
  <c r="G79" i="296"/>
  <c r="F79" i="296"/>
  <c r="G78" i="296"/>
  <c r="F78" i="296"/>
  <c r="K77" i="296"/>
  <c r="J77" i="296"/>
  <c r="I77" i="296"/>
  <c r="G77" i="296" s="1"/>
  <c r="H77" i="296"/>
  <c r="F77" i="296"/>
  <c r="G76" i="296"/>
  <c r="F76" i="296"/>
  <c r="G75" i="296"/>
  <c r="F75" i="296"/>
  <c r="G74" i="296"/>
  <c r="F74" i="296"/>
  <c r="G73" i="296"/>
  <c r="F73" i="296"/>
  <c r="G72" i="296"/>
  <c r="F72" i="296"/>
  <c r="K71" i="296"/>
  <c r="J71" i="296"/>
  <c r="I71" i="296"/>
  <c r="G71" i="296" s="1"/>
  <c r="H71" i="296"/>
  <c r="F71" i="296"/>
  <c r="G70" i="296"/>
  <c r="F70" i="296"/>
  <c r="G69" i="296"/>
  <c r="F69" i="296"/>
  <c r="G68" i="296"/>
  <c r="F68" i="296"/>
  <c r="G67" i="296"/>
  <c r="F67" i="296"/>
  <c r="K66" i="296"/>
  <c r="J66" i="296"/>
  <c r="I66" i="296"/>
  <c r="H66" i="296"/>
  <c r="F66" i="296" s="1"/>
  <c r="G66" i="296"/>
  <c r="G65" i="296"/>
  <c r="F65" i="296"/>
  <c r="G64" i="296"/>
  <c r="F64" i="296"/>
  <c r="G63" i="296"/>
  <c r="F63" i="296"/>
  <c r="K62" i="296"/>
  <c r="J62" i="296"/>
  <c r="I62" i="296"/>
  <c r="H62" i="296"/>
  <c r="F62" i="296" s="1"/>
  <c r="G61" i="296"/>
  <c r="F61" i="296"/>
  <c r="G60" i="296"/>
  <c r="F60" i="296"/>
  <c r="G59" i="296"/>
  <c r="F59" i="296"/>
  <c r="G58" i="296"/>
  <c r="F58" i="296"/>
  <c r="K57" i="296"/>
  <c r="J57" i="296"/>
  <c r="I57" i="296"/>
  <c r="G57" i="296" s="1"/>
  <c r="H57" i="296"/>
  <c r="F57" i="296" s="1"/>
  <c r="K56" i="296"/>
  <c r="J56" i="296"/>
  <c r="G42" i="296"/>
  <c r="F42" i="296"/>
  <c r="G41" i="296"/>
  <c r="F41" i="296"/>
  <c r="G40" i="296"/>
  <c r="F40" i="296"/>
  <c r="G39" i="296"/>
  <c r="F39" i="296"/>
  <c r="H38" i="296"/>
  <c r="F38" i="296" s="1"/>
  <c r="G38" i="296"/>
  <c r="K37" i="296"/>
  <c r="J37" i="296"/>
  <c r="I37" i="296"/>
  <c r="H37" i="296"/>
  <c r="F37" i="296" s="1"/>
  <c r="G36" i="296"/>
  <c r="F36" i="296"/>
  <c r="G35" i="296"/>
  <c r="F35" i="296"/>
  <c r="G34" i="296"/>
  <c r="F34" i="296"/>
  <c r="G33" i="296"/>
  <c r="F33" i="296"/>
  <c r="G32" i="296"/>
  <c r="F32" i="296"/>
  <c r="K31" i="296"/>
  <c r="K7" i="296" s="1"/>
  <c r="J31" i="296"/>
  <c r="I31" i="296"/>
  <c r="H31" i="296"/>
  <c r="F31" i="296" s="1"/>
  <c r="G28" i="296"/>
  <c r="F28" i="296"/>
  <c r="G27" i="296"/>
  <c r="F27" i="296"/>
  <c r="G26" i="296"/>
  <c r="F26" i="296"/>
  <c r="H25" i="296"/>
  <c r="F25" i="296" s="1"/>
  <c r="G25" i="296"/>
  <c r="G24" i="296"/>
  <c r="F24" i="296"/>
  <c r="G23" i="296"/>
  <c r="F23" i="296"/>
  <c r="K22" i="296"/>
  <c r="J22" i="296"/>
  <c r="I22" i="296"/>
  <c r="H22" i="296"/>
  <c r="F22" i="296" s="1"/>
  <c r="G22" i="296"/>
  <c r="G21" i="296"/>
  <c r="F21" i="296"/>
  <c r="G20" i="296"/>
  <c r="F20" i="296"/>
  <c r="G19" i="296"/>
  <c r="F19" i="296"/>
  <c r="G18" i="296"/>
  <c r="F18" i="296"/>
  <c r="G17" i="296"/>
  <c r="F17" i="296"/>
  <c r="G16" i="296"/>
  <c r="F16" i="296"/>
  <c r="G15" i="296"/>
  <c r="F15" i="296"/>
  <c r="G14" i="296"/>
  <c r="F14" i="296"/>
  <c r="K13" i="296"/>
  <c r="J13" i="296"/>
  <c r="F13" i="296" s="1"/>
  <c r="I13" i="296"/>
  <c r="G13" i="296" s="1"/>
  <c r="H13" i="296"/>
  <c r="G12" i="296"/>
  <c r="F12" i="296"/>
  <c r="G11" i="296"/>
  <c r="F11" i="296"/>
  <c r="G10" i="296"/>
  <c r="F10" i="296"/>
  <c r="G9" i="296"/>
  <c r="F9" i="296"/>
  <c r="K8" i="296"/>
  <c r="I8" i="296"/>
  <c r="H8" i="296"/>
  <c r="B6" i="287"/>
  <c r="B6" i="286"/>
  <c r="B10" i="288"/>
  <c r="C10" i="288"/>
  <c r="D10" i="288"/>
  <c r="E10" i="288"/>
  <c r="D7" i="282"/>
  <c r="E7" i="282"/>
  <c r="F7" i="282"/>
  <c r="G7" i="282"/>
  <c r="H7" i="282"/>
  <c r="I7" i="282"/>
  <c r="J7" i="282"/>
  <c r="K7" i="282"/>
  <c r="C7" i="282"/>
  <c r="I8" i="281"/>
  <c r="G8" i="281"/>
  <c r="D8" i="281"/>
  <c r="E8" i="281"/>
  <c r="F8" i="281"/>
  <c r="C8" i="281"/>
  <c r="I10" i="279"/>
  <c r="R10" i="279"/>
  <c r="R9" i="279"/>
  <c r="O10" i="279"/>
  <c r="O9" i="279"/>
  <c r="O8" i="279" s="1"/>
  <c r="L10" i="279"/>
  <c r="L9" i="279"/>
  <c r="L8" i="279" s="1"/>
  <c r="I9" i="279"/>
  <c r="F10" i="279"/>
  <c r="F9" i="279"/>
  <c r="F8" i="279" s="1"/>
  <c r="D8" i="279"/>
  <c r="E8" i="279"/>
  <c r="G8" i="279"/>
  <c r="H8" i="279"/>
  <c r="J8" i="279"/>
  <c r="K8" i="279"/>
  <c r="M8" i="279"/>
  <c r="N8" i="279"/>
  <c r="P8" i="279"/>
  <c r="Q8" i="279"/>
  <c r="S8" i="279"/>
  <c r="T8" i="279"/>
  <c r="C10" i="279"/>
  <c r="C9" i="279"/>
  <c r="C11" i="278"/>
  <c r="C10" i="278"/>
  <c r="D9" i="278"/>
  <c r="E9" i="278"/>
  <c r="F9" i="278"/>
  <c r="G9" i="278"/>
  <c r="H9" i="278"/>
  <c r="I9" i="278"/>
  <c r="J9" i="278"/>
  <c r="K9" i="278"/>
  <c r="L9" i="278"/>
  <c r="M9" i="278"/>
  <c r="N9" i="278"/>
  <c r="O9" i="278"/>
  <c r="P9" i="278"/>
  <c r="Q9" i="278"/>
  <c r="R9" i="278"/>
  <c r="S9" i="278"/>
  <c r="T9" i="278"/>
  <c r="U9" i="278"/>
  <c r="V9" i="278"/>
  <c r="W9" i="278"/>
  <c r="X9" i="278"/>
  <c r="F7" i="260"/>
  <c r="F15" i="260"/>
  <c r="F12" i="260" s="1"/>
  <c r="B10" i="271"/>
  <c r="D9" i="273"/>
  <c r="B9" i="273"/>
  <c r="E9" i="273"/>
  <c r="C9" i="273"/>
  <c r="F9" i="273"/>
  <c r="H9" i="273" s="1"/>
  <c r="P9" i="273"/>
  <c r="J9" i="273"/>
  <c r="L9" i="273" s="1"/>
  <c r="N9" i="273"/>
  <c r="C9" i="272"/>
  <c r="W10" i="271"/>
  <c r="V10" i="271"/>
  <c r="F10" i="271"/>
  <c r="E10" i="271"/>
  <c r="F53" i="243"/>
  <c r="G51" i="243"/>
  <c r="F51" i="243"/>
  <c r="H82" i="243"/>
  <c r="I82" i="243"/>
  <c r="J82" i="243"/>
  <c r="K82" i="243"/>
  <c r="F83" i="243"/>
  <c r="G83" i="243"/>
  <c r="F84" i="243"/>
  <c r="G84" i="243"/>
  <c r="H85" i="243"/>
  <c r="I85" i="243"/>
  <c r="J85" i="243"/>
  <c r="K85" i="243"/>
  <c r="F86" i="243"/>
  <c r="G86" i="243"/>
  <c r="F87" i="243"/>
  <c r="G87" i="243"/>
  <c r="H88" i="243"/>
  <c r="I88" i="243"/>
  <c r="J88" i="243"/>
  <c r="K88" i="243"/>
  <c r="F89" i="243"/>
  <c r="G89" i="243"/>
  <c r="F90" i="243"/>
  <c r="G90" i="243"/>
  <c r="H92" i="243"/>
  <c r="I92" i="243"/>
  <c r="J92" i="243"/>
  <c r="K92" i="243"/>
  <c r="F93" i="243"/>
  <c r="G93" i="243"/>
  <c r="F94" i="243"/>
  <c r="G94" i="243"/>
  <c r="F95" i="243"/>
  <c r="G95" i="243"/>
  <c r="F96" i="243"/>
  <c r="G96" i="243"/>
  <c r="H97" i="243"/>
  <c r="I97" i="243"/>
  <c r="J97" i="243"/>
  <c r="K97" i="243"/>
  <c r="F98" i="243"/>
  <c r="G98" i="243"/>
  <c r="F99" i="243"/>
  <c r="G99" i="243"/>
  <c r="F100" i="243"/>
  <c r="G100" i="243"/>
  <c r="H101" i="243"/>
  <c r="I101" i="243"/>
  <c r="J101" i="243"/>
  <c r="K101" i="243"/>
  <c r="F102" i="243"/>
  <c r="G102" i="243"/>
  <c r="F103" i="243"/>
  <c r="G103" i="243"/>
  <c r="F104" i="243"/>
  <c r="G104" i="243"/>
  <c r="F105" i="243"/>
  <c r="G105" i="243"/>
  <c r="K13" i="243"/>
  <c r="K8" i="243" s="1"/>
  <c r="F110" i="243"/>
  <c r="G110" i="243"/>
  <c r="F111" i="243"/>
  <c r="G111" i="243"/>
  <c r="F112" i="243"/>
  <c r="G112" i="243"/>
  <c r="F113" i="243"/>
  <c r="G113" i="243"/>
  <c r="F115" i="243"/>
  <c r="G115" i="243"/>
  <c r="F116" i="243"/>
  <c r="G116" i="243"/>
  <c r="F117" i="243"/>
  <c r="G117" i="243"/>
  <c r="G109" i="243"/>
  <c r="F109" i="243"/>
  <c r="I114" i="243"/>
  <c r="J114" i="243"/>
  <c r="K114" i="243"/>
  <c r="I108" i="243"/>
  <c r="J108" i="243"/>
  <c r="K108" i="243"/>
  <c r="H114" i="243"/>
  <c r="H108" i="243"/>
  <c r="I77" i="243"/>
  <c r="J77" i="243"/>
  <c r="K77" i="243"/>
  <c r="I71" i="243"/>
  <c r="J71" i="243"/>
  <c r="K71" i="243"/>
  <c r="I66" i="243"/>
  <c r="G66" i="243" s="1"/>
  <c r="J66" i="243"/>
  <c r="K66" i="243"/>
  <c r="I62" i="243"/>
  <c r="J62" i="243"/>
  <c r="K62" i="243"/>
  <c r="I57" i="243"/>
  <c r="J57" i="243"/>
  <c r="K57" i="243"/>
  <c r="H77" i="243"/>
  <c r="F58" i="243"/>
  <c r="G58" i="243"/>
  <c r="F59" i="243"/>
  <c r="G59" i="243"/>
  <c r="F60" i="243"/>
  <c r="G60" i="243"/>
  <c r="F61" i="243"/>
  <c r="G61" i="243"/>
  <c r="F63" i="243"/>
  <c r="G63" i="243"/>
  <c r="F64" i="243"/>
  <c r="G64" i="243"/>
  <c r="F65" i="243"/>
  <c r="G65" i="243"/>
  <c r="F67" i="243"/>
  <c r="G67" i="243"/>
  <c r="F68" i="243"/>
  <c r="G68" i="243"/>
  <c r="F69" i="243"/>
  <c r="G69" i="243"/>
  <c r="F70" i="243"/>
  <c r="G70" i="243"/>
  <c r="F72" i="243"/>
  <c r="G72" i="243"/>
  <c r="F73" i="243"/>
  <c r="G73" i="243"/>
  <c r="F74" i="243"/>
  <c r="G74" i="243"/>
  <c r="F75" i="243"/>
  <c r="G75" i="243"/>
  <c r="F76" i="243"/>
  <c r="G76" i="243"/>
  <c r="F78" i="243"/>
  <c r="G78" i="243"/>
  <c r="F79" i="243"/>
  <c r="G79" i="243"/>
  <c r="H71" i="243"/>
  <c r="H66" i="243"/>
  <c r="H62" i="243"/>
  <c r="H57" i="243"/>
  <c r="I37" i="243"/>
  <c r="G37" i="243" s="1"/>
  <c r="J37" i="243"/>
  <c r="K37" i="243"/>
  <c r="I31" i="243"/>
  <c r="J31" i="243"/>
  <c r="K31" i="243"/>
  <c r="I22" i="243"/>
  <c r="J22" i="243"/>
  <c r="F22" i="243" s="1"/>
  <c r="K22" i="243"/>
  <c r="I13" i="243"/>
  <c r="J13" i="243"/>
  <c r="J8" i="243" s="1"/>
  <c r="H38" i="243"/>
  <c r="F38" i="243" s="1"/>
  <c r="F32" i="243"/>
  <c r="G32" i="243"/>
  <c r="F33" i="243"/>
  <c r="G33" i="243"/>
  <c r="F34" i="243"/>
  <c r="G34" i="243"/>
  <c r="F35" i="243"/>
  <c r="G35" i="243"/>
  <c r="F36" i="243"/>
  <c r="G36" i="243"/>
  <c r="G38" i="243"/>
  <c r="F39" i="243"/>
  <c r="G39" i="243"/>
  <c r="F40" i="243"/>
  <c r="G40" i="243"/>
  <c r="F41" i="243"/>
  <c r="G41" i="243"/>
  <c r="F42" i="243"/>
  <c r="G42" i="243"/>
  <c r="G31" i="243"/>
  <c r="F14" i="243"/>
  <c r="G14" i="243"/>
  <c r="F15" i="243"/>
  <c r="G15" i="243"/>
  <c r="F16" i="243"/>
  <c r="G16" i="243"/>
  <c r="F17" i="243"/>
  <c r="G17" i="243"/>
  <c r="F18" i="243"/>
  <c r="G18" i="243"/>
  <c r="F19" i="243"/>
  <c r="G19" i="243"/>
  <c r="F20" i="243"/>
  <c r="G20" i="243"/>
  <c r="F21" i="243"/>
  <c r="G21" i="243"/>
  <c r="F23" i="243"/>
  <c r="G23" i="243"/>
  <c r="F24" i="243"/>
  <c r="G24" i="243"/>
  <c r="G25" i="243"/>
  <c r="F26" i="243"/>
  <c r="G26" i="243"/>
  <c r="F27" i="243"/>
  <c r="G27" i="243"/>
  <c r="F28" i="243"/>
  <c r="G28" i="243"/>
  <c r="F10" i="243"/>
  <c r="G10" i="243"/>
  <c r="F11" i="243"/>
  <c r="G11" i="243"/>
  <c r="F12" i="243"/>
  <c r="G12" i="243"/>
  <c r="G9" i="243"/>
  <c r="F9" i="243"/>
  <c r="H31" i="243"/>
  <c r="H25" i="243"/>
  <c r="F25" i="243" s="1"/>
  <c r="H22" i="243"/>
  <c r="H13" i="243"/>
  <c r="F13" i="243" s="1"/>
  <c r="AJ12" i="256"/>
  <c r="Y12" i="256"/>
  <c r="U12" i="256"/>
  <c r="Q12" i="256"/>
  <c r="N12" i="256"/>
  <c r="K12" i="256"/>
  <c r="H12" i="256"/>
  <c r="E12" i="256"/>
  <c r="T14" i="255"/>
  <c r="T8" i="255" s="1"/>
  <c r="S14" i="255"/>
  <c r="Q14" i="255"/>
  <c r="Q8" i="255" s="1"/>
  <c r="P14" i="255"/>
  <c r="N14" i="255"/>
  <c r="N8" i="255" s="1"/>
  <c r="M14" i="255"/>
  <c r="M8" i="255" s="1"/>
  <c r="K14" i="255"/>
  <c r="K8" i="255" s="1"/>
  <c r="J14" i="255"/>
  <c r="J8" i="255" s="1"/>
  <c r="H14" i="255"/>
  <c r="G14" i="255"/>
  <c r="G8" i="255" s="1"/>
  <c r="R15" i="255"/>
  <c r="R16" i="255"/>
  <c r="R10" i="255" s="1"/>
  <c r="R17" i="255"/>
  <c r="R18" i="255"/>
  <c r="R12" i="255" s="1"/>
  <c r="R19" i="255"/>
  <c r="R13" i="255" s="1"/>
  <c r="O15" i="255"/>
  <c r="O9" i="255" s="1"/>
  <c r="O16" i="255"/>
  <c r="O17" i="255"/>
  <c r="O18" i="255"/>
  <c r="O12" i="255" s="1"/>
  <c r="O19" i="255"/>
  <c r="O13" i="255" s="1"/>
  <c r="L15" i="255"/>
  <c r="L16" i="255"/>
  <c r="L10" i="255" s="1"/>
  <c r="L17" i="255"/>
  <c r="L11" i="255" s="1"/>
  <c r="L18" i="255"/>
  <c r="L12" i="255" s="1"/>
  <c r="L19" i="255"/>
  <c r="I15" i="255"/>
  <c r="I16" i="255"/>
  <c r="I10" i="255" s="1"/>
  <c r="I17" i="255"/>
  <c r="I11" i="255" s="1"/>
  <c r="I18" i="255"/>
  <c r="I12" i="255" s="1"/>
  <c r="I19" i="255"/>
  <c r="I13" i="255" s="1"/>
  <c r="E14" i="255"/>
  <c r="E8" i="255" s="1"/>
  <c r="D14" i="255"/>
  <c r="D8" i="255" s="1"/>
  <c r="F15" i="255"/>
  <c r="F9" i="255" s="1"/>
  <c r="F16" i="255"/>
  <c r="F10" i="255" s="1"/>
  <c r="F17" i="255"/>
  <c r="F11" i="255" s="1"/>
  <c r="F18" i="255"/>
  <c r="F12" i="255" s="1"/>
  <c r="F19" i="255"/>
  <c r="F13" i="255" s="1"/>
  <c r="C15" i="255"/>
  <c r="C9" i="255" s="1"/>
  <c r="C16" i="255"/>
  <c r="C10" i="255" s="1"/>
  <c r="C17" i="255"/>
  <c r="C11" i="255" s="1"/>
  <c r="C18" i="255"/>
  <c r="C12" i="255" s="1"/>
  <c r="C19" i="255"/>
  <c r="C13" i="255" s="1"/>
  <c r="U15" i="255"/>
  <c r="U9" i="255" s="1"/>
  <c r="W9" i="255"/>
  <c r="X9" i="255"/>
  <c r="Y9" i="255"/>
  <c r="Z9" i="255"/>
  <c r="AA9" i="255"/>
  <c r="AB9" i="255"/>
  <c r="V9" i="255"/>
  <c r="D9" i="255"/>
  <c r="E9" i="255"/>
  <c r="G9" i="255"/>
  <c r="H9" i="255"/>
  <c r="I9" i="255"/>
  <c r="J9" i="255"/>
  <c r="K9" i="255"/>
  <c r="L9" i="255"/>
  <c r="M9" i="255"/>
  <c r="N9" i="255"/>
  <c r="P9" i="255"/>
  <c r="Q9" i="255"/>
  <c r="R9" i="255"/>
  <c r="S9" i="255"/>
  <c r="T9" i="255"/>
  <c r="D10" i="255"/>
  <c r="E10" i="255"/>
  <c r="G10" i="255"/>
  <c r="H10" i="255"/>
  <c r="J10" i="255"/>
  <c r="K10" i="255"/>
  <c r="M10" i="255"/>
  <c r="N10" i="255"/>
  <c r="O10" i="255"/>
  <c r="P10" i="255"/>
  <c r="Q10" i="255"/>
  <c r="S10" i="255"/>
  <c r="T10" i="255"/>
  <c r="D11" i="255"/>
  <c r="E11" i="255"/>
  <c r="G11" i="255"/>
  <c r="H11" i="255"/>
  <c r="J11" i="255"/>
  <c r="K11" i="255"/>
  <c r="M11" i="255"/>
  <c r="N11" i="255"/>
  <c r="O11" i="255"/>
  <c r="P11" i="255"/>
  <c r="Q11" i="255"/>
  <c r="R11" i="255"/>
  <c r="S11" i="255"/>
  <c r="T11" i="255"/>
  <c r="D12" i="255"/>
  <c r="E12" i="255"/>
  <c r="G12" i="255"/>
  <c r="H12" i="255"/>
  <c r="J12" i="255"/>
  <c r="K12" i="255"/>
  <c r="M12" i="255"/>
  <c r="N12" i="255"/>
  <c r="P12" i="255"/>
  <c r="Q12" i="255"/>
  <c r="S12" i="255"/>
  <c r="T12" i="255"/>
  <c r="D13" i="255"/>
  <c r="E13" i="255"/>
  <c r="G13" i="255"/>
  <c r="H13" i="255"/>
  <c r="J13" i="255"/>
  <c r="K13" i="255"/>
  <c r="L13" i="255"/>
  <c r="M13" i="255"/>
  <c r="N13" i="255"/>
  <c r="P13" i="255"/>
  <c r="Q13" i="255"/>
  <c r="S13" i="255"/>
  <c r="T13" i="255"/>
  <c r="H8" i="255"/>
  <c r="D7" i="250"/>
  <c r="E7" i="250"/>
  <c r="C8" i="250"/>
  <c r="C9" i="250"/>
  <c r="B9" i="250" s="1"/>
  <c r="C7" i="250"/>
  <c r="B7" i="250" s="1"/>
  <c r="B8" i="250"/>
  <c r="F7" i="250"/>
  <c r="G7" i="250"/>
  <c r="H7" i="250"/>
  <c r="D24" i="245"/>
  <c r="D12" i="245"/>
  <c r="D25" i="245"/>
  <c r="D14" i="245"/>
  <c r="D13" i="245"/>
  <c r="D8" i="245"/>
  <c r="E22" i="244"/>
  <c r="E11" i="244" s="1"/>
  <c r="C11" i="244" s="1"/>
  <c r="G11" i="244"/>
  <c r="I11" i="244"/>
  <c r="H32" i="259"/>
  <c r="C32" i="259"/>
  <c r="B32" i="259"/>
  <c r="H31" i="259"/>
  <c r="C31" i="259"/>
  <c r="B31" i="259" s="1"/>
  <c r="H30" i="259"/>
  <c r="B30" i="259" s="1"/>
  <c r="C30" i="259"/>
  <c r="H29" i="259"/>
  <c r="C29" i="259"/>
  <c r="B29" i="259" s="1"/>
  <c r="H28" i="259"/>
  <c r="C28" i="259"/>
  <c r="B28" i="259"/>
  <c r="H27" i="259"/>
  <c r="C27" i="259"/>
  <c r="B27" i="259"/>
  <c r="J26" i="259"/>
  <c r="H26" i="259" s="1"/>
  <c r="I26" i="259"/>
  <c r="G26" i="259"/>
  <c r="F26" i="259"/>
  <c r="E26" i="259"/>
  <c r="D26" i="259"/>
  <c r="H25" i="259"/>
  <c r="C25" i="259"/>
  <c r="B25" i="259"/>
  <c r="J7" i="257" s="1"/>
  <c r="H24" i="259"/>
  <c r="C24" i="259"/>
  <c r="J23" i="259"/>
  <c r="I23" i="259"/>
  <c r="H23" i="259" s="1"/>
  <c r="G23" i="259"/>
  <c r="F23" i="259"/>
  <c r="E23" i="259"/>
  <c r="D23" i="259"/>
  <c r="H22" i="259"/>
  <c r="B22" i="259" s="1"/>
  <c r="H16" i="257" s="1"/>
  <c r="C22" i="259"/>
  <c r="H21" i="259"/>
  <c r="C21" i="259"/>
  <c r="B21" i="259" s="1"/>
  <c r="H20" i="259"/>
  <c r="C20" i="259"/>
  <c r="B20" i="259"/>
  <c r="H19" i="259"/>
  <c r="C19" i="259"/>
  <c r="B19" i="259"/>
  <c r="H18" i="259"/>
  <c r="C18" i="259"/>
  <c r="H17" i="259"/>
  <c r="C17" i="259"/>
  <c r="J16" i="259"/>
  <c r="J8" i="259" s="1"/>
  <c r="J7" i="259" s="1"/>
  <c r="I16" i="259"/>
  <c r="I8" i="259" s="1"/>
  <c r="H16" i="259"/>
  <c r="H7" i="259" s="1"/>
  <c r="G16" i="259"/>
  <c r="G8" i="259" s="1"/>
  <c r="G7" i="259" s="1"/>
  <c r="F16" i="259"/>
  <c r="F8" i="259" s="1"/>
  <c r="E16" i="259"/>
  <c r="E8" i="259" s="1"/>
  <c r="E7" i="259" s="1"/>
  <c r="D16" i="259"/>
  <c r="C16" i="259" s="1"/>
  <c r="B16" i="259" s="1"/>
  <c r="H15" i="257" s="1"/>
  <c r="H15" i="259"/>
  <c r="C15" i="259"/>
  <c r="B15" i="259" s="1"/>
  <c r="H14" i="257" s="1"/>
  <c r="H14" i="259"/>
  <c r="C14" i="259"/>
  <c r="B14" i="259"/>
  <c r="H13" i="259"/>
  <c r="C13" i="259"/>
  <c r="B13" i="259"/>
  <c r="H12" i="257" s="1"/>
  <c r="H12" i="259"/>
  <c r="B12" i="259" s="1"/>
  <c r="C12" i="259"/>
  <c r="H11" i="259"/>
  <c r="C11" i="259"/>
  <c r="B11" i="259" s="1"/>
  <c r="H10" i="257" s="1"/>
  <c r="H10" i="259"/>
  <c r="C10" i="259"/>
  <c r="B10" i="259"/>
  <c r="J9" i="259"/>
  <c r="I9" i="259"/>
  <c r="H9" i="259"/>
  <c r="F9" i="259"/>
  <c r="C9" i="259" s="1"/>
  <c r="E9" i="259"/>
  <c r="D9" i="259"/>
  <c r="B26" i="258"/>
  <c r="B25" i="258"/>
  <c r="B24" i="258"/>
  <c r="B23" i="258"/>
  <c r="B22" i="258"/>
  <c r="B21" i="258"/>
  <c r="O20" i="258"/>
  <c r="M20" i="258"/>
  <c r="L20" i="258"/>
  <c r="K20" i="258"/>
  <c r="J20" i="258"/>
  <c r="I20" i="258"/>
  <c r="H20" i="258"/>
  <c r="G20" i="258"/>
  <c r="F20" i="258"/>
  <c r="E20" i="258"/>
  <c r="C20" i="258"/>
  <c r="B20" i="258"/>
  <c r="B19" i="258"/>
  <c r="B18" i="258"/>
  <c r="O17" i="258"/>
  <c r="M17" i="258"/>
  <c r="L17" i="258"/>
  <c r="K17" i="258"/>
  <c r="J17" i="258"/>
  <c r="I17" i="258"/>
  <c r="H17" i="258"/>
  <c r="G17" i="258"/>
  <c r="F17" i="258"/>
  <c r="E17" i="258"/>
  <c r="B17" i="258" s="1"/>
  <c r="C17" i="258"/>
  <c r="B16" i="258"/>
  <c r="E16" i="257" s="1"/>
  <c r="B15" i="258"/>
  <c r="E15" i="257" s="1"/>
  <c r="B14" i="258"/>
  <c r="B13" i="258"/>
  <c r="E13" i="257" s="1"/>
  <c r="B12" i="258"/>
  <c r="E12" i="257" s="1"/>
  <c r="B11" i="258"/>
  <c r="E11" i="257" s="1"/>
  <c r="B10" i="258"/>
  <c r="B9" i="258"/>
  <c r="E9" i="257" s="1"/>
  <c r="O8" i="258"/>
  <c r="O7" i="258" s="1"/>
  <c r="O6" i="258" s="1"/>
  <c r="N8" i="258"/>
  <c r="N7" i="258" s="1"/>
  <c r="N6" i="258" s="1"/>
  <c r="M8" i="258"/>
  <c r="L8" i="258"/>
  <c r="K8" i="258"/>
  <c r="K7" i="258" s="1"/>
  <c r="K6" i="258" s="1"/>
  <c r="J8" i="258"/>
  <c r="J7" i="258" s="1"/>
  <c r="J6" i="258" s="1"/>
  <c r="I8" i="258"/>
  <c r="H8" i="258"/>
  <c r="G8" i="258"/>
  <c r="G7" i="258" s="1"/>
  <c r="G6" i="258" s="1"/>
  <c r="F8" i="258"/>
  <c r="F7" i="258" s="1"/>
  <c r="F6" i="258" s="1"/>
  <c r="E8" i="258"/>
  <c r="D8" i="258"/>
  <c r="C8" i="258"/>
  <c r="C7" i="258" s="1"/>
  <c r="C6" i="258" s="1"/>
  <c r="B8" i="258"/>
  <c r="B7" i="258" s="1"/>
  <c r="B6" i="258" s="1"/>
  <c r="M7" i="258"/>
  <c r="M6" i="258" s="1"/>
  <c r="L7" i="258"/>
  <c r="L6" i="258" s="1"/>
  <c r="I7" i="258"/>
  <c r="I6" i="258" s="1"/>
  <c r="H7" i="258"/>
  <c r="H6" i="258" s="1"/>
  <c r="E7" i="258"/>
  <c r="E6" i="258" s="1"/>
  <c r="D7" i="258"/>
  <c r="D6" i="258" s="1"/>
  <c r="D16" i="257"/>
  <c r="C16" i="257"/>
  <c r="B16" i="257" s="1"/>
  <c r="D15" i="257"/>
  <c r="B15" i="257" s="1"/>
  <c r="C15" i="257"/>
  <c r="E14" i="257"/>
  <c r="D14" i="257"/>
  <c r="C14" i="257"/>
  <c r="B14" i="257"/>
  <c r="H13" i="257"/>
  <c r="D13" i="257"/>
  <c r="C13" i="257"/>
  <c r="B13" i="257"/>
  <c r="D12" i="257"/>
  <c r="C12" i="257"/>
  <c r="B12" i="257" s="1"/>
  <c r="D11" i="257"/>
  <c r="B11" i="257" s="1"/>
  <c r="C11" i="257"/>
  <c r="E10" i="257"/>
  <c r="D10" i="257"/>
  <c r="C10" i="257"/>
  <c r="B10" i="257"/>
  <c r="H9" i="257"/>
  <c r="D9" i="257"/>
  <c r="C9" i="257"/>
  <c r="C7" i="257" s="1"/>
  <c r="B7" i="257" s="1"/>
  <c r="B9" i="257"/>
  <c r="J8" i="257"/>
  <c r="I8" i="257"/>
  <c r="H8" i="257"/>
  <c r="G8" i="257"/>
  <c r="E8" i="257" s="1"/>
  <c r="F8" i="257"/>
  <c r="C8" i="257"/>
  <c r="G7" i="257"/>
  <c r="F7" i="257"/>
  <c r="E7" i="257"/>
  <c r="D7" i="257"/>
  <c r="I11" i="367" l="1"/>
  <c r="C11" i="367" s="1"/>
  <c r="F101" i="366"/>
  <c r="J118" i="366"/>
  <c r="F92" i="366"/>
  <c r="I92" i="366"/>
  <c r="I88" i="366"/>
  <c r="G89" i="366"/>
  <c r="H56" i="366"/>
  <c r="H118" i="366" s="1"/>
  <c r="G36" i="366"/>
  <c r="J43" i="366"/>
  <c r="H7" i="366"/>
  <c r="G20" i="366"/>
  <c r="G19" i="366"/>
  <c r="F8" i="366"/>
  <c r="F7" i="366" s="1"/>
  <c r="G113" i="366"/>
  <c r="G108" i="366" s="1"/>
  <c r="G109" i="366"/>
  <c r="K101" i="366"/>
  <c r="G102" i="366"/>
  <c r="I101" i="366"/>
  <c r="G92" i="366"/>
  <c r="K91" i="366"/>
  <c r="G88" i="366"/>
  <c r="K82" i="366"/>
  <c r="G82" i="366"/>
  <c r="G76" i="366"/>
  <c r="K71" i="366"/>
  <c r="G72" i="366"/>
  <c r="I71" i="366"/>
  <c r="G71" i="366" s="1"/>
  <c r="G41" i="366"/>
  <c r="K7" i="366"/>
  <c r="G22" i="366"/>
  <c r="G18" i="366"/>
  <c r="K43" i="366"/>
  <c r="I31" i="366"/>
  <c r="G31" i="366" s="1"/>
  <c r="H91" i="366"/>
  <c r="F91" i="366" s="1"/>
  <c r="I13" i="366"/>
  <c r="H37" i="366"/>
  <c r="I57" i="366"/>
  <c r="I66" i="366"/>
  <c r="G66" i="366" s="1"/>
  <c r="I77" i="366"/>
  <c r="G77" i="366" s="1"/>
  <c r="I85" i="366"/>
  <c r="G85" i="366" s="1"/>
  <c r="I97" i="366"/>
  <c r="G97" i="366" s="1"/>
  <c r="I108" i="366"/>
  <c r="C22" i="364"/>
  <c r="E11" i="364"/>
  <c r="I11" i="364"/>
  <c r="C11" i="364" s="1"/>
  <c r="C12" i="364"/>
  <c r="F101" i="363"/>
  <c r="J118" i="363"/>
  <c r="F92" i="363"/>
  <c r="G90" i="363"/>
  <c r="G83" i="363"/>
  <c r="G79" i="363"/>
  <c r="I62" i="363"/>
  <c r="H56" i="363"/>
  <c r="F56" i="363" s="1"/>
  <c r="G60" i="363"/>
  <c r="G59" i="363"/>
  <c r="F31" i="363"/>
  <c r="J7" i="363"/>
  <c r="J43" i="363" s="1"/>
  <c r="G32" i="363"/>
  <c r="H7" i="363"/>
  <c r="F8" i="363"/>
  <c r="K114" i="363"/>
  <c r="G117" i="363"/>
  <c r="I114" i="363"/>
  <c r="G112" i="363"/>
  <c r="G110" i="363"/>
  <c r="G108" i="363" s="1"/>
  <c r="G113" i="363"/>
  <c r="G103" i="363"/>
  <c r="I101" i="363"/>
  <c r="G101" i="363" s="1"/>
  <c r="G94" i="363"/>
  <c r="I92" i="363"/>
  <c r="G92" i="363" s="1"/>
  <c r="I88" i="363"/>
  <c r="G100" i="363"/>
  <c r="K91" i="363"/>
  <c r="G98" i="363"/>
  <c r="G88" i="363"/>
  <c r="G86" i="363"/>
  <c r="K82" i="363"/>
  <c r="G82" i="363"/>
  <c r="G71" i="363"/>
  <c r="G76" i="363"/>
  <c r="G62" i="363"/>
  <c r="K56" i="363"/>
  <c r="G58" i="363"/>
  <c r="G74" i="363"/>
  <c r="G42" i="363"/>
  <c r="G28" i="363"/>
  <c r="G23" i="363"/>
  <c r="G17" i="363"/>
  <c r="G10" i="363"/>
  <c r="K8" i="363"/>
  <c r="K7" i="363" s="1"/>
  <c r="K43" i="363" s="1"/>
  <c r="I22" i="363"/>
  <c r="G22" i="363" s="1"/>
  <c r="F7" i="363"/>
  <c r="I31" i="363"/>
  <c r="G31" i="363" s="1"/>
  <c r="I38" i="363"/>
  <c r="H91" i="363"/>
  <c r="F91" i="363" s="1"/>
  <c r="I13" i="363"/>
  <c r="H37" i="363"/>
  <c r="I57" i="363"/>
  <c r="I66" i="363"/>
  <c r="G66" i="363" s="1"/>
  <c r="I77" i="363"/>
  <c r="G77" i="363" s="1"/>
  <c r="I85" i="363"/>
  <c r="G85" i="363" s="1"/>
  <c r="I97" i="363"/>
  <c r="G97" i="363" s="1"/>
  <c r="I108" i="363"/>
  <c r="B7" i="359"/>
  <c r="I11" i="352"/>
  <c r="C11" i="352" s="1"/>
  <c r="J118" i="351"/>
  <c r="F101" i="351"/>
  <c r="G95" i="351"/>
  <c r="I92" i="351"/>
  <c r="G92" i="351" s="1"/>
  <c r="G83" i="351"/>
  <c r="H56" i="351"/>
  <c r="F56" i="351" s="1"/>
  <c r="G32" i="351"/>
  <c r="I31" i="351"/>
  <c r="F8" i="351"/>
  <c r="G113" i="351"/>
  <c r="I101" i="351"/>
  <c r="G101" i="351" s="1"/>
  <c r="K91" i="351"/>
  <c r="G88" i="351"/>
  <c r="G82" i="351"/>
  <c r="K71" i="351"/>
  <c r="K56" i="351" s="1"/>
  <c r="G76" i="351"/>
  <c r="G72" i="351"/>
  <c r="I71" i="351"/>
  <c r="G62" i="351"/>
  <c r="K38" i="351"/>
  <c r="K37" i="351" s="1"/>
  <c r="G38" i="351"/>
  <c r="G41" i="351"/>
  <c r="G31" i="351"/>
  <c r="G36" i="351"/>
  <c r="G18" i="351"/>
  <c r="K8" i="351"/>
  <c r="K7" i="351" s="1"/>
  <c r="K43" i="351" s="1"/>
  <c r="J43" i="351"/>
  <c r="G108" i="351"/>
  <c r="F7" i="351"/>
  <c r="I13" i="351"/>
  <c r="G13" i="351" s="1"/>
  <c r="G8" i="351" s="1"/>
  <c r="H37" i="351"/>
  <c r="H91" i="351"/>
  <c r="F91" i="351" s="1"/>
  <c r="H8" i="351"/>
  <c r="H7" i="351" s="1"/>
  <c r="I37" i="351"/>
  <c r="I57" i="351"/>
  <c r="I66" i="351"/>
  <c r="G66" i="351" s="1"/>
  <c r="I77" i="351"/>
  <c r="G77" i="351" s="1"/>
  <c r="I85" i="351"/>
  <c r="G85" i="351" s="1"/>
  <c r="I97" i="351"/>
  <c r="G97" i="351" s="1"/>
  <c r="I108" i="351"/>
  <c r="I8" i="351"/>
  <c r="I22" i="351"/>
  <c r="G22" i="351" s="1"/>
  <c r="E11" i="349"/>
  <c r="C11" i="349" s="1"/>
  <c r="F13" i="347"/>
  <c r="L14" i="347"/>
  <c r="L8" i="347" s="1"/>
  <c r="E14" i="347"/>
  <c r="E8" i="347" s="1"/>
  <c r="C19" i="347"/>
  <c r="C13" i="347" s="1"/>
  <c r="X14" i="347"/>
  <c r="X8" i="347" s="1"/>
  <c r="X9" i="347"/>
  <c r="O9" i="347"/>
  <c r="Q14" i="347"/>
  <c r="Q8" i="347" s="1"/>
  <c r="Y14" i="347"/>
  <c r="Y8" i="347" s="1"/>
  <c r="C16" i="347"/>
  <c r="C10" i="347" s="1"/>
  <c r="O18" i="347"/>
  <c r="O12" i="347" s="1"/>
  <c r="C14" i="347"/>
  <c r="C8" i="347" s="1"/>
  <c r="D10" i="347"/>
  <c r="L10" i="347"/>
  <c r="AJ10" i="347"/>
  <c r="E11" i="347"/>
  <c r="K101" i="346"/>
  <c r="J91" i="346"/>
  <c r="H91" i="346"/>
  <c r="I82" i="346"/>
  <c r="G82" i="346" s="1"/>
  <c r="G61" i="346"/>
  <c r="J7" i="346"/>
  <c r="F31" i="346"/>
  <c r="F13" i="346"/>
  <c r="F8" i="346" s="1"/>
  <c r="F7" i="346" s="1"/>
  <c r="F43" i="346" s="1"/>
  <c r="F51" i="346" s="1"/>
  <c r="G9" i="346"/>
  <c r="K114" i="346"/>
  <c r="G114" i="346" s="1"/>
  <c r="G111" i="346"/>
  <c r="G108" i="346" s="1"/>
  <c r="G113" i="346"/>
  <c r="G101" i="346"/>
  <c r="K92" i="346"/>
  <c r="G92" i="346" s="1"/>
  <c r="G88" i="346"/>
  <c r="G84" i="346"/>
  <c r="K77" i="346"/>
  <c r="G71" i="346"/>
  <c r="G76" i="346"/>
  <c r="G74" i="346"/>
  <c r="K56" i="346"/>
  <c r="G65" i="346"/>
  <c r="I62" i="346"/>
  <c r="G62" i="346" s="1"/>
  <c r="G38" i="346"/>
  <c r="G36" i="346"/>
  <c r="G31" i="346"/>
  <c r="G26" i="346"/>
  <c r="K22" i="346"/>
  <c r="K8" i="346"/>
  <c r="I13" i="346"/>
  <c r="G13" i="346" s="1"/>
  <c r="G8" i="346" s="1"/>
  <c r="J118" i="346"/>
  <c r="J43" i="346"/>
  <c r="H43" i="346"/>
  <c r="I22" i="346"/>
  <c r="I37" i="346"/>
  <c r="I57" i="346"/>
  <c r="I66" i="346"/>
  <c r="G66" i="346" s="1"/>
  <c r="I77" i="346"/>
  <c r="G77" i="346" s="1"/>
  <c r="I85" i="346"/>
  <c r="G85" i="346" s="1"/>
  <c r="I97" i="346"/>
  <c r="G97" i="346" s="1"/>
  <c r="I108" i="346"/>
  <c r="H56" i="346"/>
  <c r="G7" i="345"/>
  <c r="F7" i="345"/>
  <c r="B31" i="345"/>
  <c r="C26" i="345"/>
  <c r="B26" i="345" s="1"/>
  <c r="C23" i="345"/>
  <c r="B23" i="345" s="1"/>
  <c r="C16" i="345"/>
  <c r="C7" i="345" s="1"/>
  <c r="H8" i="345"/>
  <c r="I7" i="345"/>
  <c r="C8" i="345"/>
  <c r="B9" i="345"/>
  <c r="B8" i="344"/>
  <c r="B7" i="344" s="1"/>
  <c r="B6" i="344" s="1"/>
  <c r="D7" i="345"/>
  <c r="H16" i="345"/>
  <c r="H7" i="345" s="1"/>
  <c r="D8" i="343"/>
  <c r="C8" i="343"/>
  <c r="B7" i="339"/>
  <c r="B9" i="336"/>
  <c r="B7" i="331"/>
  <c r="B7" i="330"/>
  <c r="C7" i="329"/>
  <c r="B7" i="329" s="1"/>
  <c r="B10" i="327"/>
  <c r="B11" i="327"/>
  <c r="D27" i="324"/>
  <c r="I11" i="323"/>
  <c r="E11" i="323"/>
  <c r="J91" i="322"/>
  <c r="F101" i="322"/>
  <c r="J118" i="322"/>
  <c r="I92" i="322"/>
  <c r="G83" i="322"/>
  <c r="I71" i="322"/>
  <c r="H56" i="322"/>
  <c r="F56" i="322" s="1"/>
  <c r="G59" i="322"/>
  <c r="G32" i="322"/>
  <c r="J7" i="322"/>
  <c r="F31" i="322"/>
  <c r="F8" i="322"/>
  <c r="F7" i="322" s="1"/>
  <c r="G15" i="322"/>
  <c r="K114" i="322"/>
  <c r="G114" i="322" s="1"/>
  <c r="G113" i="322"/>
  <c r="G108" i="322"/>
  <c r="G101" i="322"/>
  <c r="G92" i="322"/>
  <c r="K91" i="322"/>
  <c r="I88" i="322"/>
  <c r="G88" i="322" s="1"/>
  <c r="G87" i="322"/>
  <c r="K82" i="322"/>
  <c r="G82" i="322"/>
  <c r="G76" i="322"/>
  <c r="K71" i="322"/>
  <c r="G71" i="322" s="1"/>
  <c r="K62" i="322"/>
  <c r="G62" i="322" s="1"/>
  <c r="G61" i="322"/>
  <c r="I38" i="322"/>
  <c r="G38" i="322" s="1"/>
  <c r="K7" i="322"/>
  <c r="G36" i="322"/>
  <c r="I31" i="322"/>
  <c r="G31" i="322" s="1"/>
  <c r="G8" i="322"/>
  <c r="K43" i="322"/>
  <c r="J43" i="322"/>
  <c r="H8" i="322"/>
  <c r="H7" i="322" s="1"/>
  <c r="H37" i="322"/>
  <c r="H91" i="322"/>
  <c r="F91" i="322" s="1"/>
  <c r="I8" i="322"/>
  <c r="I22" i="322"/>
  <c r="G22" i="322" s="1"/>
  <c r="I37" i="322"/>
  <c r="I57" i="322"/>
  <c r="I66" i="322"/>
  <c r="G66" i="322" s="1"/>
  <c r="I77" i="322"/>
  <c r="G77" i="322" s="1"/>
  <c r="I85" i="322"/>
  <c r="G85" i="322" s="1"/>
  <c r="I97" i="322"/>
  <c r="G97" i="322" s="1"/>
  <c r="I108" i="322"/>
  <c r="C12" i="320"/>
  <c r="C11" i="320"/>
  <c r="J91" i="319"/>
  <c r="F91" i="319"/>
  <c r="F101" i="319"/>
  <c r="G83" i="319"/>
  <c r="G78" i="319"/>
  <c r="G70" i="319"/>
  <c r="G32" i="319"/>
  <c r="F8" i="319"/>
  <c r="F7" i="319" s="1"/>
  <c r="F43" i="319" s="1"/>
  <c r="F51" i="319" s="1"/>
  <c r="G113" i="319"/>
  <c r="G104" i="319"/>
  <c r="K91" i="319"/>
  <c r="G88" i="319"/>
  <c r="K85" i="319"/>
  <c r="G85" i="319" s="1"/>
  <c r="G82" i="319"/>
  <c r="G77" i="319"/>
  <c r="K71" i="319"/>
  <c r="G66" i="319"/>
  <c r="G18" i="319"/>
  <c r="G13" i="319"/>
  <c r="G8" i="319" s="1"/>
  <c r="K22" i="319"/>
  <c r="K7" i="319" s="1"/>
  <c r="K43" i="319" s="1"/>
  <c r="K37" i="319"/>
  <c r="G38" i="319"/>
  <c r="G40" i="319"/>
  <c r="G36" i="319"/>
  <c r="G31" i="319"/>
  <c r="G117" i="319"/>
  <c r="G114" i="319"/>
  <c r="I108" i="319"/>
  <c r="I97" i="319"/>
  <c r="G97" i="319" s="1"/>
  <c r="J118" i="319"/>
  <c r="G57" i="319"/>
  <c r="J43" i="319"/>
  <c r="H8" i="319"/>
  <c r="H7" i="319" s="1"/>
  <c r="H43" i="319" s="1"/>
  <c r="I37" i="319"/>
  <c r="H56" i="319"/>
  <c r="I71" i="319"/>
  <c r="G71" i="319" s="1"/>
  <c r="I8" i="319"/>
  <c r="I22" i="319"/>
  <c r="G22" i="319" s="1"/>
  <c r="G60" i="319"/>
  <c r="I62" i="319"/>
  <c r="G62" i="319" s="1"/>
  <c r="I92" i="319"/>
  <c r="I101" i="319"/>
  <c r="G101" i="319" s="1"/>
  <c r="G111" i="319"/>
  <c r="G108" i="319" s="1"/>
  <c r="F101" i="318"/>
  <c r="J91" i="318"/>
  <c r="J118" i="318" s="1"/>
  <c r="F92" i="318"/>
  <c r="I92" i="318"/>
  <c r="I82" i="318"/>
  <c r="G82" i="318" s="1"/>
  <c r="I77" i="318"/>
  <c r="G77" i="318" s="1"/>
  <c r="H7" i="318"/>
  <c r="H43" i="318" s="1"/>
  <c r="G15" i="318"/>
  <c r="K114" i="318"/>
  <c r="G114" i="318"/>
  <c r="G108" i="318"/>
  <c r="G105" i="318"/>
  <c r="K101" i="318"/>
  <c r="K91" i="318"/>
  <c r="I97" i="318"/>
  <c r="G97" i="318" s="1"/>
  <c r="K118" i="318"/>
  <c r="G92" i="318"/>
  <c r="G94" i="318"/>
  <c r="G95" i="318"/>
  <c r="G79" i="318"/>
  <c r="G65" i="318"/>
  <c r="I57" i="318"/>
  <c r="G57" i="318" s="1"/>
  <c r="K7" i="318"/>
  <c r="K43" i="318" s="1"/>
  <c r="G32" i="318"/>
  <c r="G40" i="318"/>
  <c r="G42" i="318"/>
  <c r="J43" i="318"/>
  <c r="I8" i="318"/>
  <c r="G8" i="318"/>
  <c r="F8" i="318"/>
  <c r="F7" i="318" s="1"/>
  <c r="F13" i="318"/>
  <c r="H56" i="318"/>
  <c r="F37" i="318"/>
  <c r="I108" i="318"/>
  <c r="I31" i="318"/>
  <c r="G31" i="318" s="1"/>
  <c r="I71" i="318"/>
  <c r="G71" i="318" s="1"/>
  <c r="H91" i="318"/>
  <c r="I101" i="318"/>
  <c r="C11" i="316"/>
  <c r="D27" i="317"/>
  <c r="D27" i="315"/>
  <c r="D13" i="315"/>
  <c r="D12" i="315" s="1"/>
  <c r="E11" i="314"/>
  <c r="C11" i="314" s="1"/>
  <c r="AM14" i="303"/>
  <c r="AM8" i="303" s="1"/>
  <c r="AJ14" i="303"/>
  <c r="AJ8" i="303" s="1"/>
  <c r="AG14" i="303"/>
  <c r="AG8" i="303" s="1"/>
  <c r="Z14" i="303"/>
  <c r="Z8" i="303" s="1"/>
  <c r="AD14" i="303"/>
  <c r="AD8" i="303" s="1"/>
  <c r="X19" i="303"/>
  <c r="X13" i="303" s="1"/>
  <c r="X18" i="303"/>
  <c r="X12" i="303" s="1"/>
  <c r="X17" i="303"/>
  <c r="X11" i="303" s="1"/>
  <c r="X16" i="303"/>
  <c r="X10" i="303" s="1"/>
  <c r="Y14" i="303"/>
  <c r="Y8" i="303" s="1"/>
  <c r="U14" i="303"/>
  <c r="U8" i="303" s="1"/>
  <c r="O18" i="303"/>
  <c r="O12" i="303" s="1"/>
  <c r="R14" i="303"/>
  <c r="R8" i="303" s="1"/>
  <c r="I14" i="303"/>
  <c r="I8" i="303" s="1"/>
  <c r="I11" i="303"/>
  <c r="L14" i="303"/>
  <c r="L8" i="303" s="1"/>
  <c r="E14" i="303"/>
  <c r="E8" i="303" s="1"/>
  <c r="C15" i="303"/>
  <c r="C9" i="303" s="1"/>
  <c r="F14" i="303"/>
  <c r="F8" i="303" s="1"/>
  <c r="D14" i="303"/>
  <c r="D8" i="303" s="1"/>
  <c r="Z11" i="303"/>
  <c r="Z10" i="303"/>
  <c r="X15" i="303"/>
  <c r="X9" i="303" s="1"/>
  <c r="O17" i="303"/>
  <c r="O11" i="303" s="1"/>
  <c r="Q14" i="303"/>
  <c r="Q8" i="303" s="1"/>
  <c r="O16" i="303"/>
  <c r="O10" i="303" s="1"/>
  <c r="O19" i="303"/>
  <c r="O13" i="303" s="1"/>
  <c r="P14" i="303"/>
  <c r="P8" i="303" s="1"/>
  <c r="O15" i="303"/>
  <c r="AA14" i="303"/>
  <c r="AA8" i="303" s="1"/>
  <c r="C17" i="303"/>
  <c r="C11" i="303" s="1"/>
  <c r="C19" i="303"/>
  <c r="C13" i="303" s="1"/>
  <c r="G114" i="302"/>
  <c r="J91" i="302"/>
  <c r="J118" i="302" s="1"/>
  <c r="G101" i="302"/>
  <c r="H91" i="302"/>
  <c r="F92" i="302"/>
  <c r="G108" i="302"/>
  <c r="I108" i="302"/>
  <c r="I91" i="302" s="1"/>
  <c r="G93" i="302"/>
  <c r="I88" i="302"/>
  <c r="G88" i="302" s="1"/>
  <c r="G83" i="299"/>
  <c r="G84" i="299"/>
  <c r="I82" i="302"/>
  <c r="G82" i="302" s="1"/>
  <c r="I71" i="302"/>
  <c r="G71" i="302" s="1"/>
  <c r="I66" i="302"/>
  <c r="G66" i="302" s="1"/>
  <c r="G40" i="302"/>
  <c r="G36" i="302"/>
  <c r="F31" i="302"/>
  <c r="J7" i="302"/>
  <c r="J43" i="302" s="1"/>
  <c r="K7" i="302"/>
  <c r="K43" i="302" s="1"/>
  <c r="H7" i="302"/>
  <c r="H43" i="302" s="1"/>
  <c r="I57" i="302"/>
  <c r="K92" i="302"/>
  <c r="F13" i="302"/>
  <c r="F8" i="302" s="1"/>
  <c r="I22" i="302"/>
  <c r="G22" i="302" s="1"/>
  <c r="I31" i="302"/>
  <c r="G31" i="302" s="1"/>
  <c r="H56" i="302"/>
  <c r="I13" i="302"/>
  <c r="I62" i="302"/>
  <c r="G62" i="302" s="1"/>
  <c r="G114" i="299"/>
  <c r="F114" i="299"/>
  <c r="F91" i="299"/>
  <c r="F101" i="299"/>
  <c r="J91" i="299"/>
  <c r="I101" i="299"/>
  <c r="G101" i="299" s="1"/>
  <c r="F92" i="299"/>
  <c r="K92" i="299"/>
  <c r="K91" i="299" s="1"/>
  <c r="K118" i="299" s="1"/>
  <c r="I82" i="299"/>
  <c r="G82" i="299" s="1"/>
  <c r="F82" i="299"/>
  <c r="F66" i="299"/>
  <c r="K7" i="299"/>
  <c r="K43" i="299" s="1"/>
  <c r="I31" i="299"/>
  <c r="G31" i="299" s="1"/>
  <c r="I57" i="299"/>
  <c r="G57" i="299" s="1"/>
  <c r="G22" i="299"/>
  <c r="G8" i="299"/>
  <c r="F8" i="299"/>
  <c r="F7" i="299" s="1"/>
  <c r="F43" i="299" s="1"/>
  <c r="F51" i="299" s="1"/>
  <c r="F53" i="299" s="1"/>
  <c r="C22" i="300"/>
  <c r="C11" i="300"/>
  <c r="J118" i="299"/>
  <c r="H8" i="299"/>
  <c r="H7" i="299" s="1"/>
  <c r="H43" i="299" s="1"/>
  <c r="I91" i="299"/>
  <c r="I8" i="299"/>
  <c r="H56" i="299"/>
  <c r="N10" i="293"/>
  <c r="C10" i="293"/>
  <c r="B10" i="293" s="1"/>
  <c r="B10" i="294"/>
  <c r="C11" i="297"/>
  <c r="D24" i="298"/>
  <c r="D12" i="298"/>
  <c r="K118" i="296"/>
  <c r="G101" i="296"/>
  <c r="J118" i="296"/>
  <c r="I91" i="296"/>
  <c r="G91" i="296" s="1"/>
  <c r="G62" i="296"/>
  <c r="H56" i="296"/>
  <c r="F56" i="296" s="1"/>
  <c r="H7" i="296"/>
  <c r="H43" i="296" s="1"/>
  <c r="G8" i="296"/>
  <c r="I7" i="296"/>
  <c r="I43" i="296" s="1"/>
  <c r="F8" i="296"/>
  <c r="F7" i="296" s="1"/>
  <c r="F43" i="296" s="1"/>
  <c r="F51" i="296" s="1"/>
  <c r="F53" i="296" s="1"/>
  <c r="K43" i="296"/>
  <c r="G31" i="296"/>
  <c r="G7" i="296" s="1"/>
  <c r="G37" i="296"/>
  <c r="I56" i="296"/>
  <c r="J8" i="296"/>
  <c r="J7" i="296" s="1"/>
  <c r="J43" i="296" s="1"/>
  <c r="H91" i="296"/>
  <c r="F91" i="296" s="1"/>
  <c r="C8" i="279"/>
  <c r="R8" i="279"/>
  <c r="I8" i="279"/>
  <c r="C9" i="278"/>
  <c r="D10" i="271"/>
  <c r="C10" i="271"/>
  <c r="F7" i="259"/>
  <c r="B17" i="259"/>
  <c r="C26" i="259"/>
  <c r="B26" i="259" s="1"/>
  <c r="B24" i="259"/>
  <c r="I7" i="257" s="1"/>
  <c r="H7" i="257" s="1"/>
  <c r="C23" i="259"/>
  <c r="B18" i="259"/>
  <c r="G101" i="243"/>
  <c r="F97" i="243"/>
  <c r="F85" i="243"/>
  <c r="F82" i="243"/>
  <c r="G114" i="243"/>
  <c r="F114" i="243"/>
  <c r="F108" i="243"/>
  <c r="K91" i="243"/>
  <c r="F101" i="243"/>
  <c r="J91" i="243"/>
  <c r="G97" i="243"/>
  <c r="G88" i="243"/>
  <c r="G85" i="243"/>
  <c r="G82" i="243"/>
  <c r="I91" i="243"/>
  <c r="H91" i="243"/>
  <c r="F88" i="243"/>
  <c r="G92" i="243"/>
  <c r="F92" i="243"/>
  <c r="F31" i="243"/>
  <c r="H8" i="243"/>
  <c r="H7" i="243" s="1"/>
  <c r="G22" i="243"/>
  <c r="K7" i="243"/>
  <c r="K43" i="243" s="1"/>
  <c r="G13" i="243"/>
  <c r="G8" i="243" s="1"/>
  <c r="G7" i="243" s="1"/>
  <c r="G43" i="243" s="1"/>
  <c r="G108" i="243"/>
  <c r="G77" i="243"/>
  <c r="G71" i="243"/>
  <c r="F71" i="243"/>
  <c r="F66" i="243"/>
  <c r="J56" i="243"/>
  <c r="J118" i="243" s="1"/>
  <c r="I56" i="243"/>
  <c r="G62" i="243"/>
  <c r="K56" i="243"/>
  <c r="F62" i="243"/>
  <c r="H56" i="243"/>
  <c r="G57" i="243"/>
  <c r="F57" i="243"/>
  <c r="F77" i="243"/>
  <c r="J7" i="243"/>
  <c r="J43" i="243" s="1"/>
  <c r="I8" i="243"/>
  <c r="I7" i="243" s="1"/>
  <c r="I43" i="243" s="1"/>
  <c r="F8" i="243"/>
  <c r="F7" i="243" s="1"/>
  <c r="H37" i="243"/>
  <c r="F37" i="243" s="1"/>
  <c r="R14" i="255"/>
  <c r="R8" i="255" s="1"/>
  <c r="O14" i="255"/>
  <c r="L14" i="255"/>
  <c r="L8" i="255" s="1"/>
  <c r="F14" i="255"/>
  <c r="F8" i="255" s="1"/>
  <c r="C14" i="255"/>
  <c r="C8" i="255" s="1"/>
  <c r="S8" i="255"/>
  <c r="P8" i="255"/>
  <c r="I14" i="255"/>
  <c r="I8" i="255" s="1"/>
  <c r="B9" i="259"/>
  <c r="B8" i="259" s="1"/>
  <c r="C7" i="259"/>
  <c r="H8" i="259"/>
  <c r="I7" i="259"/>
  <c r="B23" i="259"/>
  <c r="D8" i="257"/>
  <c r="B8" i="257" s="1"/>
  <c r="D8" i="259"/>
  <c r="F118" i="366" l="1"/>
  <c r="F127" i="366" s="1"/>
  <c r="G101" i="366"/>
  <c r="F56" i="366"/>
  <c r="I91" i="366"/>
  <c r="G91" i="366" s="1"/>
  <c r="K56" i="366"/>
  <c r="K118" i="366" s="1"/>
  <c r="I56" i="366"/>
  <c r="G57" i="366"/>
  <c r="H43" i="366"/>
  <c r="F37" i="366"/>
  <c r="F43" i="366" s="1"/>
  <c r="F51" i="366" s="1"/>
  <c r="F53" i="366" s="1"/>
  <c r="G38" i="366"/>
  <c r="G13" i="366"/>
  <c r="G8" i="366" s="1"/>
  <c r="G7" i="366" s="1"/>
  <c r="I8" i="366"/>
  <c r="I7" i="366" s="1"/>
  <c r="G114" i="363"/>
  <c r="K118" i="363"/>
  <c r="G57" i="363"/>
  <c r="I56" i="363"/>
  <c r="H43" i="363"/>
  <c r="F37" i="363"/>
  <c r="F43" i="363" s="1"/>
  <c r="F51" i="363" s="1"/>
  <c r="F53" i="363" s="1"/>
  <c r="G38" i="363"/>
  <c r="I37" i="363"/>
  <c r="I91" i="363"/>
  <c r="G91" i="363" s="1"/>
  <c r="I8" i="363"/>
  <c r="I7" i="363" s="1"/>
  <c r="G13" i="363"/>
  <c r="G8" i="363" s="1"/>
  <c r="G7" i="363" s="1"/>
  <c r="H118" i="363"/>
  <c r="F118" i="363" s="1"/>
  <c r="F127" i="363" s="1"/>
  <c r="K118" i="351"/>
  <c r="G71" i="351"/>
  <c r="I7" i="351"/>
  <c r="I43" i="351" s="1"/>
  <c r="G7" i="351"/>
  <c r="G37" i="351"/>
  <c r="H118" i="351"/>
  <c r="F118" i="351" s="1"/>
  <c r="F127" i="351" s="1"/>
  <c r="F37" i="351"/>
  <c r="F43" i="351" s="1"/>
  <c r="F51" i="351" s="1"/>
  <c r="F53" i="351" s="1"/>
  <c r="H43" i="351"/>
  <c r="I91" i="351"/>
  <c r="G91" i="351" s="1"/>
  <c r="G57" i="351"/>
  <c r="I56" i="351"/>
  <c r="O14" i="347"/>
  <c r="O8" i="347" s="1"/>
  <c r="F91" i="346"/>
  <c r="K91" i="346"/>
  <c r="K118" i="346"/>
  <c r="G22" i="346"/>
  <c r="G7" i="346" s="1"/>
  <c r="K7" i="346"/>
  <c r="K43" i="346" s="1"/>
  <c r="I8" i="346"/>
  <c r="I7" i="346" s="1"/>
  <c r="I43" i="346" s="1"/>
  <c r="I91" i="346"/>
  <c r="G91" i="346" s="1"/>
  <c r="G57" i="346"/>
  <c r="I56" i="346"/>
  <c r="H118" i="346"/>
  <c r="F118" i="346" s="1"/>
  <c r="F127" i="346" s="1"/>
  <c r="F56" i="346"/>
  <c r="G37" i="346"/>
  <c r="B16" i="345"/>
  <c r="H15" i="343" s="1"/>
  <c r="B8" i="343"/>
  <c r="C11" i="323"/>
  <c r="K56" i="322"/>
  <c r="K118" i="322" s="1"/>
  <c r="G7" i="322"/>
  <c r="I7" i="322"/>
  <c r="I91" i="322"/>
  <c r="G91" i="322" s="1"/>
  <c r="I56" i="322"/>
  <c r="G57" i="322"/>
  <c r="I43" i="322"/>
  <c r="G37" i="322"/>
  <c r="F37" i="322"/>
  <c r="F43" i="322" s="1"/>
  <c r="F51" i="322" s="1"/>
  <c r="H43" i="322"/>
  <c r="H118" i="322"/>
  <c r="F118" i="322" s="1"/>
  <c r="F127" i="322" s="1"/>
  <c r="G7" i="319"/>
  <c r="K56" i="319"/>
  <c r="K118" i="319" s="1"/>
  <c r="I7" i="319"/>
  <c r="I43" i="319" s="1"/>
  <c r="G92" i="319"/>
  <c r="I91" i="319"/>
  <c r="G91" i="319" s="1"/>
  <c r="F56" i="319"/>
  <c r="H118" i="319"/>
  <c r="F118" i="319" s="1"/>
  <c r="F127" i="319" s="1"/>
  <c r="G37" i="319"/>
  <c r="I56" i="319"/>
  <c r="F91" i="318"/>
  <c r="I56" i="318"/>
  <c r="G7" i="318"/>
  <c r="H118" i="318"/>
  <c r="F118" i="318" s="1"/>
  <c r="F127" i="318" s="1"/>
  <c r="F56" i="318"/>
  <c r="I7" i="318"/>
  <c r="I43" i="318" s="1"/>
  <c r="G101" i="318"/>
  <c r="I91" i="318"/>
  <c r="G91" i="318" s="1"/>
  <c r="G37" i="318"/>
  <c r="F43" i="318"/>
  <c r="F51" i="318" s="1"/>
  <c r="C14" i="303"/>
  <c r="C8" i="303" s="1"/>
  <c r="X14" i="303"/>
  <c r="X8" i="303" s="1"/>
  <c r="O9" i="303"/>
  <c r="O14" i="303"/>
  <c r="O8" i="303" s="1"/>
  <c r="F91" i="302"/>
  <c r="F7" i="302"/>
  <c r="F43" i="302" s="1"/>
  <c r="F51" i="302" s="1"/>
  <c r="G13" i="302"/>
  <c r="G8" i="302" s="1"/>
  <c r="G7" i="302" s="1"/>
  <c r="G43" i="302" s="1"/>
  <c r="G51" i="302" s="1"/>
  <c r="I8" i="302"/>
  <c r="I7" i="302" s="1"/>
  <c r="I43" i="302" s="1"/>
  <c r="H118" i="302"/>
  <c r="F118" i="302" s="1"/>
  <c r="F127" i="302" s="1"/>
  <c r="F56" i="302"/>
  <c r="K91" i="302"/>
  <c r="G92" i="302"/>
  <c r="G57" i="302"/>
  <c r="I56" i="302"/>
  <c r="G91" i="299"/>
  <c r="G92" i="299"/>
  <c r="I7" i="299"/>
  <c r="I43" i="299" s="1"/>
  <c r="G7" i="299"/>
  <c r="G43" i="299" s="1"/>
  <c r="G51" i="299" s="1"/>
  <c r="I56" i="299"/>
  <c r="G56" i="299" s="1"/>
  <c r="H118" i="299"/>
  <c r="F118" i="299" s="1"/>
  <c r="F127" i="299" s="1"/>
  <c r="F56" i="299"/>
  <c r="G43" i="296"/>
  <c r="G51" i="296" s="1"/>
  <c r="G56" i="296"/>
  <c r="I118" i="296"/>
  <c r="G118" i="296" s="1"/>
  <c r="G127" i="296" s="1"/>
  <c r="H118" i="296"/>
  <c r="F118" i="296" s="1"/>
  <c r="H118" i="243"/>
  <c r="F118" i="243" s="1"/>
  <c r="F127" i="243" s="1"/>
  <c r="I118" i="243"/>
  <c r="K118" i="243"/>
  <c r="G91" i="243"/>
  <c r="F91" i="243"/>
  <c r="H43" i="243"/>
  <c r="F56" i="243"/>
  <c r="G56" i="243"/>
  <c r="F43" i="243"/>
  <c r="C8" i="259"/>
  <c r="D7" i="259"/>
  <c r="B7" i="259"/>
  <c r="O8" i="255"/>
  <c r="F131" i="366" l="1"/>
  <c r="F128" i="366"/>
  <c r="F129" i="366" s="1"/>
  <c r="I118" i="366"/>
  <c r="G118" i="366" s="1"/>
  <c r="G127" i="366" s="1"/>
  <c r="G56" i="366"/>
  <c r="I43" i="366"/>
  <c r="G37" i="366"/>
  <c r="G43" i="366" s="1"/>
  <c r="G51" i="366" s="1"/>
  <c r="F131" i="363"/>
  <c r="F128" i="363"/>
  <c r="F129" i="363" s="1"/>
  <c r="G37" i="363"/>
  <c r="G43" i="363" s="1"/>
  <c r="G51" i="363" s="1"/>
  <c r="I43" i="363"/>
  <c r="I118" i="363"/>
  <c r="G118" i="363" s="1"/>
  <c r="G127" i="363" s="1"/>
  <c r="G56" i="363"/>
  <c r="G43" i="351"/>
  <c r="G51" i="351" s="1"/>
  <c r="F131" i="351"/>
  <c r="F128" i="351"/>
  <c r="F129" i="351" s="1"/>
  <c r="I118" i="351"/>
  <c r="G118" i="351" s="1"/>
  <c r="G127" i="351" s="1"/>
  <c r="G56" i="351"/>
  <c r="G43" i="346"/>
  <c r="G51" i="346" s="1"/>
  <c r="I118" i="346"/>
  <c r="G118" i="346" s="1"/>
  <c r="G127" i="346" s="1"/>
  <c r="G56" i="346"/>
  <c r="B8" i="345"/>
  <c r="B7" i="345" s="1"/>
  <c r="G43" i="322"/>
  <c r="G51" i="322" s="1"/>
  <c r="I118" i="322"/>
  <c r="G118" i="322" s="1"/>
  <c r="G127" i="322" s="1"/>
  <c r="G56" i="322"/>
  <c r="G43" i="319"/>
  <c r="G51" i="319" s="1"/>
  <c r="G56" i="319"/>
  <c r="I118" i="319"/>
  <c r="G118" i="319" s="1"/>
  <c r="G127" i="319" s="1"/>
  <c r="I118" i="318"/>
  <c r="G118" i="318" s="1"/>
  <c r="G127" i="318" s="1"/>
  <c r="G56" i="318"/>
  <c r="G43" i="318"/>
  <c r="G51" i="318" s="1"/>
  <c r="K118" i="302"/>
  <c r="G91" i="302"/>
  <c r="I118" i="302"/>
  <c r="G56" i="302"/>
  <c r="I118" i="299"/>
  <c r="G118" i="299" s="1"/>
  <c r="G127" i="299" s="1"/>
  <c r="F128" i="299"/>
  <c r="F131" i="299"/>
  <c r="F128" i="296"/>
  <c r="F129" i="296" s="1"/>
  <c r="F127" i="296"/>
  <c r="F131" i="296"/>
  <c r="F131" i="243"/>
  <c r="F128" i="243"/>
  <c r="F129" i="243" s="1"/>
  <c r="G118" i="243"/>
  <c r="G127" i="243" s="1"/>
  <c r="G118" i="302" l="1"/>
  <c r="G127" i="302" s="1"/>
  <c r="F129" i="299"/>
  <c r="F52" i="302"/>
  <c r="F53" i="302" s="1"/>
  <c r="F128" i="302" l="1"/>
  <c r="F131" i="302"/>
  <c r="F129" i="302" l="1"/>
  <c r="F52" i="318"/>
  <c r="F53" i="318" s="1"/>
  <c r="F128" i="318" l="1"/>
  <c r="F131" i="318"/>
  <c r="F129" i="318" l="1"/>
  <c r="F52" i="319"/>
  <c r="F53" i="319" s="1"/>
  <c r="F128" i="319" l="1"/>
  <c r="F131" i="319"/>
  <c r="F52" i="322" l="1"/>
  <c r="F53" i="322" s="1"/>
  <c r="F129" i="319"/>
  <c r="F131" i="322" l="1"/>
  <c r="F128" i="322"/>
  <c r="F129" i="322" l="1"/>
  <c r="F52" i="346"/>
  <c r="F53" i="346" s="1"/>
  <c r="F128" i="346" l="1"/>
  <c r="F129" i="346" s="1"/>
  <c r="F131" i="346"/>
</calcChain>
</file>

<file path=xl/sharedStrings.xml><?xml version="1.0" encoding="utf-8"?>
<sst xmlns="http://schemas.openxmlformats.org/spreadsheetml/2006/main" count="8832" uniqueCount="2527">
  <si>
    <t>資料項目</t>
  </si>
  <si>
    <t>備註</t>
    <phoneticPr fontId="4" type="noConversion"/>
  </si>
  <si>
    <t>資料種類：財政統計</t>
  </si>
  <si>
    <t>一、發布及編製機關單位</t>
  </si>
  <si>
    <t>二、發布形式</t>
  </si>
  <si>
    <r>
      <t>＊</t>
    </r>
    <r>
      <rPr>
        <sz val="7"/>
        <color indexed="8"/>
        <rFont val="Times New Roman"/>
        <family val="1"/>
      </rPr>
      <t xml:space="preserve">     </t>
    </r>
    <r>
      <rPr>
        <sz val="14"/>
        <color indexed="8"/>
        <rFont val="標楷體"/>
        <family val="4"/>
        <charset val="136"/>
      </rPr>
      <t xml:space="preserve">書面：       （ ）新聞稿   （◎）報表  </t>
    </r>
  </si>
  <si>
    <t>三、資料範圍、週期及時效</t>
  </si>
  <si>
    <t>＊統計項目定義：</t>
  </si>
  <si>
    <t>＊統計單位：新台幣千元。</t>
  </si>
  <si>
    <t>＊資料變革：無。</t>
  </si>
  <si>
    <t>四、公開資料發布訊息</t>
  </si>
  <si>
    <t>五、資料品質</t>
  </si>
  <si>
    <t>七、其他事項：無。</t>
  </si>
  <si>
    <t>＊同步發送單位（說明資料發布時同步發送之單位或可同步查得該資料之網址）：臺東縣政府主計處。</t>
    <phoneticPr fontId="4" type="noConversion"/>
  </si>
  <si>
    <t>六、須注意及預定改變之事項（說明預定修正之資料、定義、統計方法等及其修正原因）：無。</t>
    <phoneticPr fontId="4" type="noConversion"/>
  </si>
  <si>
    <t>回發布時間表</t>
    <phoneticPr fontId="4" type="noConversion"/>
  </si>
  <si>
    <t>預          定          發          布          時          間</t>
    <phoneticPr fontId="4" type="noConversion"/>
  </si>
  <si>
    <t>資料
種類</t>
    <phoneticPr fontId="4" type="noConversion"/>
  </si>
  <si>
    <t>＊統計標準時間：本月資料為本月一日至月底之事實為準，累計資料由本年度一月至本年度結束會計整理期間結束之事實為準。</t>
    <phoneticPr fontId="4" type="noConversion"/>
  </si>
  <si>
    <t>＊統計指標編製方法與資料來源說明：收入以市庫每日收入為準；支出依本所主計室提供資料彙編。</t>
    <phoneticPr fontId="4" type="noConversion"/>
  </si>
  <si>
    <t>＊發布週期：月。</t>
    <phoneticPr fontId="4" type="noConversion"/>
  </si>
  <si>
    <t>＊統計資料交叉查核及確保資料合理性之機制：各項收支數額合計應等於總計數額。</t>
    <phoneticPr fontId="4" type="noConversion"/>
  </si>
  <si>
    <t>一般垃圾及廚餘清理狀況</t>
    <phoneticPr fontId="4" type="noConversion"/>
  </si>
  <si>
    <t>回發布時間表</t>
    <phoneticPr fontId="4" type="noConversion"/>
  </si>
  <si>
    <r>
      <t>＊</t>
    </r>
    <r>
      <rPr>
        <sz val="14"/>
        <color indexed="8"/>
        <rFont val="標楷體"/>
        <family val="4"/>
        <charset val="136"/>
      </rPr>
      <t xml:space="preserve">書面：       （ ）新聞稿   （◎）報表  </t>
    </r>
    <phoneticPr fontId="13" type="noConversion"/>
  </si>
  <si>
    <t>資源回收成果統計</t>
    <phoneticPr fontId="4" type="noConversion"/>
  </si>
  <si>
    <t>資料項目：資源回收成果統計</t>
    <phoneticPr fontId="4" type="noConversion"/>
  </si>
  <si>
    <t>＊統計地區範圍及對象：本所(清潔隊)、社區、學校、機關團體回收之一般廢棄物均為統計對象。</t>
    <phoneticPr fontId="4" type="noConversion"/>
  </si>
  <si>
    <t>＊統計標準時間：以每月一日至月底之事實為準。</t>
    <phoneticPr fontId="4" type="noConversion"/>
  </si>
  <si>
    <t>＊統計單位：公斤。</t>
    <phoneticPr fontId="13" type="noConversion"/>
  </si>
  <si>
    <t>＊統計分類：縱行科目按回收項目別分，橫列科目按回收單位別分。</t>
    <phoneticPr fontId="4" type="noConversion"/>
  </si>
  <si>
    <t>＊發布週期：月。</t>
    <phoneticPr fontId="13" type="noConversion"/>
  </si>
  <si>
    <t>＊同步發送單位（說明資料發布時同步發送之單位或可同步查得該資料之網址）：臺東縣環保局。</t>
    <phoneticPr fontId="4" type="noConversion"/>
  </si>
  <si>
    <t>資料項目：一般垃圾及廚餘清理狀況</t>
    <phoneticPr fontId="4" type="noConversion"/>
  </si>
  <si>
    <t>＊統計單位：公噸。</t>
    <phoneticPr fontId="13" type="noConversion"/>
  </si>
  <si>
    <t>環境統計</t>
    <phoneticPr fontId="4" type="noConversion"/>
  </si>
  <si>
    <t>財政統計</t>
    <phoneticPr fontId="4" type="noConversion"/>
  </si>
  <si>
    <t>＊發布週期：年。</t>
    <phoneticPr fontId="13" type="noConversion"/>
  </si>
  <si>
    <t>＊統計指標編製方法與資料來源說明：依據本所資料編製。</t>
    <phoneticPr fontId="4" type="noConversion"/>
  </si>
  <si>
    <t>＊統計資料交叉查核及確保資料合理性之機制：無。</t>
    <phoneticPr fontId="4" type="noConversion"/>
  </si>
  <si>
    <t>行政統計</t>
    <phoneticPr fontId="4" type="noConversion"/>
  </si>
  <si>
    <t>辦理調解業務概況</t>
    <phoneticPr fontId="4" type="noConversion"/>
  </si>
  <si>
    <t>調解委員會組織概況</t>
    <phoneticPr fontId="4" type="noConversion"/>
  </si>
  <si>
    <t>辦理調解方式概況</t>
    <phoneticPr fontId="4" type="noConversion"/>
  </si>
  <si>
    <t>社會保障統計</t>
    <phoneticPr fontId="4" type="noConversion"/>
  </si>
  <si>
    <t>推行社區發展工作概況</t>
    <phoneticPr fontId="4" type="noConversion"/>
  </si>
  <si>
    <t>環保人員概況</t>
    <phoneticPr fontId="4" type="noConversion"/>
  </si>
  <si>
    <t>公墓設施使用概況</t>
    <phoneticPr fontId="4" type="noConversion"/>
  </si>
  <si>
    <t>行政統計</t>
    <phoneticPr fontId="4" type="noConversion"/>
  </si>
  <si>
    <t>骨灰(骸)存放設施使用概況</t>
    <phoneticPr fontId="4" type="noConversion"/>
  </si>
  <si>
    <t>殯葬管理業務概況</t>
    <phoneticPr fontId="4" type="noConversion"/>
  </si>
  <si>
    <t>殯儀館設施概況</t>
    <phoneticPr fontId="4" type="noConversion"/>
  </si>
  <si>
    <t>火化場設施概況</t>
    <phoneticPr fontId="4" type="noConversion"/>
  </si>
  <si>
    <t>回發布時間表</t>
    <phoneticPr fontId="4" type="noConversion"/>
  </si>
  <si>
    <t>資料項目：辦理調解業務概況</t>
    <phoneticPr fontId="4" type="noConversion"/>
  </si>
  <si>
    <t>＊統計地區範圍及對象：凡依據本所調解條例之執行案件，均為統計對象。</t>
    <phoneticPr fontId="4" type="noConversion"/>
  </si>
  <si>
    <t>＊統計單位：件數。</t>
    <phoneticPr fontId="13" type="noConversion"/>
  </si>
  <si>
    <t>＊發布週期：年。</t>
    <phoneticPr fontId="13" type="noConversion"/>
  </si>
  <si>
    <t>＊統計指標編製方法與資料來源說明：依據本所資料編製。</t>
    <phoneticPr fontId="4" type="noConversion"/>
  </si>
  <si>
    <t>＊統計資料交叉查核及確保資料合理性之機制：本表結案件數總計應與「3311-04-03-3臺東縣臺東市公所辦理調解方式概況」之調解方式合計欄相符。</t>
    <phoneticPr fontId="4" type="noConversion"/>
  </si>
  <si>
    <t>六、須注意及預定改變之事項（說明預定修正之資料、定義、統計方法等及其修正原因）：無。</t>
    <phoneticPr fontId="4" type="noConversion"/>
  </si>
  <si>
    <t>資料項目：調解委員會組織概況</t>
    <phoneticPr fontId="4" type="noConversion"/>
  </si>
  <si>
    <t>＊統計地區範圍及對象：凡本所之調解委員會組織均為統計對象。</t>
    <phoneticPr fontId="4" type="noConversion"/>
  </si>
  <si>
    <t>＊統計標準時間：以當年12月底之事實為準。</t>
    <phoneticPr fontId="4" type="noConversion"/>
  </si>
  <si>
    <t>（一）年齡計算方式：以足歲計算。</t>
    <phoneticPr fontId="4" type="noConversion"/>
  </si>
  <si>
    <t>（二）年資係指在調解委員會任職之年資，以足年計列，但中途離職者，應將該段年資扣除。</t>
    <phoneticPr fontId="4" type="noConversion"/>
  </si>
  <si>
    <t>＊統計單位：人數。</t>
    <phoneticPr fontId="13" type="noConversion"/>
  </si>
  <si>
    <t>＊發布週期：年。</t>
    <phoneticPr fontId="13" type="noConversion"/>
  </si>
  <si>
    <t>＊統計指標編製方法與資料來源說明：依據本所資料編製。</t>
    <phoneticPr fontId="4" type="noConversion"/>
  </si>
  <si>
    <t>＊統計資料交叉查核及確保資料合理性之機制：無</t>
    <phoneticPr fontId="4" type="noConversion"/>
  </si>
  <si>
    <t>六、須注意及預定改變之事項（說明預定修正之資料、定義、統計方法等及其修正原因）：無。</t>
    <phoneticPr fontId="4" type="noConversion"/>
  </si>
  <si>
    <t>資料項目：辦理調解方式概況</t>
    <phoneticPr fontId="4" type="noConversion"/>
  </si>
  <si>
    <t>＊統計地區範圍及對象：凡依據本所調解條例之執行案件經辦理結案者，均為統計對象。</t>
    <phoneticPr fontId="4" type="noConversion"/>
  </si>
  <si>
    <t>＊統計標準時間：以當年1月1日至年底之事實為準。</t>
    <phoneticPr fontId="4" type="noConversion"/>
  </si>
  <si>
    <t>（一）成立：指當年調解成立之件數。</t>
    <phoneticPr fontId="4" type="noConversion"/>
  </si>
  <si>
    <t>（二）不成立：指1次或多次調解未達成協議不再調解之當年結案之件數。</t>
    <phoneticPr fontId="4" type="noConversion"/>
  </si>
  <si>
    <t>（四）協同調解：指調解件數中，有相關單位人士參與協同調解者。</t>
    <phoneticPr fontId="13" type="noConversion"/>
  </si>
  <si>
    <t>（五）本表調解方式合計欄應與「3311-04-01-3臺東縣臺東市公所辦理調解業務概況」之結案件數總計相符。</t>
    <phoneticPr fontId="13" type="noConversion"/>
  </si>
  <si>
    <t>資料項目：推行社區發展工作概況</t>
    <phoneticPr fontId="4" type="noConversion"/>
  </si>
  <si>
    <t>＊統計標準時間：動態資料以1至12月事實為準；靜態資料以12月底之事實為準。</t>
    <phoneticPr fontId="4" type="noConversion"/>
  </si>
  <si>
    <t>(二)社區發展協會：係指經主管機關劃定，依法成立之社區發展協會。</t>
    <phoneticPr fontId="13" type="noConversion"/>
  </si>
  <si>
    <t>(三)社區戶數：係指社區劃定範圍內所有戶數。</t>
    <phoneticPr fontId="13" type="noConversion"/>
  </si>
  <si>
    <t>(四)社區人口數：係指社區劃定範圍內所有人口數。</t>
    <phoneticPr fontId="13" type="noConversion"/>
  </si>
  <si>
    <t>(五)社區發展協會會員：由社區居民自動申請加入社區發展協會為之會員人數。</t>
    <phoneticPr fontId="13" type="noConversion"/>
  </si>
  <si>
    <t>(六)社區生產建設基金：為充裕社區經濟來源，健全社區發展組織，期能負起社區成果維護，推行社會教育、社區文化活動及福利服務工作，以提昇社區居民生活品質而籌措之基金。</t>
    <phoneticPr fontId="13" type="noConversion"/>
  </si>
  <si>
    <t>(七)使用經費：指依法成立之社區發展協會，其經費來源。
 1.政府補助款：為促進社區發展，增進居民福利，根據社區發展協會所提之計畫及自籌款項，政府機關依年度社區發展工作計畫給予之補助。(包含中央、本府、鄉（鎮、市、區)補助款)
 2.社區自籌款：社區發展協會為促進社區發展，增進居民福利，擬定工作計畫，結合社區資源及由居民繳交或樂捐之款項。(包含民眾配合款、民眾捐款、生產收益、其他收入)
(八)社區活動中心：為推展社區發展各項建設工作之需要而興建，提供作為社區民眾集會及辦理各項文康育樂活動之場所，包含原建(未作修擴建)、新建及修擴建，並不考慮產權問題。</t>
    <phoneticPr fontId="13" type="noConversion"/>
  </si>
  <si>
    <t xml:space="preserve">(九)社區發展工作項目：社區居民基於共同需要，循自動與互助精神，配合政府行政支援，有效運用各種資源，從事綜合建設，以改進社區居民生活品質。
1.辦理社區觀摩：具體介紹建立社區之組織活動、公共工程建設、精神倫理及文化建設、生產福利建設服務體系之作法。
2.社區長壽俱樂部：增加老人生活情趣，提昇老人生活品質並弘揚敬老崇孝之固有美德。
3.社區媽媽教室：透過媽媽教室活動將文化訊息，端正風氣的理念帶入家庭、影響家庭。
4.社區守望相助隊：社區居民基於需要，自行組織以維護住家安全，增進家戶情感為目的之組織。
5.社區志願服務團隊：社區發展協會依據志願服務法，運用或召募社區內外熱心民眾所籌組成立之志工團隊（含社區守望相助隊），貢獻其知識、體能、勞力、經驗、技術、時間等，以促進社區各項建設及提昇社區生活品質。
6.志工：指社區發展協會依志願服務法所召募、運用、管理，並領有志願服務紀錄冊之志願服務人員。
7.社區照顧關懷據點：為促進社區老人身心健康，落實在地老化及社區營造精神，由社區發展協會運用在地人力、物力資源，提供關懷訪視、電話問安諮詢及轉介服務、餐飲服務、辦理健康促進活動等，以延緩長者老化速度，發揮社區自助互助照顧功能。
8.社區圖書室：倡導讀書風氣，使文化在社區生根，以提昇社區居民生活品質，建立書香社會。
9.社區民俗藝文康樂班隊：藉社區民俗活動之舉辦，提昇社區居民文化生活素養，並使我國民俗文化活動傳承不輟。
10.社區刊物：配合推展社區活動，報導社區生活，凝聚社區意識。
11.福利服務或活動：以社區內兒童、少年、婦女、老人、身心障礙者、低收入戶、新住民或家庭暴力受害者等弱勢族群所提供之關懷照顧與服務所受益之人次。
12.其他服務：除前目外，由社區發展協會所提供或辦理之服務或活動(如：環境綠美化、資源回收、社區文化導覽、社區產業推廣...等) 所受益之人次。
</t>
    <phoneticPr fontId="13" type="noConversion"/>
  </si>
  <si>
    <t>＊統計單位：戶數、人數、新台幣元。</t>
    <phoneticPr fontId="13" type="noConversion"/>
  </si>
  <si>
    <t>＊統計分類：橫項依「鄉鎮市區別」分；縱項依「社區戶數」、「社區人口數」、「理監事人數」、「社區發展協會會員數」、「設置社區生產建設基金」、「實際使用經費」、「社區活動中心(幢)」及「社區發展工作項目」分。</t>
    <phoneticPr fontId="4" type="noConversion"/>
  </si>
  <si>
    <t>＊統計資料交叉查核及確保資料合理性之機制：無。</t>
    <phoneticPr fontId="4" type="noConversion"/>
  </si>
  <si>
    <t>資料項目：環保人員概況</t>
    <phoneticPr fontId="4" type="noConversion"/>
  </si>
  <si>
    <t>＊統計標準時間：以每年6月底及12月底之事實為準。</t>
    <phoneticPr fontId="4" type="noConversion"/>
  </si>
  <si>
    <t>＊發布週期：半年。</t>
    <phoneticPr fontId="13" type="noConversion"/>
  </si>
  <si>
    <t>＊同步發送單位（說明資料發布時同步發送之單位或可同步查得該資料之網址）：臺東縣環保局。</t>
    <phoneticPr fontId="4" type="noConversion"/>
  </si>
  <si>
    <t>資料項目：公墓設施使用概況</t>
    <phoneticPr fontId="4" type="noConversion"/>
  </si>
  <si>
    <t>＊統計標準時間：動態資料以當年1月1日至年底之事實為準；靜態資料以當年12月底之事實為準。</t>
    <phoneticPr fontId="4" type="noConversion"/>
  </si>
  <si>
    <t>（一）公墓：係指公立或私立供公眾營葬屍體、埋藏骨灰或供樹葬之設施（含已禁葬公墓）。</t>
  </si>
  <si>
    <t>（二）經規劃：已完成墓基、對外通道、公共衛生設備、排水系統、墓道標誌、停車場及其他必要之設施者。</t>
  </si>
  <si>
    <t>（三）未經規劃：指未具備前（二）項之各種公共設施。</t>
  </si>
  <si>
    <t>（四）年底可使用墓基總數：指當年底公墓內可供埋葬之總墓基座數。</t>
  </si>
  <si>
    <t>（五）本年墓基使用數：指公墓內本年實際埋葬使用之墓基座數。</t>
  </si>
  <si>
    <t>（六）年底尚未使用墓基數：指當年底公墓內可供埋葬使用之墓基座數。</t>
  </si>
  <si>
    <t>（七）年底土地面積=年底已使用面積+年底未使用面積。</t>
  </si>
  <si>
    <t>（八）年底可使用墓基總數=年底已使用墓基數+年底尚未使用墓基數。</t>
  </si>
  <si>
    <t>（九）本年埋葬數&gt;=本年墓基使用數。</t>
  </si>
  <si>
    <t>資料項目：骨灰(骸)存放設施使用概況</t>
    <phoneticPr fontId="4" type="noConversion"/>
  </si>
  <si>
    <t>（一）骨灰(骸)存放設施：指供存放骨灰(骸)之納骨堂(塔)、納骨牆或其他形式之存放設施，但不包括未依法設置供家族使用之靈骨堂、無主墳墓之萬善堂、宗教建築物附設之靈骨堂。</t>
    <phoneticPr fontId="4" type="noConversion"/>
  </si>
  <si>
    <t>（二）年底最大容量：當年底可供放存之最高飽和量；年底最大容量=年底已使用量(包含本年納入數量)+年底尚未使用量。</t>
    <phoneticPr fontId="4" type="noConversion"/>
  </si>
  <si>
    <t>（三）本年遷出數量：指骨灰（骸）遷出之數量（含毀損）。</t>
    <phoneticPr fontId="4" type="noConversion"/>
  </si>
  <si>
    <t>＊發布週期：年。</t>
    <phoneticPr fontId="13" type="noConversion"/>
  </si>
  <si>
    <t>＊統計指標編製方法與資料來源說明：依據本所資料編製。</t>
    <phoneticPr fontId="4" type="noConversion"/>
  </si>
  <si>
    <t>＊統計資料交叉查核及確保資料合理性之機制：無。</t>
    <phoneticPr fontId="4" type="noConversion"/>
  </si>
  <si>
    <t>六、須注意及預定改變之事項（說明預定修正之資料、定義、統計方法等及其修正原因）：無。</t>
    <phoneticPr fontId="4" type="noConversion"/>
  </si>
  <si>
    <t>資料項目：殯葬管理業務概況</t>
    <phoneticPr fontId="4" type="noConversion"/>
  </si>
  <si>
    <t>（一）公墓：係指公立或私立供公眾營葬屍體、埋藏骨灰或供樹葬之設施。</t>
  </si>
  <si>
    <t>（二）公墓管理人員：即從事公墓清潔、維護、管理及違規案件查報之工作人員。「專任」係指專職於公墓管理工作正式職員；「兼任」則為兼職人員，可能包括殯葬管理單位之業務承辦人、公墓約聘人員、臨時工等。</t>
  </si>
  <si>
    <t>（三）有收費公墓數：係指有部分或全部收費情形之公墓數。</t>
  </si>
  <si>
    <t>資料項目：殯儀館設施概況</t>
    <phoneticPr fontId="4" type="noConversion"/>
  </si>
  <si>
    <t>（一）最大容量：同一時間可供殯殮之最高飽和量。</t>
  </si>
  <si>
    <t>（二）年底總樓地板面積：指當年底房屋各樓層總樓地板面積之和。</t>
  </si>
  <si>
    <t>（三）本年殯殮數量係指當年累計殯殮屍體數。</t>
  </si>
  <si>
    <t>資料項目：火化場設施概況</t>
    <phoneticPr fontId="4" type="noConversion"/>
  </si>
  <si>
    <t>資料項目：列冊需關懷獨居老人人數及服務概況</t>
    <phoneticPr fontId="4" type="noConversion"/>
  </si>
  <si>
    <t>＊統計標準時間：第一季以3月底、第二季以6月底、第三季以9月底、第四季以12月底之事實為準。</t>
    <phoneticPr fontId="4" type="noConversion"/>
  </si>
  <si>
    <t>(一)中(低)收入：指政府列冊有案之低收入及家庭總收入分配全家人口，每人每月未超過最低生活費2.5倍者。</t>
    <phoneticPr fontId="13" type="noConversion"/>
  </si>
  <si>
    <t>(二)榮民(眷)：指為國家勞苦功高之退除役官兵及其眷屬。</t>
    <phoneticPr fontId="13" type="noConversion"/>
  </si>
  <si>
    <t>(三)死亡人數：本期因死亡而註銷列冊之獨居老人人數。</t>
    <phoneticPr fontId="13" type="noConversion"/>
  </si>
  <si>
    <t>(四)電話問安：以電話定期或不定期向獨居老人問好並詢問有何需求或問題。</t>
    <phoneticPr fontId="13" type="noConversion"/>
  </si>
  <si>
    <t>(五)關懷訪視：對乏人照顧之獨居老人，遴派志工或專職服務員至府上探訪，並瞭解其需求。</t>
    <phoneticPr fontId="13" type="noConversion"/>
  </si>
  <si>
    <t>(六)居家服務：對因行動不便又乏人照顧之獨居老人，遴派志工或專職服務員至府上服務。服務項目為協助老人個人清潔、換洗衣物之洗滌、代寫書信、聯絡親友等。</t>
    <phoneticPr fontId="13" type="noConversion"/>
  </si>
  <si>
    <t>(七)餐飲服務：即提供生活自理能力較低或無法自行炊食的老人餐飲服務，有集中用餐或送餐到家之服務；於統計期間按日計算送餐人數之合計數，以人次統計。</t>
    <phoneticPr fontId="13" type="noConversion"/>
  </si>
  <si>
    <t>(八)陪同就醫：對身心有疾病或行動不便之獨居老人，由志工或專職服務員陪同至醫院看診。</t>
    <phoneticPr fontId="13" type="noConversion"/>
  </si>
  <si>
    <t>(九)安裝緊急救援連線：為確保獨居老人發生緊急危難時，能夠得到立即救援，經評估老人實際狀況，如符合即為其安裝緊急救援連線。</t>
    <phoneticPr fontId="13" type="noConversion"/>
  </si>
  <si>
    <t>(十)轉介進住機構：對生活無法自理之獨居老人，轉介至老人長期照顧、安養機構或榮家等機構接受照顧。</t>
    <phoneticPr fontId="13" type="noConversion"/>
  </si>
  <si>
    <t>＊統計單位：人、人次。</t>
    <phoneticPr fontId="13" type="noConversion"/>
  </si>
  <si>
    <t>＊發布週期：季。</t>
    <phoneticPr fontId="13" type="noConversion"/>
  </si>
  <si>
    <t>列冊需關懷獨居老人人數及服務概況</t>
    <phoneticPr fontId="4" type="noConversion"/>
  </si>
  <si>
    <t>＊統計分類：橫項依「鄉鎮市區別及年齡別」分；縱項依「期底獨居老人人數」、「具榮民(眷)身分獨居老人人數」、「具原住民身分獨居老人人數」、「本期死亡人數」、「本期服務成果」、「期底安裝緊急救援連線人數」及「本期轉介進住機構人數」分。</t>
    <phoneticPr fontId="4" type="noConversion"/>
  </si>
  <si>
    <t>(一)資源垃圾：指依廢棄物清理法第五條第六項公告之一般廢棄物回收項目(廚餘除外)及第十五條第二項公告應回收之物品或其包裝、容器經食用或使用後產生之一般廢棄物,包括直轄市、縣(市)主管機關增訂並報請中央主管機關備查之其他一般廢棄物回收項目,然「機動車輛」「廚餘」回收量已另案統計不在本表範圍。</t>
    <phoneticPr fontId="13" type="noConversion"/>
  </si>
  <si>
    <t>(二) 回收單位：指清潔隊、社區、學校、機關團體四大類單位，其中機關團體包括一般私人企業、公務部門、風景遊樂區、慈善團體等(不含回收商)等，如由回收商取得回收資料，不可與清潔隊、社區、學校、機關團體提供之資料重複計算。另拾荒者若納入各執行機關輔導之義工時，清潔隊可製作表格供其填報，並審核其所提報資料無誤且不重複，可將其資料納入。</t>
    <phoneticPr fontId="13" type="noConversion"/>
  </si>
  <si>
    <t>(三)環保單位自行清運：為本公所(清潔隊)自行回收之資源垃圾。</t>
    <phoneticPr fontId="13" type="noConversion"/>
  </si>
  <si>
    <t>(四)環保單位委託清運：為本公所委託資源回收列冊個體業者或公民營廢棄物清除機構回收之資源垃圾。</t>
    <phoneticPr fontId="13" type="noConversion"/>
  </si>
  <si>
    <t>(五)公私處所自行或委託清運：為公私處所(社區、學校、機關團體)自行或委託公民營廢棄物清除機構回收之資源垃圾。</t>
    <phoneticPr fontId="13" type="noConversion"/>
  </si>
  <si>
    <t>(六)紙類：指紙及其製品(紙容器除外)，如電腦報表紙、報紙、宣傳單、牛皮紙袋、包裝紙、雜誌、書籍、影印紙、傳真紙等。</t>
    <phoneticPr fontId="13" type="noConversion"/>
  </si>
  <si>
    <t>(七)紙容器：指以紙為主要材質製成供裝填用之紙容器，包括裝填食品及物品之紙盒包、一次性使用之免洗餐具(如杯、碗、盤、托盤、碟、餐盒及餐盒內盛裝食物之內盤與上蓋)、氣密或液密包裝之紙容器及其他紙製平板容器。另以植物纖維為主要材質之容器亦歸此類。</t>
    <phoneticPr fontId="13" type="noConversion"/>
  </si>
  <si>
    <t>(八)鋁箔包：指以含紙、鋁箔及塑膠之複合材質製成供裝填用之鋁箔包容器。</t>
    <phoneticPr fontId="13" type="noConversion"/>
  </si>
  <si>
    <t>(九)鋁容器：指以鋁為主要材質製成供裝填用之鋁容器，如鋁罐。</t>
    <phoneticPr fontId="13" type="noConversion"/>
  </si>
  <si>
    <t>(十)鐵容器：指以鐵為主要材質製成供裝填用之鐵容器，如鐵罐。</t>
    <phoneticPr fontId="13" type="noConversion"/>
  </si>
  <si>
    <t>(十一)其他金屬製品：指公告應回收廢棄物鋁容器及鐵容器項目以外之其他金屬製品，如一般鐵、鋁、銅...等金屬製品。</t>
    <phoneticPr fontId="13" type="noConversion"/>
  </si>
  <si>
    <t>(十二)塑膠容器：指以ＰＥＴ(俗稱寶特瓶)、發泡ＰＳ(俗稱保麗龍)、未發泡ＰＳ、ＰＶＣ、ＰＥ、ＰＰ、ＰＣ、ＰＬＡ(俗稱生質塑膠)、美耐皿、壓克力等材質(即塑膠材質回收辨識碼1至7)製成供裝填用之塑膠容器，如牛奶瓶、養樂多瓶等飲料瓶、手搖飲料杯、家庭用食用品油瓶、清潔劑瓶(指液體清潔劑、洗髮精、潤髮乳、沐浴乳等)、一次性使用之免洗餐具(如杯、碗、盤、托盤、碟、餐盒及餐盒內盛裝食物之內盤與上蓋)與一般環境用藥等塑膠容器等。</t>
    <phoneticPr fontId="13" type="noConversion"/>
  </si>
  <si>
    <t>(十三)包裝用發泡塑膠：指以發泡聚苯乙烯（EPS）、發泡聚乙烯（EPE）、發泡聚丙烯（EPP）、發泡乙烯聚合物（EPO）等材質作為緩衝材、保溫絕熱材之包裝(即保麗龍)。</t>
    <phoneticPr fontId="13" type="noConversion"/>
  </si>
  <si>
    <t>(十四)其他塑膠製品：指公告應回收廢棄物塑膠容器項目及包裝用發泡塑膠以外之其他塑膠製品，如水管、水桶、保鮮盒、臉盆、雨衣雨鞋等，但不含塑膠袋。</t>
    <phoneticPr fontId="13" type="noConversion"/>
  </si>
  <si>
    <t>(十五)輪胎：指使用於機動車輛及腳踏車之橡膠材質外胎，但不包括實心胎。</t>
    <phoneticPr fontId="13" type="noConversion"/>
  </si>
  <si>
    <t>(十六)玻璃容器：指以玻璃材質製成供裝填用之容器，如玻璃瓶罐等。</t>
    <phoneticPr fontId="13" type="noConversion"/>
  </si>
  <si>
    <t>(十七)其他玻璃製品：指公告應回收廢棄物玻璃容器項目以外之其他玻璃製品，如玻璃杯、玻璃盤、玻璃碗、玻璃燭臺及碎玻璃等，但不含強化玻璃、隔熱玻璃及裝潢修繕產生的大型玻璃。</t>
    <phoneticPr fontId="13" type="noConversion"/>
  </si>
  <si>
    <t>(十八)照明光源：指公告應回收之白熾燈泡(燈帽直徑2.6公分以上)、含汞照明光源及發光二極體(即LED)照明光源。含汞照明光源包括直管日光燈、環管日光燈、安定器內藏式螢光燈泡、緊密型螢光燈管、高強度照明燈管、冷陰極燈、感應式螢光燈及其他含汞燈。發光二極體照明光源包括直管型、環管型、安定器內藏式型及緊密型。</t>
    <phoneticPr fontId="13" type="noConversion"/>
  </si>
  <si>
    <t>(十九)乾電池：指以化學能直接轉換成電能，組裝前單只重量小於一公斤，密閉式之小型電池，包括一次電池及二次電池，如圓筒、方筒、鈕釦型及組裝型之鹼性電池、鋰電池、鎳鎘電池、鎳氫電池及水銀電池等。</t>
    <phoneticPr fontId="13" type="noConversion"/>
  </si>
  <si>
    <t>(二十)鉛蓄電池：包括發動活塞引擎用及其他鉛酸蓄電池，如電瓶。</t>
    <phoneticPr fontId="13" type="noConversion"/>
  </si>
  <si>
    <t>(二十一)家電：指公告應回收之電子電器物品，包括電視機、電冰箱、洗衣機、冷暖氣機、電風扇等，及其他大小型家電，如電熱水瓶、電磁爐、電鍋、飲水機、微波爐、烤箱、咖啡機、吹風機、吸塵器、電暖器、錄放影機等。</t>
    <phoneticPr fontId="13" type="noConversion"/>
  </si>
  <si>
    <t>(二十二)資訊物品：指公告應回收之資訊物品，包括筆記型電腦、平板電腦及用於個人電腦之主機板、硬式磁碟機、電源器、機殼、顯示器、印表機、鍵盤等。</t>
    <phoneticPr fontId="13" type="noConversion"/>
  </si>
  <si>
    <t>(二十三)行動電話(含充電器)：指行動電話及其充電器(包括座充及旅充)。</t>
    <phoneticPr fontId="13" type="noConversion"/>
  </si>
  <si>
    <t>(二十四)農藥容器及特殊環境用藥容器：指以塑膠、玻璃、金屬、紙、鋁箔或其他經行政院環境保護署公告之單一或複合材質製成，用以直接裝填成品農藥或特殊環境用藥之容器。</t>
    <phoneticPr fontId="13" type="noConversion"/>
  </si>
  <si>
    <t>(二十五)食用油：指可供食用之動植物油脂。</t>
    <phoneticPr fontId="13" type="noConversion"/>
  </si>
  <si>
    <t>(二十六)其他：指無法直接歸類之回收項目，如巨大垃圾等，或直轄市、縣（市）主管機關增訂並報請中央主管機關備查之其他一般廢棄物回收項目，如潤滑油、塑膠袋等。</t>
    <phoneticPr fontId="13" type="noConversion"/>
  </si>
  <si>
    <t>環境保護預算概況</t>
    <phoneticPr fontId="4" type="noConversion"/>
  </si>
  <si>
    <t>環境保護決算概況</t>
    <phoneticPr fontId="4" type="noConversion"/>
  </si>
  <si>
    <t>資料項目：環境保護決算概況</t>
    <phoneticPr fontId="4" type="noConversion"/>
  </si>
  <si>
    <t>資料項目：環境保護預算概況</t>
    <phoneticPr fontId="4" type="noConversion"/>
  </si>
  <si>
    <t>＊統計標準時間：以每年2月底之當年度預算數資料為準。</t>
    <phoneticPr fontId="4" type="noConversion"/>
  </si>
  <si>
    <t>＊統計單位：新台幣千元。</t>
    <phoneticPr fontId="13" type="noConversion"/>
  </si>
  <si>
    <t>113年度預告統計資料發布時間表</t>
    <phoneticPr fontId="4" type="noConversion"/>
  </si>
  <si>
    <t>113年1月</t>
    <phoneticPr fontId="4" type="noConversion"/>
  </si>
  <si>
    <t>113年2月</t>
  </si>
  <si>
    <t>113年3月</t>
  </si>
  <si>
    <t>113年4月</t>
  </si>
  <si>
    <t>113年5月</t>
  </si>
  <si>
    <t>113年6月</t>
  </si>
  <si>
    <t>113年7月</t>
  </si>
  <si>
    <t>113年8月</t>
  </si>
  <si>
    <t>113年9月</t>
  </si>
  <si>
    <t>113年10月</t>
  </si>
  <si>
    <t>113年11月</t>
  </si>
  <si>
    <t>113年12月</t>
  </si>
  <si>
    <t>(113年11月)</t>
  </si>
  <si>
    <t>(113年第三季)</t>
    <phoneticPr fontId="4" type="noConversion"/>
  </si>
  <si>
    <t>資料項目：垃圾處理場(廠)及垃圾回收清除車輛統計</t>
    <phoneticPr fontId="4" type="noConversion"/>
  </si>
  <si>
    <t>＊統計地區範圍及對象：本所營運中之公有垃圾處理場(廠)及垃圾回收清除車輛均為統計對象。</t>
    <phoneticPr fontId="4" type="noConversion"/>
  </si>
  <si>
    <t>＊統計標準時間：以每年6月底、12月底之事實為準。</t>
    <phoneticPr fontId="4" type="noConversion"/>
  </si>
  <si>
    <t>＊統計項目定義：</t>
    <phoneticPr fontId="13" type="noConversion"/>
  </si>
  <si>
    <t>(一)焚化廠: 依據「垃圾焚化處理設施設置規範」建置之垃圾焚化處理設施。</t>
  </si>
  <si>
    <t>(三)堆肥場：指具有堆肥處理設施且從事廚餘堆肥化處理之場所。</t>
  </si>
  <si>
    <t>(四)堆置場：指一般廢棄物於處理前暫時放置之特定地點。</t>
  </si>
  <si>
    <t>(五)垃圾回收清除車輛：指執行機關執行一般廢棄物回收、清除作業之車輛。</t>
  </si>
  <si>
    <t>(六)子母式垃圾車：子車與母車可分離，以垃圾子車放置執行機關指定地點，供垃圾投棄、收集，再由母車將子車運往垃圾處理場。</t>
  </si>
  <si>
    <t>(七)密封式垃圾車：車體為密封空間，車身應具備投棄口或壓縮裝置，如密封車、密封壓縮車、密封轉運車等。</t>
  </si>
  <si>
    <t>(八)框式垃圾車：無車頂且車身平台為可裝載空間、車身周圍設有邊欄板，具備附加吊桿、升降尾門、升降或傾卸設備，用以執行巨大垃圾、資源垃圾、廚餘、拆除之違規廣告等一般廢棄物回收、清除，如卡車、高空垃圾車、廣告拆除車、資源回收車、撿拾車、抓斗車等。</t>
  </si>
  <si>
    <t>(九)資源(含廚餘)回收垃圾車：框式垃圾車用以執行資源垃圾或廚餘之回收、清除作業，車身應具備舉伸或傾卸設備。</t>
  </si>
  <si>
    <t>(十)其他框式垃圾車：資源(含廚餘)回收垃圾車以外之框式垃圾車。</t>
  </si>
  <si>
    <t>(十一)水肥車：執行水肥回收、清除作業之車輛，車體至少具備以下設備其中一項：(1)抽吸設備、(2)貯存桶槽。</t>
  </si>
  <si>
    <t>(十二)清溝(溝泥)車：執行溝泥清除或載運作業之車輛，車體至少具備以下設備其中一項：(1)抽吸設備、(2)沖洗設備、(3)貯存桶槽。</t>
  </si>
  <si>
    <t>(十三)掃(洗)街車：執行道路路面洗掃任務之車輛，車體至少具備以下設備其中一項：(1) 旋轉刷毛/水洗/真空吸引設備、(2)貯存桶槽。</t>
  </si>
  <si>
    <r>
      <t>(二)衛生掩埋場：依據「一般廢棄物衛生掩埋場設計規範」建</t>
    </r>
    <r>
      <rPr>
        <sz val="14"/>
        <rFont val="標楷體"/>
        <family val="4"/>
        <charset val="136"/>
      </rPr>
      <t>置，以衛生掩埋法處理垃圾之最終處置場所；不含封閉、復育、停用或未啟用等非營運狀態。另分期建置之營運中同名衛生掩埋場，若其地點、地號相同或鄰近，則以1座計算。</t>
    </r>
    <phoneticPr fontId="13" type="noConversion"/>
  </si>
  <si>
    <t>＊統計指標編製方法與資料來源說明：依據本公所之垃圾處理場(廠)及垃圾回收清除車輛資料編製。</t>
    <phoneticPr fontId="4" type="noConversion"/>
  </si>
  <si>
    <t>垃圾處理場(廠)及垃圾回收清除車輛統計</t>
    <phoneticPr fontId="4" type="noConversion"/>
  </si>
  <si>
    <t>資料項目：停車位概況－都市計畫區內路外</t>
    <phoneticPr fontId="4" type="noConversion"/>
  </si>
  <si>
    <t>＊統計標準時間：以每季底之事實為準。</t>
    <phoneticPr fontId="4" type="noConversion"/>
  </si>
  <si>
    <t>(一)都市計畫區內：依都市計畫法規定之都市計畫範圍內(不包括其範圍內之風景遊樂區)。</t>
    <phoneticPr fontId="4" type="noConversion"/>
  </si>
  <si>
    <t>(二)路外停車位：指道路之路面外，以平面或立體式(包括匝道式、機械式或塔台式)等所設，停放車輛之車位，</t>
    <phoneticPr fontId="4" type="noConversion"/>
  </si>
  <si>
    <t>但不包含其範圍內之風景遊樂區停車位。</t>
    <phoneticPr fontId="4" type="noConversion"/>
  </si>
  <si>
    <t>(四)私有：指停車場之所有權屬於民間。</t>
    <phoneticPr fontId="4" type="noConversion"/>
  </si>
  <si>
    <t>(五)收費：指依收費方式含計時收費及計次收費在內。</t>
    <phoneticPr fontId="4" type="noConversion"/>
  </si>
  <si>
    <t>(六)不收費：指停車格位免費供民眾停放。</t>
    <phoneticPr fontId="4" type="noConversion"/>
  </si>
  <si>
    <t>(七)平面：指停車場僅在地面上設置者。</t>
    <phoneticPr fontId="4" type="noConversion"/>
  </si>
  <si>
    <t>(八)立體：指停車場設置樓層二層以上(含二層)者。</t>
    <phoneticPr fontId="4" type="noConversion"/>
  </si>
  <si>
    <t>＊統計單位：格。</t>
    <phoneticPr fontId="13" type="noConversion"/>
  </si>
  <si>
    <t>＊統計分類：路外停車位依設置方式分公有及私有，再分收費、不收費，並細分平面及立體(包括匝道式、機械式或塔台式)。</t>
    <phoneticPr fontId="4" type="noConversion"/>
  </si>
  <si>
    <t>＊同步發送單位（說明資料發布時同步發送之單位或可同步查得該資料之網址）：臺東縣政府建設處。</t>
    <phoneticPr fontId="4" type="noConversion"/>
  </si>
  <si>
    <t>停車位概況－都市計畫區內路外</t>
    <phoneticPr fontId="4" type="noConversion"/>
  </si>
  <si>
    <t>資料種類：環境統計</t>
    <phoneticPr fontId="13" type="noConversion"/>
  </si>
  <si>
    <t>資料種類：行政統計</t>
    <phoneticPr fontId="13" type="noConversion"/>
  </si>
  <si>
    <t>資料種類：社會保障統計</t>
    <phoneticPr fontId="13" type="noConversion"/>
  </si>
  <si>
    <t>營建統計</t>
    <phoneticPr fontId="4" type="noConversion"/>
  </si>
  <si>
    <t>資料項目：停車位概況－都市計畫區外路外</t>
    <phoneticPr fontId="4" type="noConversion"/>
  </si>
  <si>
    <t>＊統計地區範圍及對象：包括本所轄區內計畫區外路外停車位，以平面或立體式(包括匝道式、機械式或塔台式)等設置，以供民眾停放車輛之場所為統計對象，但不包括所轄之建築物附設停車位(由縣政府另報送營建署彙送) 及風景遊樂區停車位（由縣政府另報送觀光局彙送）。</t>
    <phoneticPr fontId="4" type="noConversion"/>
  </si>
  <si>
    <t>(一) 都市計畫區外：依都市計畫法規定之都市計畫範圍外(不包括其範圍內之風景遊樂區)。</t>
  </si>
  <si>
    <t>(二)路外停車位：指道路之路面外，以平面或立體式(包括匝道式、機械式或塔台式)等所設，停放車輛之車位，但不包含其範圍內之風景遊樂區停車位。</t>
    <phoneticPr fontId="13" type="noConversion"/>
  </si>
  <si>
    <t>(四)私有：指停車場之所有權屬於民間。</t>
    <phoneticPr fontId="13" type="noConversion"/>
  </si>
  <si>
    <t>(三)公有：指停車場之經營管理權屬於政府。</t>
    <phoneticPr fontId="13" type="noConversion"/>
  </si>
  <si>
    <t>(五)收費：指依收費方式含計時收費及計次收費在內。</t>
    <phoneticPr fontId="13" type="noConversion"/>
  </si>
  <si>
    <t>(六)不收費：指停車格位免費供民眾停放。</t>
    <phoneticPr fontId="13" type="noConversion"/>
  </si>
  <si>
    <t>(七)平面：指停車場僅在地面上設置者。</t>
    <phoneticPr fontId="13" type="noConversion"/>
  </si>
  <si>
    <t>(八)立體：指停車場設置樓層二層以上(含二層)者。</t>
    <phoneticPr fontId="13" type="noConversion"/>
  </si>
  <si>
    <t>＊統計指標編製方法與資料來源說明：由本所辦理都市計畫區外路外停車位統計之單位，依據原始資料分別統計彙編。</t>
    <phoneticPr fontId="4" type="noConversion"/>
  </si>
  <si>
    <t>停車位概況-都市計畫區外路外</t>
    <phoneticPr fontId="4" type="noConversion"/>
  </si>
  <si>
    <t>停車位概況-路邊停車位</t>
    <phoneticPr fontId="4" type="noConversion"/>
  </si>
  <si>
    <t>停車位概況-區內路外身心障礙者專用停車位</t>
    <phoneticPr fontId="4" type="noConversion"/>
  </si>
  <si>
    <t>停車位概況-區外路外身心障礙者專用停車位</t>
    <phoneticPr fontId="4" type="noConversion"/>
  </si>
  <si>
    <t>停車位概況-路邊身心障礙者專用停車位</t>
    <phoneticPr fontId="4" type="noConversion"/>
  </si>
  <si>
    <t>停車位概況-區內路外電動車專用停車位</t>
    <phoneticPr fontId="4" type="noConversion"/>
  </si>
  <si>
    <t>停車位概況-區外路外電動車專用停車位</t>
    <phoneticPr fontId="4" type="noConversion"/>
  </si>
  <si>
    <t>停車位概況-路邊電動車專用停車位</t>
    <phoneticPr fontId="4" type="noConversion"/>
  </si>
  <si>
    <t>資料項目：停車位概況-路邊停車位</t>
    <phoneticPr fontId="4" type="noConversion"/>
  </si>
  <si>
    <t>＊統計分類：路邊停車位依計費方式分為收費、不收費，收費再分計時及計次。</t>
    <phoneticPr fontId="4" type="noConversion"/>
  </si>
  <si>
    <t>(一) 路邊停車位：指以道路部分路面劃設，供公眾停放車輛之車位，但不包括其範圍內之風景遊樂區停車位。</t>
    <phoneticPr fontId="27" type="noConversion"/>
  </si>
  <si>
    <t>(四) 收費：指依收費方式含計時收費及計次收費在內。</t>
    <phoneticPr fontId="27" type="noConversion"/>
  </si>
  <si>
    <t>(五) 不收費：指停車格位免費供民眾停放。</t>
    <phoneticPr fontId="27" type="noConversion"/>
  </si>
  <si>
    <t>＊統計指標編製方法與資料來源說明：由縣(市)辦理路邊停車位統計之單位，依據原始資料分別統計彙編。</t>
    <phoneticPr fontId="4" type="noConversion"/>
  </si>
  <si>
    <t>資料項目：停車位概況-區內路外身心障礙者專用停車位</t>
    <phoneticPr fontId="4" type="noConversion"/>
  </si>
  <si>
    <t>＊統計分類：路外停車位依設置方式分公有及私有，再分收費、不收費。</t>
    <phoneticPr fontId="4" type="noConversion"/>
  </si>
  <si>
    <t>(三)公有：指停車場之經營管理權屬於政府。</t>
    <phoneticPr fontId="4" type="noConversion"/>
  </si>
  <si>
    <t>資料項目：停車位概況-區外路外身心障礙者專用停車位</t>
    <phoneticPr fontId="4" type="noConversion"/>
  </si>
  <si>
    <r>
      <t>(一)</t>
    </r>
    <r>
      <rPr>
        <sz val="14"/>
        <color theme="1"/>
        <rFont val="Times New Roman"/>
        <family val="1"/>
      </rPr>
      <t xml:space="preserve">    </t>
    </r>
    <r>
      <rPr>
        <sz val="14"/>
        <color theme="1"/>
        <rFont val="標楷體"/>
        <family val="4"/>
        <charset val="136"/>
      </rPr>
      <t>都市計畫區內：依都市計畫法規定之都市計畫範圍內(不包括其範圍內之風景遊樂區)。</t>
    </r>
    <phoneticPr fontId="13" type="noConversion"/>
  </si>
  <si>
    <r>
      <t>(二)</t>
    </r>
    <r>
      <rPr>
        <sz val="14"/>
        <color theme="1"/>
        <rFont val="Times New Roman"/>
        <family val="1"/>
      </rPr>
      <t xml:space="preserve">    </t>
    </r>
    <r>
      <rPr>
        <sz val="14"/>
        <color theme="1"/>
        <rFont val="標楷體"/>
        <family val="4"/>
        <charset val="136"/>
      </rPr>
      <t>路外停車位：指道路之路面外，以平面或立體式(包括匝道式、機械式或塔台式)等所設，停放車輛之車位，但不包含其範圍內之風景遊樂區停車位。</t>
    </r>
  </si>
  <si>
    <r>
      <t>(三)</t>
    </r>
    <r>
      <rPr>
        <sz val="14"/>
        <color theme="1"/>
        <rFont val="Times New Roman"/>
        <family val="1"/>
      </rPr>
      <t xml:space="preserve">    </t>
    </r>
    <r>
      <rPr>
        <sz val="14"/>
        <color theme="1"/>
        <rFont val="標楷體"/>
        <family val="4"/>
        <charset val="136"/>
      </rPr>
      <t>公有：指停車場之經營管理權屬於政府。</t>
    </r>
  </si>
  <si>
    <r>
      <t>(四)</t>
    </r>
    <r>
      <rPr>
        <sz val="14"/>
        <color theme="1"/>
        <rFont val="Times New Roman"/>
        <family val="1"/>
      </rPr>
      <t xml:space="preserve">    </t>
    </r>
    <r>
      <rPr>
        <sz val="14"/>
        <color theme="1"/>
        <rFont val="標楷體"/>
        <family val="4"/>
        <charset val="136"/>
      </rPr>
      <t>私有：指停車場之所有權屬於民間。</t>
    </r>
  </si>
  <si>
    <r>
      <t>(五)</t>
    </r>
    <r>
      <rPr>
        <sz val="14"/>
        <color theme="1"/>
        <rFont val="Times New Roman"/>
        <family val="1"/>
      </rPr>
      <t xml:space="preserve">    </t>
    </r>
    <r>
      <rPr>
        <sz val="14"/>
        <color theme="1"/>
        <rFont val="標楷體"/>
        <family val="4"/>
        <charset val="136"/>
      </rPr>
      <t>收費：指依收費方式含計時收費及計次收費在內。</t>
    </r>
  </si>
  <si>
    <r>
      <t>(六)</t>
    </r>
    <r>
      <rPr>
        <sz val="14"/>
        <color theme="1"/>
        <rFont val="Times New Roman"/>
        <family val="1"/>
      </rPr>
      <t xml:space="preserve">    </t>
    </r>
    <r>
      <rPr>
        <sz val="14"/>
        <color theme="1"/>
        <rFont val="標楷體"/>
        <family val="4"/>
        <charset val="136"/>
      </rPr>
      <t>不收費：指停車格位免費供民眾停放。</t>
    </r>
  </si>
  <si>
    <t>資料項目：停車位概況-路邊身心障礙者專用停車位</t>
    <phoneticPr fontId="4" type="noConversion"/>
  </si>
  <si>
    <t>＊統計分類：路邊停車位依都市計畫法劃分計畫區內及計畫區外，再依計費方式分為收費及不收費。</t>
    <phoneticPr fontId="4" type="noConversion"/>
  </si>
  <si>
    <r>
      <t>(一)</t>
    </r>
    <r>
      <rPr>
        <sz val="7"/>
        <color theme="1"/>
        <rFont val="Times New Roman"/>
        <family val="1"/>
      </rPr>
      <t xml:space="preserve">  </t>
    </r>
    <r>
      <rPr>
        <sz val="14"/>
        <color theme="1"/>
        <rFont val="標楷體"/>
        <family val="4"/>
        <charset val="136"/>
      </rPr>
      <t>路邊停車位：指以道路部分路面劃設，供公眾停放車輛之車位，但不包括其範圍內之風景遊樂區停車位。</t>
    </r>
  </si>
  <si>
    <r>
      <t>(二)</t>
    </r>
    <r>
      <rPr>
        <sz val="7"/>
        <color theme="1"/>
        <rFont val="Times New Roman"/>
        <family val="1"/>
      </rPr>
      <t xml:space="preserve">  </t>
    </r>
    <r>
      <rPr>
        <sz val="14"/>
        <color theme="1"/>
        <rFont val="標楷體"/>
        <family val="4"/>
        <charset val="136"/>
      </rPr>
      <t>都市計畫區內：依都市計畫法規定之都市計畫範圍內(不包括其範圍內之風景遊樂區)。</t>
    </r>
  </si>
  <si>
    <r>
      <t>(三)</t>
    </r>
    <r>
      <rPr>
        <sz val="7"/>
        <color theme="1"/>
        <rFont val="Times New Roman"/>
        <family val="1"/>
      </rPr>
      <t xml:space="preserve">  </t>
    </r>
    <r>
      <rPr>
        <sz val="14"/>
        <color theme="1"/>
        <rFont val="標楷體"/>
        <family val="4"/>
        <charset val="136"/>
      </rPr>
      <t>都市計畫區外：依都市計畫法規定之都市計畫範圍外(不包括其範圍內之風景遊樂區)。</t>
    </r>
  </si>
  <si>
    <r>
      <t>(四)</t>
    </r>
    <r>
      <rPr>
        <sz val="7"/>
        <color theme="1"/>
        <rFont val="Times New Roman"/>
        <family val="1"/>
      </rPr>
      <t xml:space="preserve">  </t>
    </r>
    <r>
      <rPr>
        <sz val="14"/>
        <color theme="1"/>
        <rFont val="標楷體"/>
        <family val="4"/>
        <charset val="136"/>
      </rPr>
      <t>收費：指依收費方式含計時收費及計次收費在內。</t>
    </r>
  </si>
  <si>
    <r>
      <t>(五)</t>
    </r>
    <r>
      <rPr>
        <sz val="7"/>
        <color theme="1"/>
        <rFont val="Times New Roman"/>
        <family val="1"/>
      </rPr>
      <t xml:space="preserve">  </t>
    </r>
    <r>
      <rPr>
        <sz val="14"/>
        <color theme="1"/>
        <rFont val="標楷體"/>
        <family val="4"/>
        <charset val="136"/>
      </rPr>
      <t>不收費：指停車格位免費供民眾停放。</t>
    </r>
  </si>
  <si>
    <t>資料項目：停車位概況-區內路外電動車專用停車位</t>
    <phoneticPr fontId="4" type="noConversion"/>
  </si>
  <si>
    <r>
      <t>(</t>
    </r>
    <r>
      <rPr>
        <sz val="14"/>
        <color theme="1"/>
        <rFont val="標楷體"/>
        <family val="4"/>
        <charset val="136"/>
      </rPr>
      <t>一</t>
    </r>
    <r>
      <rPr>
        <sz val="14"/>
        <color theme="1"/>
        <rFont val="Times New Roman"/>
        <family val="1"/>
      </rPr>
      <t xml:space="preserve">) </t>
    </r>
    <r>
      <rPr>
        <sz val="14"/>
        <color theme="1"/>
        <rFont val="標楷體"/>
        <family val="4"/>
        <charset val="136"/>
      </rPr>
      <t>都市計畫區內：依都市計畫法規定之都市計畫範圍內</t>
    </r>
    <r>
      <rPr>
        <sz val="14"/>
        <color theme="1"/>
        <rFont val="Times New Roman"/>
        <family val="1"/>
      </rPr>
      <t>(</t>
    </r>
    <r>
      <rPr>
        <sz val="14"/>
        <color theme="1"/>
        <rFont val="標楷體"/>
        <family val="4"/>
        <charset val="136"/>
      </rPr>
      <t>不包括其範圍內之風景遊樂區</t>
    </r>
    <r>
      <rPr>
        <sz val="14"/>
        <color theme="1"/>
        <rFont val="Times New Roman"/>
        <family val="1"/>
      </rPr>
      <t>)</t>
    </r>
    <r>
      <rPr>
        <sz val="14"/>
        <color theme="1"/>
        <rFont val="標楷體"/>
        <family val="4"/>
        <charset val="136"/>
      </rPr>
      <t>。</t>
    </r>
  </si>
  <si>
    <r>
      <t>(</t>
    </r>
    <r>
      <rPr>
        <sz val="14"/>
        <color theme="1"/>
        <rFont val="標楷體"/>
        <family val="4"/>
        <charset val="136"/>
      </rPr>
      <t>二</t>
    </r>
    <r>
      <rPr>
        <sz val="14"/>
        <color theme="1"/>
        <rFont val="Times New Roman"/>
        <family val="1"/>
      </rPr>
      <t xml:space="preserve">) </t>
    </r>
    <r>
      <rPr>
        <sz val="14"/>
        <color theme="1"/>
        <rFont val="標楷體"/>
        <family val="4"/>
        <charset val="136"/>
      </rPr>
      <t>路外停車位：指道路之路面外，以平面或立體式</t>
    </r>
    <r>
      <rPr>
        <sz val="14"/>
        <color theme="1"/>
        <rFont val="Times New Roman"/>
        <family val="1"/>
      </rPr>
      <t>(</t>
    </r>
    <r>
      <rPr>
        <sz val="14"/>
        <color theme="1"/>
        <rFont val="標楷體"/>
        <family val="4"/>
        <charset val="136"/>
      </rPr>
      <t>包括匝道式、機械式或塔台式</t>
    </r>
    <r>
      <rPr>
        <sz val="14"/>
        <color theme="1"/>
        <rFont val="Times New Roman"/>
        <family val="1"/>
      </rPr>
      <t>)</t>
    </r>
    <r>
      <rPr>
        <sz val="14"/>
        <color theme="1"/>
        <rFont val="標楷體"/>
        <family val="4"/>
        <charset val="136"/>
      </rPr>
      <t>等所設，停放車輛之車位，但不包含其範圍內之風景遊樂區停車位。</t>
    </r>
  </si>
  <si>
    <r>
      <t>(</t>
    </r>
    <r>
      <rPr>
        <sz val="14"/>
        <color theme="1"/>
        <rFont val="標楷體"/>
        <family val="4"/>
        <charset val="136"/>
      </rPr>
      <t>三</t>
    </r>
    <r>
      <rPr>
        <sz val="14"/>
        <color theme="1"/>
        <rFont val="Times New Roman"/>
        <family val="1"/>
      </rPr>
      <t xml:space="preserve">) </t>
    </r>
    <r>
      <rPr>
        <sz val="14"/>
        <color theme="1"/>
        <rFont val="標楷體"/>
        <family val="4"/>
        <charset val="136"/>
      </rPr>
      <t>公有：指停車場之經營管理權屬於政府。</t>
    </r>
  </si>
  <si>
    <r>
      <t>(</t>
    </r>
    <r>
      <rPr>
        <sz val="14"/>
        <color theme="1"/>
        <rFont val="標楷體"/>
        <family val="4"/>
        <charset val="136"/>
      </rPr>
      <t>四</t>
    </r>
    <r>
      <rPr>
        <sz val="14"/>
        <color theme="1"/>
        <rFont val="Times New Roman"/>
        <family val="1"/>
      </rPr>
      <t xml:space="preserve">) </t>
    </r>
    <r>
      <rPr>
        <sz val="14"/>
        <color theme="1"/>
        <rFont val="標楷體"/>
        <family val="4"/>
        <charset val="136"/>
      </rPr>
      <t>私有：指停車場之所有權屬於民間。</t>
    </r>
  </si>
  <si>
    <r>
      <t>(</t>
    </r>
    <r>
      <rPr>
        <sz val="14"/>
        <color theme="1"/>
        <rFont val="標楷體"/>
        <family val="4"/>
        <charset val="136"/>
      </rPr>
      <t>五</t>
    </r>
    <r>
      <rPr>
        <sz val="14"/>
        <color theme="1"/>
        <rFont val="Times New Roman"/>
        <family val="1"/>
      </rPr>
      <t xml:space="preserve">) </t>
    </r>
    <r>
      <rPr>
        <sz val="14"/>
        <color theme="1"/>
        <rFont val="標楷體"/>
        <family val="4"/>
        <charset val="136"/>
      </rPr>
      <t>收費：指依收費方式含計時收費及計次收費在內。</t>
    </r>
  </si>
  <si>
    <r>
      <t>(</t>
    </r>
    <r>
      <rPr>
        <sz val="14"/>
        <color theme="1"/>
        <rFont val="標楷體"/>
        <family val="4"/>
        <charset val="136"/>
      </rPr>
      <t>六</t>
    </r>
    <r>
      <rPr>
        <sz val="14"/>
        <color theme="1"/>
        <rFont val="Times New Roman"/>
        <family val="1"/>
      </rPr>
      <t xml:space="preserve">) </t>
    </r>
    <r>
      <rPr>
        <sz val="14"/>
        <color theme="1"/>
        <rFont val="標楷體"/>
        <family val="4"/>
        <charset val="136"/>
      </rPr>
      <t>不收費：指停車格位免費供民眾停放。</t>
    </r>
  </si>
  <si>
    <t>＊統計指標編製方法與資料來源說明：由本公所辦理都市計畫區內路外停車位統計之單位，依據原始資料分別統計彙編。</t>
    <phoneticPr fontId="4" type="noConversion"/>
  </si>
  <si>
    <t>資料項目：停車位概況-區外路外電動車專用停車位</t>
    <phoneticPr fontId="4" type="noConversion"/>
  </si>
  <si>
    <r>
      <t>(一)</t>
    </r>
    <r>
      <rPr>
        <sz val="7"/>
        <color theme="1"/>
        <rFont val="Times New Roman"/>
        <family val="1"/>
      </rPr>
      <t xml:space="preserve">  </t>
    </r>
    <r>
      <rPr>
        <sz val="14"/>
        <color theme="1"/>
        <rFont val="標楷體"/>
        <family val="4"/>
        <charset val="136"/>
      </rPr>
      <t>都市計畫區外：依都市計畫法規定之都市計畫範圍外(不包括其範圍內之風景遊樂區)。</t>
    </r>
  </si>
  <si>
    <r>
      <t>(二)</t>
    </r>
    <r>
      <rPr>
        <sz val="7"/>
        <color theme="1"/>
        <rFont val="Times New Roman"/>
        <family val="1"/>
      </rPr>
      <t xml:space="preserve">  </t>
    </r>
    <r>
      <rPr>
        <sz val="14"/>
        <color theme="1"/>
        <rFont val="標楷體"/>
        <family val="4"/>
        <charset val="136"/>
      </rPr>
      <t>路外停車位：指道路之路面外，以平面或立體式(包括匝道式、機械式或塔台式)等所設，停放車輛之車位，但不包含其範圍內之風景遊樂區停車位。</t>
    </r>
  </si>
  <si>
    <r>
      <t>(三)</t>
    </r>
    <r>
      <rPr>
        <sz val="7"/>
        <color theme="1"/>
        <rFont val="Times New Roman"/>
        <family val="1"/>
      </rPr>
      <t xml:space="preserve">  </t>
    </r>
    <r>
      <rPr>
        <sz val="14"/>
        <color theme="1"/>
        <rFont val="標楷體"/>
        <family val="4"/>
        <charset val="136"/>
      </rPr>
      <t>公有：指停車場之經營管理權屬於政府。</t>
    </r>
  </si>
  <si>
    <r>
      <t>(四)</t>
    </r>
    <r>
      <rPr>
        <sz val="7"/>
        <color theme="1"/>
        <rFont val="Times New Roman"/>
        <family val="1"/>
      </rPr>
      <t xml:space="preserve">  </t>
    </r>
    <r>
      <rPr>
        <sz val="14"/>
        <color theme="1"/>
        <rFont val="標楷體"/>
        <family val="4"/>
        <charset val="136"/>
      </rPr>
      <t>私有：指停車場之所有權屬於民間。</t>
    </r>
  </si>
  <si>
    <r>
      <t>(五)</t>
    </r>
    <r>
      <rPr>
        <sz val="7"/>
        <color theme="1"/>
        <rFont val="Times New Roman"/>
        <family val="1"/>
      </rPr>
      <t xml:space="preserve">  </t>
    </r>
    <r>
      <rPr>
        <sz val="14"/>
        <color theme="1"/>
        <rFont val="標楷體"/>
        <family val="4"/>
        <charset val="136"/>
      </rPr>
      <t>收費：指依收費方式含計時收費及計次收費在內。</t>
    </r>
  </si>
  <si>
    <r>
      <t>(六)</t>
    </r>
    <r>
      <rPr>
        <sz val="7"/>
        <color theme="1"/>
        <rFont val="Times New Roman"/>
        <family val="1"/>
      </rPr>
      <t xml:space="preserve">  </t>
    </r>
    <r>
      <rPr>
        <sz val="14"/>
        <color theme="1"/>
        <rFont val="標楷體"/>
        <family val="4"/>
        <charset val="136"/>
      </rPr>
      <t>不收費：指停車格位免費供民眾停放。</t>
    </r>
  </si>
  <si>
    <t>資料項目：停車位概況-路邊電動車專用停車位</t>
    <phoneticPr fontId="4" type="noConversion"/>
  </si>
  <si>
    <t>＊統計地區範圍及對象：包括本所轄區內之路邊電動車專用停車位，以供電動車輛停放之場所為統計對象。</t>
    <phoneticPr fontId="4" type="noConversion"/>
  </si>
  <si>
    <r>
      <t>(二)</t>
    </r>
    <r>
      <rPr>
        <sz val="7"/>
        <color theme="1"/>
        <rFont val="Times New Roman"/>
        <family val="1"/>
      </rPr>
      <t xml:space="preserve">  </t>
    </r>
    <r>
      <rPr>
        <sz val="14"/>
        <color theme="1"/>
        <rFont val="標楷體"/>
        <family val="4"/>
        <charset val="136"/>
      </rPr>
      <t>公有：指停車場之經營管理權屬於政府。</t>
    </r>
  </si>
  <si>
    <r>
      <t>(三)</t>
    </r>
    <r>
      <rPr>
        <sz val="7"/>
        <color theme="1"/>
        <rFont val="Times New Roman"/>
        <family val="1"/>
      </rPr>
      <t xml:space="preserve">  </t>
    </r>
    <r>
      <rPr>
        <sz val="14"/>
        <color theme="1"/>
        <rFont val="標楷體"/>
        <family val="4"/>
        <charset val="136"/>
      </rPr>
      <t>私有：指停車場之所有權屬於民間。</t>
    </r>
  </si>
  <si>
    <t>＊統計指標編製方法與資料來源說明：由本所辦理路邊停車位統計之單位，依據原始資料分別統計彙編。</t>
    <phoneticPr fontId="4" type="noConversion"/>
  </si>
  <si>
    <t>(一) 一般垃圾：係指由家戶、公共場所及其他產生源所產生，除資源垃圾、有害垃圾及廚餘以外之一般廢棄物，包括非例行性排出垃圾、無法回收之巨大垃圾，但不包括海灘（漂)垃圾。家戶係指民眾居住處，其垃圾由垃圾車沿街清運收受者；公共場所如社區、公園、街道、河堤、人行道、水溝及髒亂點等，其他產生源如學校、公務機關、風景遊樂區、慈善團體、辦公大樓、夜市、市場、非公告事業之營業場所及事業員工生活產生者等。</t>
    <phoneticPr fontId="4" type="noConversion"/>
  </si>
  <si>
    <t>(二) 非例行性排出垃圾：包括集中燃燒之紙錢、非例行性大型活動垃圾、工程美化垃圾、天然災害垃圾及小型農事垃圾。</t>
    <phoneticPr fontId="4" type="noConversion"/>
  </si>
  <si>
    <t>(三) 廚餘：係指家戶、公共場所、其他產生源所拋棄之生、熟食物及其殘渣，或經主管機關公告之有機性一般廢棄物。</t>
    <phoneticPr fontId="4" type="noConversion"/>
  </si>
  <si>
    <t>(四) 環保單位自行清運：為縣(市)政府環境保護局及各鄉鎮市區公所自行清運之垃圾量。</t>
    <phoneticPr fontId="4" type="noConversion"/>
  </si>
  <si>
    <t>(五) 環保單位委託清運：為縣(市)政府環境保護局及各鄉鎮市區公所委託公民營廢棄物清除機構清運之垃圾量。</t>
    <phoneticPr fontId="4" type="noConversion"/>
  </si>
  <si>
    <t>(六) 公私處所自行或委託清運：為公私處所自行或委託公民營廢棄物清除機構清運至處理場(廠)之垃圾量，公私處所指社區、學校、機關團體、一般住宅大樓、辦公大樓及其他非公告事業之營業場所等。</t>
    <phoneticPr fontId="4" type="noConversion"/>
  </si>
  <si>
    <t>(九) 回收再利用：係指將廚餘資源化變為產品或再生物料之後續使用行為。凡經由清潔隊或公民營機構收集之廚餘，以下列方法處理再利用者均應計入，包括：</t>
    <phoneticPr fontId="4" type="noConversion"/>
  </si>
  <si>
    <t>1.堆肥：將廚餘回收後，經生物醱酵作用，轉化成安定之腐植質或土壤改良劑。</t>
    <phoneticPr fontId="4" type="noConversion"/>
  </si>
  <si>
    <t>2.養豬：將廚餘回收後，送至養豬場或標售，經高溫蒸煮後作為養豬飼料。</t>
    <phoneticPr fontId="4" type="noConversion"/>
  </si>
  <si>
    <t>(七) 焚化:利用焚化爐高溫燃燒，將垃圾轉變為安定之氣體或物質。</t>
    <phoneticPr fontId="4" type="noConversion"/>
  </si>
  <si>
    <t>(八) 衛生掩埋：將垃圾掩埋於衛生掩埋場，該掩埋場須以不透水材質或低滲水性土壤所構築，並設有滲出水、廢氣收集處理設施及地下水監測裝置等，以符合衛生掩埋相關規定。</t>
    <phoneticPr fontId="4" type="noConversion"/>
  </si>
  <si>
    <t>3.其他廚餘再利用：製成家禽飼料、厭氧發酵及黑水虻幼蟲食用等。</t>
    <phoneticPr fontId="4" type="noConversion"/>
  </si>
  <si>
    <t>(十一) 本月新增暫存量：係指本月新增暫時堆置或貯存之一般垃圾量。</t>
    <phoneticPr fontId="4" type="noConversion"/>
  </si>
  <si>
    <t>＊統計指標編製方法與資料來源說明：依據本所提報之一般垃圾及廚餘清理資料彙編。</t>
    <phoneticPr fontId="4" type="noConversion"/>
  </si>
  <si>
    <t>＊統計地區範圍及對象：本所環保單位僱用人員均為統計對象。</t>
    <phoneticPr fontId="4" type="noConversion"/>
  </si>
  <si>
    <t>(二)縣（市）環保單位：包括環境保護局及廢棄物清運處理單位。</t>
    <phoneticPr fontId="4" type="noConversion"/>
  </si>
  <si>
    <t>(二十二)垃圾清運人員：係指廢棄物收集、清溝及掃街人員。</t>
    <phoneticPr fontId="4" type="noConversion"/>
  </si>
  <si>
    <t>(二十三)水肥清運人員：係指糞尿之收集、清運人員。</t>
    <phoneticPr fontId="4" type="noConversion"/>
  </si>
  <si>
    <t>＊統計項目定義：</t>
    <phoneticPr fontId="4" type="noConversion"/>
  </si>
  <si>
    <t>(一)各項資料均為現有實際僱用人數，包括編制內、非編制內，不包括環保警察、派遣人員、派駐人員及環保志/義工。一人從事多種業務者，列入主要業務項目，不可重複計列。</t>
    <phoneticPr fontId="4" type="noConversion"/>
  </si>
  <si>
    <t>(三)環境保護局：係指各縣（市）政府環境保護（資源）局及所屬，含稽查督察大隊、衛生稽查大隊及修車廠等，但不包含廢棄物清運處理單位。</t>
    <phoneticPr fontId="4" type="noConversion"/>
  </si>
  <si>
    <t>(四)廢棄物清運處理單位：係指本縣鄉鎮市公所清潔隊(含溝渠隊、水肥隊、資源回收隊等)、廢棄物處理廠/場（如焚化廠、資源回收廠、掩埋場、堆肥場、堆置場、水肥處理廠、滲出水處理廠等）。</t>
    <phoneticPr fontId="4" type="noConversion"/>
  </si>
  <si>
    <t>(五)職員：係指機關單位內，定有職稱、官等、職等之法定編制人員及政務人員，包括特任、比照簡任、簡任、薦任、委任及雇員等。</t>
    <phoneticPr fontId="4" type="noConversion"/>
  </si>
  <si>
    <t>(六)約聘(僱)：係指機關單位依法進用之聘僱人員，包括聘用人員、約僱人員、特約人員、約用人員等。</t>
    <phoneticPr fontId="4" type="noConversion"/>
  </si>
  <si>
    <t>(七)工員：係指機關單位依法進用之工友及臨時人員，包括隊員、駕駛、技工、工友、臨時工及代賑工等。</t>
    <phoneticPr fontId="4" type="noConversion"/>
  </si>
  <si>
    <t>(八)類別之其他：無法歸屬上述第(五)〜(七)類之人員，如駐衛警察等。</t>
    <phoneticPr fontId="4" type="noConversion"/>
  </si>
  <si>
    <t>(九)行政輔助：係指行政單位人員，包括一般行政、總務、秘書、人事、主計、法務、政風、資訊等人員。</t>
    <phoneticPr fontId="4" type="noConversion"/>
  </si>
  <si>
    <t>(十)綜合規劃：從事綜合計畫、綜合企劃、綜合管理、環境影響評估、環境教育、管制考核、績效管理、人員訓練、環保國際事務等業務者。</t>
    <phoneticPr fontId="4" type="noConversion"/>
  </si>
  <si>
    <t>(十一)空氣品質保護：從事固定、移動、逸散污染源空氣污染防制及空氣品質管理等業務者。</t>
    <phoneticPr fontId="4" type="noConversion"/>
  </si>
  <si>
    <t>(十二)氣候變遷因應：從事氣候變遷減緩與調適等業務者，包括溫室氣體盤查、查驗、登錄、減量與管理、碳定價與交易、節能減碳、淨零排放、低碳生活及家園等。</t>
    <phoneticPr fontId="4" type="noConversion"/>
  </si>
  <si>
    <t>(十三)噪音及振動防制：從事噪音、振動、非屬原子能游離輻射污染及與光害管理等業務者。</t>
    <phoneticPr fontId="4" type="noConversion"/>
  </si>
  <si>
    <t>(十四)水質保護：從事水體品質保護、廢（污）水排放管制、地面水、海洋污染防治及飲用水管理等業務者。</t>
    <phoneticPr fontId="4" type="noConversion"/>
  </si>
  <si>
    <t>(十五)土壤及地下水污染整治：從事土壤及地下水污染之調查、防治、清理、整治、復育、監督、管理等業務者。</t>
    <phoneticPr fontId="4" type="noConversion"/>
  </si>
  <si>
    <t>(十六)廢棄物管理：從事垃圾/水肥清理、資源（含廚餘）回收及循環再利用、源頭減量、一般廢棄物處理設施管理，以及事業廢棄物清除、處理、再利用等業務者。</t>
    <phoneticPr fontId="4" type="noConversion"/>
  </si>
  <si>
    <t>(十七)環境衛生、毒化物管理：從事環境衛生、病媒防治、毒性及關注化學物質管理、環境用藥施作管理及公廁管理等業務者。</t>
    <phoneticPr fontId="4" type="noConversion"/>
  </si>
  <si>
    <t>(十八)陳情、稽查、糾紛處理：從事公害陳情處理、環境污染源稽查、環境執法、公害糾紛事件處理及相關法律扶助等業務者。</t>
    <phoneticPr fontId="4" type="noConversion"/>
  </si>
  <si>
    <t>(十九)監測及檢驗：從事環境品質監測、環境污染檢驗及測定等業務者。</t>
    <phoneticPr fontId="4" type="noConversion"/>
  </si>
  <si>
    <t>(二十)研究發展：從事科技發展、環境政策發展、環境污染流布、風險分析、污染治理、檢驗測定技術與標準方法等相關研究者。</t>
    <phoneticPr fontId="4" type="noConversion"/>
  </si>
  <si>
    <t>(二十一)其他業務：無法歸屬於前述第(十)〜(二十)類之業務單位人員，例如駐衛警察等。</t>
    <phoneticPr fontId="4" type="noConversion"/>
  </si>
  <si>
    <t>(二十四)清運單位之其他：無法歸屬於垃圾清運、水肥清運、資源回收之清運單位人員，如消毒、割草、拆除違規廣告、拖吊廢機動車輛等人員。</t>
    <phoneticPr fontId="4" type="noConversion"/>
  </si>
  <si>
    <t>＊統計指標編製方法與資料來源說明：依據本所環保單位實際環保人員(含編制內、非編制內)概況資料編製。</t>
    <phoneticPr fontId="4" type="noConversion"/>
  </si>
  <si>
    <t>＊統計分類：
(一)縱行項目按單位別、性別及業務別分。
(二)橫列項目按類別、性別及年齡別分。</t>
    <phoneticPr fontId="4" type="noConversion"/>
  </si>
  <si>
    <t>＊統計地區範圍及對象：本所清潔隊之單位預算為統計對象。</t>
    <phoneticPr fontId="4" type="noConversion"/>
  </si>
  <si>
    <t>＊統計分類：
(一)縱項目按經資門別、科目別及基金別分。
(二)橫項目按單位別、業務別、基金來源/用途別分。</t>
    <phoneticPr fontId="4" type="noConversion"/>
  </si>
  <si>
    <t>(一)單位預算</t>
  </si>
  <si>
    <t>4.委辦費：係指委託其他政府、機關、學校、團體及個人等進行學術研究、辦理機關職掌業務（含媒體政策及業務宣導）等經費。</t>
  </si>
  <si>
    <t>5.土地：係指公務所需房屋基地、地上物拆遷補償及其他土地購置經費。</t>
  </si>
  <si>
    <t>6.對國內團體之捐助：包含對企業捐助及對團體捐助，但不包括對團體辦理媒體政策及業務宣導之捐助。</t>
  </si>
  <si>
    <t>7.環保署補助款：係指由行政院環境保護署補助之經費，並納入該年決算者，包含實現數、應收數及保留數。</t>
  </si>
  <si>
    <t>10.綜合規劃：包含綜合計畫（企劃）、環境保護業務考核、環境影響評估、教育宣導及環境保護人員培訓等經費。</t>
  </si>
  <si>
    <t>11.空氣品質保護：包含空氣品質管理、固定污染源與移動污染源空氣污染防制等經費。</t>
  </si>
  <si>
    <t>12.氣候變遷因應：係指氣候變遷減緩與調適，包含溫室氣體盤查、查驗、登錄、減量、管理、節能減碳、淨零排放、低碳生活及家園等經費。</t>
  </si>
  <si>
    <t>13.噪音及振動防制：包含噪音、振動及非屬原子能游離輻射之防制等經費。</t>
  </si>
  <si>
    <t>14.水質保護：包含廢（污）水排放管制、地面水、飲用水管理、海洋污染防治等經費。</t>
  </si>
  <si>
    <t>15.土壤及地下水污染整治：包含土壤及地下水污染之預防、監測、調查及整治等經費。</t>
  </si>
  <si>
    <t>16.廢棄物管理：包含一般廢棄物（含水肥）清理、源頭減量、資源回收再利用、事業廢棄物管理等經費。</t>
  </si>
  <si>
    <t>17.環境衛生、毒化物管理：包含環境衛生管理、病媒防治、毒性及關注化學物質管理、環境用藥管理等經費。</t>
  </si>
  <si>
    <t>18.陳情、稽查、糾紛處理：包含公害污染陳情、環境污染源稽查處分、公害糾紛處理等經費。</t>
  </si>
  <si>
    <t>20.研究發展：包含研究、科技發展等經費。</t>
  </si>
  <si>
    <t>21.其他：預備金及其他無法歸入之科目。</t>
  </si>
  <si>
    <t>8.綠色能源開發管理基金：係指依據屏東縣綠色能源開發管理自治條例規定設置之綠色能源開發管理基金。</t>
  </si>
  <si>
    <t>17.用人費用：係指非營業特種基金依預算員額進用現職人員之相關待遇等經費，包括薪資、超時工作報酬、津貼、獎金、退休及卹償金、資遣費、福利費等。</t>
  </si>
  <si>
    <t>18.專業服務費：係指委聘專業機構或人員提供服務之費用。</t>
  </si>
  <si>
    <t>20.捐助國內團體：係指對國內企業、行政法人、財團法人及其他民間團體（不含私校、團體辦理之媒體政策及業務宣導）之捐助。</t>
  </si>
  <si>
    <t>21.資本支出：係指購置土地、房屋建築、公共建設及設施、機械及交通運輸設備、資訊軟硬體等固定資產、無形資產及投資的費用。</t>
  </si>
  <si>
    <t>3.人事費：係指機關內政務人員、法定編制人員、依法令約聘僱人員與技工、工友等現職人員之相關待遇經費，包含薪俸、加給、酬金、加班值班費、獎金、退休退職離職給付及儲金、保險、各項補助費等，依人員實際所在處室區分。</t>
  </si>
  <si>
    <t>9.一般行政：包括預算員額（含機關正、副首長）所需人事費、內部行政支援單位所需工作經費、其他無法歸入特定業務計畫科目項下之一般共同性費用等經費。</t>
  </si>
  <si>
    <t>19.監測及檢驗：包含環境品質監測、環境污染檢驗及測定等經費。</t>
  </si>
  <si>
    <t>(二)附屬單位預算：係指本縣（市）環境保護（資源）局主管之環境保護基金、環境污染防制基金或屬預算法所定之特別收入基金（僅限非營業部分）。</t>
  </si>
  <si>
    <t>1.空污基金：係指依據空氣污染防制法規定設置之空氣污染防制基金。</t>
  </si>
  <si>
    <t>2.水污基金：係指依據水污染防治法規定設置之水污染防治基金。</t>
  </si>
  <si>
    <t>3.廢棄物清除處理基金：係指依據廢棄物清理法規定設置之一般廢棄物清除處理基金。</t>
  </si>
  <si>
    <t>4.環境教育基金：係指依據環境教育法規定設置之環境教育基金。</t>
  </si>
  <si>
    <t>5.焚化廠基金：係指依據廢棄物清理法，制定區域性垃圾處理廠（場）管理自治條例，所設置之區域性垃圾處理廠或焚化廠基金。</t>
  </si>
  <si>
    <t>6.機場噪音回饋基金：係指依據預算法規定設置之桃園國際機場航空噪音防制費及回饋金基金。</t>
  </si>
  <si>
    <t>7.回收（管理）基金：係指依據廢棄物清理法規定設置之資源回收（管理）基金。</t>
  </si>
  <si>
    <t>9.徵收收入：係指依據空氣污染防制法等各環保法規徵收之污染防制及防治收入、回收清除處理收入、污染整治費收入等。</t>
  </si>
  <si>
    <t>10.環保提撥收入：係指環境教育基金之收入，依據環境教育法規定，自各級環保機關設立之環境保護基金每年至少提撥百分之五支出預算金額，以補（捐）助款撥入環境教育基金。</t>
  </si>
  <si>
    <t>11.營建工程空氣污染防制費收入：係指依據空氣污染防制法規定徵收之營建工程空氣污染防制費收入。</t>
  </si>
  <si>
    <t>12.移動（固定）污染源空氣污染防制費收入：係指依據空氣污染防制法規定，由行政院環境保護署提撥60%之固定污染源及20%之移動污染源空氣污染防制費分配款收入。</t>
  </si>
  <si>
    <t>13.非空污類徵收或環保提撥收入：係指依據空氣污染防制法以外之其他環保法規規定徵收或提撥之收入屬之，包含依據水污染防治法徵收之水污染防治收入、廢棄物清理法徵收之回收清除處理收入（含焚化廠）、土壤及地下水污染整治法徵收之污染整治費收入、環境教育法之環保提撥收入、其他污染防制及防治收入等。</t>
  </si>
  <si>
    <t>14.其他徵收及依法分配收入：係指非屬前述之其他徵收及依法分配收入，如違規罰款收入、再生能源發展收入等。</t>
  </si>
  <si>
    <t>15.環保署補助收入：係指由行政院環境保護署補助之收入，但不包含提撥60%之固定污染源、20%之移動污染源空氣污染防制費分配款及水污染防治費分配款。</t>
  </si>
  <si>
    <t>16.污染防治附帶收入：係指為進行污染防治所產生之相關附帶收入，包括處理廢氣、廢水及回收清除處理廢棄物等而產生之附帶收入，可以本縣（市）環境保護（資源）局附屬單位預算書中「財產處分收入」科目為準，另包含售電收入。</t>
  </si>
  <si>
    <t>＊統計指標編製方法與資料來源說明：依據本所清潔隊環境保護預算資料編製。</t>
    <phoneticPr fontId="4" type="noConversion"/>
  </si>
  <si>
    <t>＊統計地區範圍及對象：本所清潔隊之單位決算為統計對象。</t>
    <phoneticPr fontId="4" type="noConversion"/>
  </si>
  <si>
    <t>＊統計標準時間：以每年4月底之上年度決算數資料為準。</t>
    <phoneticPr fontId="4" type="noConversion"/>
  </si>
  <si>
    <t>(一)單位決算</t>
  </si>
  <si>
    <t>11.綜合規劃：包含綜合計畫（企劃）、環境保護業務考核、環境影響評估、教育宣導及環境保護人員培訓等經費。</t>
  </si>
  <si>
    <t>12.空氣品質保護：包含空氣品質管理、固定污染源與移動污染源空氣污染防制等經費。</t>
  </si>
  <si>
    <t>13.氣候變遷因應：係指氣候變遷減緩與調適，包含溫室氣體盤查、查驗、登錄、減量、管理、節能減碳、淨零排放、低碳生活及家園等經費。</t>
  </si>
  <si>
    <t>14.噪音及振動防制：包含噪音、振動、非屬原子能游離輻射之防制等經費。</t>
  </si>
  <si>
    <t>15.水質保護：包含廢（污）水排放管制、地面水、飲用水管理、海洋污染防治等經費。</t>
  </si>
  <si>
    <t>16.土壤及地下水污染整治：包含土壤及地下水污染之預防、監測、調查、整治等經費。</t>
  </si>
  <si>
    <t>17.廢棄物管理：包含一般廢棄物（含水肥）清理、源頭減量、資源回收再利用、事業廢棄物管理等經費。</t>
  </si>
  <si>
    <t>18.環境衛生、毒化物管理：包含環境衛生管理、病媒防治、毒性及關注化學物質管理、環境用藥管理等經費。</t>
  </si>
  <si>
    <t>19.陳情、稽查、糾紛處理：包含公害污染陳情、環境污染源稽查處分、公害糾紛處理等經費。</t>
  </si>
  <si>
    <t>21.研究發展：包含研究、科技發展等經費。</t>
  </si>
  <si>
    <t>22.其他：預備金及其他無法歸入之科目。</t>
  </si>
  <si>
    <t>23.非屬上述業務項目（如一般建築及設備、資訊軟硬體等）之經費分別歸入對應類別，如無法明確歸於某一類別，則歸入「其他」項。</t>
  </si>
  <si>
    <t>16.污染防治附帶收入：係指為進行污染防治所產生之相關附帶收入，包括處理廢氣、廢水及回收清除處理廢棄物等而產生之附帶收入，可以本縣（市）環境保護（資源）局附屬單位決算書中「財產處分收入」科目為準，另包含售電收入。</t>
  </si>
  <si>
    <t>19.提撥環境教育基金：係指各基金提撥環境教育基金之支出，依據環境教育法規定，各級環保機關設立之環境保護基金每年至少提撥百分之五支出預算金額，以補（捐）助款撥入環境教育基金。</t>
  </si>
  <si>
    <t>1.環保局及所屬單位決算：係指環境保護（資源）局及所屬機關主管之單位歲出（歲入）決算，包含「對下級機關補助款及對其他機關配合款」及「上級機關補助款(含自用及轉撥)及其他機關配合款」。</t>
  </si>
  <si>
    <t>2.鄉鎮市公所清潔隊決算：係指各鄉鎮市公所清潔隊歲出（歲入）決算，包含決算書歲出政事別及歲入來源別中環境保護相關之經常門與資本門等經費（僅縣政府環保局需填）。</t>
  </si>
  <si>
    <t>7.折舊：係依國有財產法所訂之財產範圍按使用年限提列之當年成本分攤金額，包含動產及不動產，但不含土地、有價證卷及權利。</t>
  </si>
  <si>
    <t>8.環保署補助款：係指由行政院環境保護署補助之經費，並納入該年決算者，包含實現數、應收數及保留數。</t>
  </si>
  <si>
    <t>9.污染防治附帶收入：係指為進行污染防治所產生之相關附帶收入，包括處理廢氣、廢水及回收清除處理廢棄物等而產生之附帶收入，可以本縣（市）環境保護（資源）局及所屬、鄉鎮市公所決算書中「廢舊物資售價」科目為準，另包含售電收入。</t>
  </si>
  <si>
    <t>10.一般行政：包括預算員額（含機關正、副首長）所需人事費、內部行政支援單位所需工作經費、其他無法歸入特定業務計畫科目項下之一般共同性費用等經費。</t>
  </si>
  <si>
    <t>20.監測及檢驗：包含環境品質監測、環境污染檢驗及測定等經費。</t>
  </si>
  <si>
    <t>(二)附屬單位決算：係指本縣（市）環境保護（資源）局主管之環境保護基金、環境污染防制基金或屬預算法所定之特別收入基金（僅限非營業部分）。</t>
  </si>
  <si>
    <t>＊統計指標編製方法與資料來源說明：依據本所清潔隊環境保護決算資料編製。</t>
    <phoneticPr fontId="4" type="noConversion"/>
  </si>
  <si>
    <r>
      <rPr>
        <sz val="12"/>
        <rFont val="Times New Roman"/>
        <family val="1"/>
      </rPr>
      <t>1.</t>
    </r>
    <r>
      <rPr>
        <sz val="12"/>
        <rFont val="標楷體"/>
        <family val="4"/>
        <charset val="136"/>
      </rPr>
      <t>環保局及所屬單位預算：係指環境保護（資源）局及所屬機關主管之單位歲出（歲入）預算，包含「對下級機關補助款及對其他機關配合款」及「上級機關補助款</t>
    </r>
    <r>
      <rPr>
        <sz val="12"/>
        <rFont val="Times New Roman"/>
        <family val="1"/>
      </rPr>
      <t>(</t>
    </r>
    <r>
      <rPr>
        <sz val="12"/>
        <rFont val="標楷體"/>
        <family val="4"/>
        <charset val="136"/>
      </rPr>
      <t>含自用及轉撥</t>
    </r>
    <r>
      <rPr>
        <sz val="12"/>
        <rFont val="Times New Roman"/>
        <family val="1"/>
      </rPr>
      <t>)</t>
    </r>
    <r>
      <rPr>
        <sz val="12"/>
        <rFont val="標楷體"/>
        <family val="4"/>
        <charset val="136"/>
      </rPr>
      <t>及其他機關配合款」。</t>
    </r>
    <phoneticPr fontId="13" type="noConversion"/>
  </si>
  <si>
    <r>
      <t>2.鄉鎮市公所清潔隊預算：係指各鄉鎮市公所清潔隊歲出（歲入）預算</t>
    </r>
    <r>
      <rPr>
        <sz val="12"/>
        <rFont val="新細明體"/>
        <family val="1"/>
        <charset val="136"/>
      </rPr>
      <t>，</t>
    </r>
    <r>
      <rPr>
        <sz val="12"/>
        <rFont val="標楷體"/>
        <family val="4"/>
        <charset val="136"/>
      </rPr>
      <t>包含預算書歲出政事別及歲入來源別中環境保護相關之經常門與資本門等經費（僅縣政府環保局需填）。</t>
    </r>
    <phoneticPr fontId="13" type="noConversion"/>
  </si>
  <si>
    <r>
      <t>8</t>
    </r>
    <r>
      <rPr>
        <sz val="12"/>
        <rFont val="Times New Roman"/>
        <family val="1"/>
      </rPr>
      <t>.</t>
    </r>
    <r>
      <rPr>
        <sz val="12"/>
        <rFont val="標楷體"/>
        <family val="4"/>
        <charset val="136"/>
      </rPr>
      <t>污染防治附帶收入：係指為進行污染防治所產生之相關附帶收入</t>
    </r>
    <r>
      <rPr>
        <sz val="12"/>
        <rFont val="新細明體"/>
        <family val="1"/>
        <charset val="136"/>
      </rPr>
      <t>，</t>
    </r>
    <r>
      <rPr>
        <sz val="12"/>
        <rFont val="標楷體"/>
        <family val="4"/>
        <charset val="136"/>
      </rPr>
      <t>包括處理廢氣、廢水及回收清除處理廢棄物等而產生之附帶收入</t>
    </r>
    <r>
      <rPr>
        <sz val="12"/>
        <rFont val="新細明體"/>
        <family val="1"/>
        <charset val="136"/>
      </rPr>
      <t>，</t>
    </r>
    <r>
      <rPr>
        <sz val="12"/>
        <rFont val="標楷體"/>
        <family val="4"/>
        <charset val="136"/>
      </rPr>
      <t>可以本縣（市）環境保護（資源）局及所屬、鄉鎮市公所預算書中「廢舊物資售價」科目為準，另包含售電收入。</t>
    </r>
  </si>
  <si>
    <r>
      <t>19.提撥環境教育基金：係指各基金提撥環境教育基金之支出</t>
    </r>
    <r>
      <rPr>
        <sz val="12"/>
        <rFont val="新細明體"/>
        <family val="1"/>
        <charset val="136"/>
      </rPr>
      <t>，</t>
    </r>
    <r>
      <rPr>
        <sz val="12"/>
        <rFont val="標楷體"/>
        <family val="4"/>
        <charset val="136"/>
      </rPr>
      <t>依據環境教育法規定</t>
    </r>
    <r>
      <rPr>
        <sz val="12"/>
        <rFont val="新細明體"/>
        <family val="1"/>
        <charset val="136"/>
      </rPr>
      <t>，</t>
    </r>
    <r>
      <rPr>
        <sz val="12"/>
        <rFont val="標楷體"/>
        <family val="4"/>
        <charset val="136"/>
      </rPr>
      <t>各級環保機關設立之環境保護基金每年至少提撥百分之五支出預算金額</t>
    </r>
    <r>
      <rPr>
        <sz val="12"/>
        <rFont val="新細明體"/>
        <family val="1"/>
        <charset val="136"/>
      </rPr>
      <t>，</t>
    </r>
    <r>
      <rPr>
        <sz val="12"/>
        <rFont val="標楷體"/>
        <family val="4"/>
        <charset val="136"/>
      </rPr>
      <t>以補（捐）助款撥入環境教育基金。</t>
    </r>
  </si>
  <si>
    <t>資料項目：農路改善及維護工程</t>
    <phoneticPr fontId="4" type="noConversion"/>
  </si>
  <si>
    <t>（一）總工程費：本年度已完工者以決算金額，未完工以發包實際需要工程費填報，惟不含管理費在內。</t>
  </si>
  <si>
    <t>（二）農路：係指鄉鎮市村里道路、產業道路等鄰側支線及末端之地區間，運輸農產物及農業生產材之農村道路。</t>
  </si>
  <si>
    <t>資料項目：都市計畫區域內公共工程實施數量</t>
    <phoneticPr fontId="4" type="noConversion"/>
  </si>
  <si>
    <t>＊統計指標編製方法與資料來源說明：依據本公所資料彙編。</t>
    <phoneticPr fontId="4" type="noConversion"/>
  </si>
  <si>
    <t>都市計畫區域內公共工程實施數量</t>
    <phoneticPr fontId="4" type="noConversion"/>
  </si>
  <si>
    <t>都市計畫公共設施用地已取得面積</t>
    <phoneticPr fontId="4" type="noConversion"/>
  </si>
  <si>
    <t>都市計畫公共設施用地已闢建面積</t>
    <phoneticPr fontId="4" type="noConversion"/>
  </si>
  <si>
    <t>都市計畫區域內現有已開闢道路長度及面積暨橋梁座數、自行車道長度</t>
    <phoneticPr fontId="4" type="noConversion"/>
  </si>
  <si>
    <t>資料項目：都市計畫公共設施用地已取得面積</t>
    <phoneticPr fontId="4" type="noConversion"/>
  </si>
  <si>
    <t>＊統計單位：公頃。</t>
    <phoneticPr fontId="13" type="noConversion"/>
  </si>
  <si>
    <t>資料項目：都市計畫公共設施用地已闢建面積</t>
    <phoneticPr fontId="4" type="noConversion"/>
  </si>
  <si>
    <t>(一) 道路系統、停車場所及加油站，應按土地使用分區及交通情形與預期之發展配置之。</t>
  </si>
  <si>
    <t>資料項目：都市計畫區域內現有已開闢道路長度及面積暨橋梁座數、自行車道長度</t>
    <phoneticPr fontId="4" type="noConversion"/>
  </si>
  <si>
    <t>1.參照預算法、財政收支劃分法及其他相關法令規定之收入科目定義。</t>
    <phoneticPr fontId="4" type="noConversion"/>
  </si>
  <si>
    <t xml:space="preserve">1.參照預算法、財政收支劃分法及其他相關法令規定之支出科目定義。                     </t>
    <phoneticPr fontId="4" type="noConversion"/>
  </si>
  <si>
    <t>2.參照各年度歲出預算科目，依財政部「公庫收支網際網路報送相關科目」填列。</t>
    <phoneticPr fontId="4" type="noConversion"/>
  </si>
  <si>
    <r>
      <t>(一)</t>
    </r>
    <r>
      <rPr>
        <sz val="14"/>
        <rFont val="Times New Roman"/>
        <family val="1"/>
      </rPr>
      <t xml:space="preserve">  </t>
    </r>
    <r>
      <rPr>
        <sz val="14"/>
        <rFont val="標楷體"/>
        <family val="4"/>
        <charset val="136"/>
      </rPr>
      <t>收入科目</t>
    </r>
    <phoneticPr fontId="4" type="noConversion"/>
  </si>
  <si>
    <r>
      <t>2.參照各年度歲入預算科目，依財政部「公庫收支網際網路報送相關科目」填列</t>
    </r>
    <r>
      <rPr>
        <sz val="14"/>
        <rFont val="新細明體"/>
        <family val="1"/>
        <charset val="136"/>
      </rPr>
      <t>。</t>
    </r>
    <phoneticPr fontId="4" type="noConversion"/>
  </si>
  <si>
    <r>
      <t>(二)</t>
    </r>
    <r>
      <rPr>
        <sz val="14"/>
        <rFont val="Times New Roman"/>
        <family val="1"/>
      </rPr>
      <t xml:space="preserve">  </t>
    </r>
    <r>
      <rPr>
        <sz val="14"/>
        <rFont val="標楷體"/>
        <family val="4"/>
        <charset val="136"/>
      </rPr>
      <t>支出科目</t>
    </r>
    <phoneticPr fontId="4" type="noConversion"/>
  </si>
  <si>
    <r>
      <t>(三)</t>
    </r>
    <r>
      <rPr>
        <sz val="14"/>
        <rFont val="Times New Roman"/>
        <family val="1"/>
      </rPr>
      <t xml:space="preserve">  </t>
    </r>
    <r>
      <rPr>
        <sz val="14"/>
        <rFont val="標楷體"/>
        <family val="4"/>
        <charset val="136"/>
      </rPr>
      <t>本表應依規定期限編送，次月二十日前編報；於年度結束當月份之月報，應編送至公庫收支結束期限為止，並於次月月底前編報，另於決算數產生時編製修正表，其資料應與總決算書內「歲入來源別決算表」及「歲出政事別決算表」相符。</t>
    </r>
    <phoneticPr fontId="4" type="noConversion"/>
  </si>
  <si>
    <t>＊統計分類：依本年度(總預算)、以前年度(總預算)、特別預算及預算外之收入、支出，分別填列本月數、累計數。</t>
    <phoneticPr fontId="4" type="noConversion"/>
  </si>
  <si>
    <t>資料項目：宗教財團法人概況</t>
    <phoneticPr fontId="4" type="noConversion"/>
  </si>
  <si>
    <t xml:space="preserve">＊統計地區範圍及對象：凡經本公所許可設立並完成宗教財團法人登記者，均為統計對象。 </t>
    <phoneticPr fontId="4" type="noConversion"/>
  </si>
  <si>
    <t>＊統計分類：橫項依「鄉鎮市區別」分；縱項依「宗教別」分。</t>
    <phoneticPr fontId="4" type="noConversion"/>
  </si>
  <si>
    <t>宗教財團法人係指經許可設立並完成宗教財團法人登記者，包括以不動產方式或基金方式設立者。</t>
  </si>
  <si>
    <t>＊統計指標編製方法與資料來源說明：依據本公所核准或備案申請表彙編。</t>
    <phoneticPr fontId="4" type="noConversion"/>
  </si>
  <si>
    <t>＊同步發送單位（說明資料發布時同步發送之單位或可同步查得該資料之網址）：臺東縣政府民政處。</t>
    <phoneticPr fontId="4" type="noConversion"/>
  </si>
  <si>
    <t>＊統計單位：個。</t>
    <phoneticPr fontId="13" type="noConversion"/>
  </si>
  <si>
    <t>宗教財團法人概況</t>
    <phoneticPr fontId="4" type="noConversion"/>
  </si>
  <si>
    <t>資料項目：寺廟登記概況</t>
    <phoneticPr fontId="4" type="noConversion"/>
  </si>
  <si>
    <t>＊統計地區範圍及對象：凡轄內依據監督寺廟條例、寺廟登記規則等規定經許可登記者，均為統計對象。</t>
    <phoneticPr fontId="4" type="noConversion"/>
  </si>
  <si>
    <t>（一）寺廟數：分為總座數、登記別、類別、組織型態。</t>
    <phoneticPr fontId="13" type="noConversion"/>
  </si>
  <si>
    <t>橫項依「宗教別」分；縱項依「寺廟數」、「不動產」及「信徒人數」分。</t>
    <phoneticPr fontId="13" type="noConversion"/>
  </si>
  <si>
    <t>＊統計分類：</t>
    <phoneticPr fontId="4" type="noConversion"/>
  </si>
  <si>
    <t>（二）不動產：分為寺廟、其他。</t>
    <phoneticPr fontId="13" type="noConversion"/>
  </si>
  <si>
    <t>（一）寺廟：凡有僧、道、住持之宗教建築物不論用何種名稱均屬之。</t>
    <phoneticPr fontId="4" type="noConversion"/>
  </si>
  <si>
    <t>（二）正式登記：凡符合寺廟登記要件並依寺廟登記相關規定辦理完峻之寺廟。</t>
    <phoneticPr fontId="4" type="noConversion"/>
  </si>
  <si>
    <r>
      <t>（三）補辦登記：指違建寺廟，基於主管機關行政管理上的權宜措施，暫准以「補辦」名義所辦理登記之寺廟，其違建態樣如地目不符、無使用執照、未取得合法土地權源者</t>
    </r>
    <r>
      <rPr>
        <sz val="14"/>
        <rFont val="Times New Roman"/>
        <family val="1"/>
      </rPr>
      <t>…</t>
    </r>
    <r>
      <rPr>
        <sz val="14"/>
        <rFont val="標楷體"/>
        <family val="4"/>
        <charset val="136"/>
      </rPr>
      <t>等。</t>
    </r>
    <phoneticPr fontId="4" type="noConversion"/>
  </si>
  <si>
    <r>
      <t>（十）信徒人數：指依辦理寺廟登記須知第</t>
    </r>
    <r>
      <rPr>
        <sz val="14"/>
        <rFont val="Times New Roman"/>
        <family val="1"/>
      </rPr>
      <t>11</t>
    </r>
    <r>
      <rPr>
        <sz val="14"/>
        <rFont val="標楷體"/>
        <family val="4"/>
        <charset val="136"/>
      </rPr>
      <t>、</t>
    </r>
    <r>
      <rPr>
        <sz val="14"/>
        <rFont val="Times New Roman"/>
        <family val="1"/>
      </rPr>
      <t>12</t>
    </r>
    <r>
      <rPr>
        <sz val="14"/>
        <rFont val="標楷體"/>
        <family val="4"/>
        <charset val="136"/>
      </rPr>
      <t>點規定寺廟負責人所造報（含變動）信徒或執事名冊之人數，並以各教信徒或執事資格認定為準。如道教、佛教、理教、軒轅教、天帝教、一貫道、天德聖教之信徒或執事資格認定依據內政部訂頒之下列之一者：1.寺廟之開山、創辦者；2.依教制辦理皈依傳度者；3.對寺廟人力、物力、公益慈善、教化事業等有重大貢獻者；4.依其章程規定所列之信徒資格者。</t>
    </r>
    <phoneticPr fontId="4" type="noConversion"/>
  </si>
  <si>
    <t>（四）適用監督寺廟條例之寺廟：指登記有案，依據監督寺廟條例，其不動產（包括土地及建築物）以「寺廟」名義登記之寺廟。</t>
  </si>
  <si>
    <t>（五）私建：指寺廟登記規則修正施行前登記有案，由私人出資建立並管理，其不動產（包括土地及建築物）以私人名義登記之寺廟。</t>
  </si>
  <si>
    <t>（六）公建：指寺廟登記規則修正施行前登記有案，由政府機關或地方自治團體管理之寺廟。</t>
  </si>
  <si>
    <t>（七）已辦理財團法人登記數：寺廟依辦理寺廟登記須知完成寺廟登記程序後，寺廟負責人依財團法人相關法令規定，申請許可設立為財團法人制寺廟者。</t>
  </si>
  <si>
    <t>（八）未辦理財團法人登記數：寺廟依辦理寺廟登記須知完成寺廟登記程序但後續未申請許可設立為財團法人制寺廟者。</t>
  </si>
  <si>
    <t>（九）不動產：凡經辦理登記之寺廟坐落基地之不動產者（包括土地及建築物）屬之，其他部分係指非寺廟坐落基地及寺廟建築之外之土地及建築物。</t>
  </si>
  <si>
    <t>＊統計單位：座。</t>
    <phoneticPr fontId="13" type="noConversion"/>
  </si>
  <si>
    <t>＊統計單位：座、平方公尺、人。</t>
    <phoneticPr fontId="13" type="noConversion"/>
  </si>
  <si>
    <t>＊資料變革：無。</t>
    <phoneticPr fontId="13" type="noConversion"/>
  </si>
  <si>
    <t>寺廟登記概況</t>
    <phoneticPr fontId="4" type="noConversion"/>
  </si>
  <si>
    <t>資料項目：教會（堂）概況</t>
    <phoneticPr fontId="4" type="noConversion"/>
  </si>
  <si>
    <t>＊統計地區範圍及對象：凡轄內之教會（堂）均為統計對象。</t>
    <phoneticPr fontId="4" type="noConversion"/>
  </si>
  <si>
    <t>＊統計分類：橫項依「鄉鎮市區別」分；縱項依「總計」、「猶太教」、「天主教」、「基督教」、「伊斯蘭教」、「東正教」、「摩門教」、「天理教」、「巴哈伊教」、「統一教」、「山達基」、「真光教團」、「其他」分。</t>
    <phoneticPr fontId="4" type="noConversion"/>
  </si>
  <si>
    <t>教會（堂）係指已辦理宗教財團法人登記及未辦理宗教財團法人登記者。</t>
    <phoneticPr fontId="4" type="noConversion"/>
  </si>
  <si>
    <t>＊統計指標編製方法與資料來源說明：依據年度本所統計資料彙編。</t>
    <phoneticPr fontId="4" type="noConversion"/>
  </si>
  <si>
    <t>教會（堂）概況</t>
    <phoneticPr fontId="4" type="noConversion"/>
  </si>
  <si>
    <t>宗教團體興辦公益慈善及社會教化事業概況</t>
    <phoneticPr fontId="4" type="noConversion"/>
  </si>
  <si>
    <t>資料項目：宗教團體興辦公益慈善及社會教化事業概況</t>
    <phoneticPr fontId="4" type="noConversion"/>
  </si>
  <si>
    <t>＊統計地區範圍及對象：凡轄內各種宗教興辦公益慈善及社會教化事業之慈善機構，均為統計對象。</t>
    <phoneticPr fontId="4" type="noConversion"/>
  </si>
  <si>
    <t>橫項依「宗教別」分；縱項依「醫療機構」、「文教機構」及「公益慈善事業」分。</t>
    <phoneticPr fontId="13" type="noConversion"/>
  </si>
  <si>
    <t>（一）醫療機構：分為醫院數、診所數。</t>
    <phoneticPr fontId="13" type="noConversion"/>
  </si>
  <si>
    <t>（二）文教機構：分為大學數、專科學校數、中學數、職校數、小學數、幼兒園數、圖書閱覽室數、其他。</t>
    <phoneticPr fontId="13" type="noConversion"/>
  </si>
  <si>
    <t>（三）公益慈善事業：分為養老院數、身心障礙教養院數、青少年輔導院數、福利基金會數、學生宿舍處數、技藝研習處數、社會服務中心數。</t>
    <phoneticPr fontId="13" type="noConversion"/>
  </si>
  <si>
    <t>（一）醫院數：指各種宗教附設之醫院數，並以報經醫療主管機關核准設立者為限。</t>
    <phoneticPr fontId="4" type="noConversion"/>
  </si>
  <si>
    <t>（二）診所數：指各種宗教附設之診所數，並以報經醫療主管機關核准設立者為限。</t>
    <phoneticPr fontId="4" type="noConversion"/>
  </si>
  <si>
    <t>（三）文教機構：指各種宗教附設者，並以報經教育主管機關核准設立者為限，分為大學數、專科學校數、中學數、職校數、小學數、幼兒園數、圖書閱覽室數及其他，其中大學包含獨立學院及技術學院，中學包含高級中學、綜合高中、國民中學。</t>
    <phoneticPr fontId="4" type="noConversion"/>
  </si>
  <si>
    <t>（四）公益慈善事業：指各種宗教附設者，並以報經主管機關核准設立者為限，分為養老院數、身心障礙教養院數、青少年輔導院數、福利基金會數、學生宿舍處數、技藝研習數及社會服務中心數。</t>
    <phoneticPr fontId="4" type="noConversion"/>
  </si>
  <si>
    <t>農業統計</t>
    <phoneticPr fontId="4" type="noConversion"/>
  </si>
  <si>
    <t>資料種類：農業統計</t>
    <phoneticPr fontId="13" type="noConversion"/>
  </si>
  <si>
    <t>資料種類：營造業統計</t>
    <phoneticPr fontId="13" type="noConversion"/>
  </si>
  <si>
    <t>營造業統計</t>
    <phoneticPr fontId="4" type="noConversion"/>
  </si>
  <si>
    <t>資料種類：其他行政統計</t>
    <phoneticPr fontId="13" type="noConversion"/>
  </si>
  <si>
    <t>其他行政統計</t>
    <phoneticPr fontId="4" type="noConversion"/>
  </si>
  <si>
    <t>宗教統計</t>
    <phoneticPr fontId="4" type="noConversion"/>
  </si>
  <si>
    <t>資料種類：宗教統計</t>
    <phoneticPr fontId="13" type="noConversion"/>
  </si>
  <si>
    <t>土地統計</t>
    <phoneticPr fontId="4" type="noConversion"/>
  </si>
  <si>
    <t>農耕土地面積</t>
    <phoneticPr fontId="4" type="noConversion"/>
  </si>
  <si>
    <t>資料種類：土地統計</t>
    <phoneticPr fontId="13" type="noConversion"/>
  </si>
  <si>
    <t>資料項目：農耕土地面積</t>
    <phoneticPr fontId="4" type="noConversion"/>
  </si>
  <si>
    <t>＊統計分類：分耕作地、長期休閒地兩大類。耕作地分為短期耕作地、長期耕作地；短期耕作地再分為水稻、水稻以外之短期作、短期休閒。</t>
    <phoneticPr fontId="4" type="noConversion"/>
  </si>
  <si>
    <r>
      <t>(一)農耕土地指不論現況種植與否，可供栽培作物之土地，包括短期耕作地</t>
    </r>
    <r>
      <rPr>
        <sz val="14"/>
        <rFont val="微軟正黑體"/>
        <family val="2"/>
        <charset val="136"/>
      </rPr>
      <t>、</t>
    </r>
    <r>
      <rPr>
        <sz val="14"/>
        <rFont val="標楷體"/>
        <family val="4"/>
        <charset val="136"/>
      </rPr>
      <t>長期耕作地及長期休閒地。</t>
    </r>
  </si>
  <si>
    <r>
      <t>1.短期耕作地</t>
    </r>
    <r>
      <rPr>
        <sz val="14"/>
        <rFont val="新細明體"/>
        <family val="1"/>
        <charset val="136"/>
      </rPr>
      <t>：</t>
    </r>
    <r>
      <rPr>
        <sz val="14"/>
        <rFont val="標楷體"/>
        <family val="4"/>
        <charset val="136"/>
      </rPr>
      <t>含能蓄水，經常可以栽培水稻之耕地、水稻以外之短期作耕地</t>
    </r>
    <r>
      <rPr>
        <sz val="14"/>
        <rFont val="Times New Roman"/>
        <family val="1"/>
      </rPr>
      <t>(</t>
    </r>
    <r>
      <rPr>
        <sz val="14"/>
        <rFont val="標楷體"/>
        <family val="4"/>
        <charset val="136"/>
      </rPr>
      <t>蔬菜等</t>
    </r>
    <r>
      <rPr>
        <sz val="14"/>
        <rFont val="Times New Roman"/>
        <family val="1"/>
      </rPr>
      <t>)</t>
    </r>
    <r>
      <rPr>
        <sz val="14"/>
        <rFont val="標楷體"/>
        <family val="4"/>
        <charset val="136"/>
      </rPr>
      <t>及短期休閒地。</t>
    </r>
  </si>
  <si>
    <t>(二)耕作地：</t>
    <phoneticPr fontId="13" type="noConversion"/>
  </si>
  <si>
    <t>2.長期耕作地：指土壤不容易貯水或水量不足只能栽培陸稻、雜糧及果樹類等之耕地。</t>
  </si>
  <si>
    <t>(三)長期休閒地：係指耕地長期荒蕪，未種植作物之土地。</t>
  </si>
  <si>
    <t>資料項目：有效農機使用證之農機數量</t>
    <phoneticPr fontId="4" type="noConversion"/>
  </si>
  <si>
    <t>＊統計標準時間：以每年十二月三十一日之事實為準。</t>
    <phoneticPr fontId="4" type="noConversion"/>
  </si>
  <si>
    <t>(十一)脫殼（粒）機：有動力裝備，用於榖類作物收割後脫殼（粒）之機器，如稻穀脫殼機、玉米脫粒機、高粱脫粒機、花生脫莢機等。</t>
    <phoneticPr fontId="13" type="noConversion"/>
  </si>
  <si>
    <t>(一)耕耘機：俗稱「鐵牛」，係藉動力碎土、鬆土、平土等耕耘農地之機器，其馬力較曳引機小許多。</t>
    <phoneticPr fontId="13" type="noConversion"/>
  </si>
  <si>
    <t>(二)曳引機：有動力引擎，可拖拉機件，附掛犁、耙、中耕器等用以犁田整地、播種、施肥等之機器。</t>
    <phoneticPr fontId="13" type="noConversion"/>
  </si>
  <si>
    <t>(四)動力中耕管理機：有動力裝備，用於作物成長階段之除草、施肥、培土作畦等，且把手可上下及迴旋移動之綜合性管理機器。</t>
    <phoneticPr fontId="13" type="noConversion"/>
  </si>
  <si>
    <t>(五)動力割草機：有動力裝備，專用於割除雜草之機器。</t>
    <phoneticPr fontId="13" type="noConversion"/>
  </si>
  <si>
    <t>(六)背負式（動力噴霧機、施肥機）：有動力裝備，可噴灑霧（粉）狀農藥、肥料，以防治病蟲害、除雜草及施肥之機器，其機種為背負式。</t>
    <phoneticPr fontId="13" type="noConversion"/>
  </si>
  <si>
    <t>(七)定置式動力噴霧機：有動力裝備，可噴灑霧狀農藥，以防治病蟲害及除雜草之機器，其機種為定置式及廣距式。</t>
    <phoneticPr fontId="13" type="noConversion"/>
  </si>
  <si>
    <t>(八)自走式噴霧車：有動力裝備，可噴灑霧狀農藥，以防治病蟲害及除雜草之車輛，其機種為行走式。</t>
    <phoneticPr fontId="13" type="noConversion"/>
  </si>
  <si>
    <t>(九)抽水機：為經營農業之目的，所設置之抽水馬達及相關設備。</t>
    <phoneticPr fontId="13" type="noConversion"/>
  </si>
  <si>
    <t>(十)水稻聯合收穫機：有動力裝備，可作稻穀之收割、脫穀、篩選及裝袋等一貫作業之機器。</t>
    <phoneticPr fontId="13" type="noConversion"/>
  </si>
  <si>
    <t>(三)插秧機：有動力裝備，可自動將培育好之秧苗，按一定距離插植於田間之機器。</t>
    <phoneticPr fontId="13" type="noConversion"/>
  </si>
  <si>
    <t>(十二)農地動力搬運車：有動力引擎裝置，可搬運農畜產品之農業用車輛。</t>
    <phoneticPr fontId="13" type="noConversion"/>
  </si>
  <si>
    <t>(十三)動力採茶機：有動力裝備，專用於採收茶葉之機器。</t>
    <phoneticPr fontId="13" type="noConversion"/>
  </si>
  <si>
    <t>(十四)雜糧聯合收穫機：有動力裝備，用於雜糧收穫之機器，包括玉米聯合收穫機、高粱聯合收穫機、甘藷收穫機、落花生收穫機、豆類收穫機等。</t>
    <phoneticPr fontId="13" type="noConversion"/>
  </si>
  <si>
    <t>(十五)甘蔗採收機：有動力裝備，專用於採收甘蔗之機器。</t>
    <phoneticPr fontId="13" type="noConversion"/>
  </si>
  <si>
    <t>(十六)動力剪枝機：有動力裝備，專用於修剪枝條之機器。</t>
    <phoneticPr fontId="13" type="noConversion"/>
  </si>
  <si>
    <t>(十七)乾燥機：將收穫之穀類或其他作物，加速脫水以便儲存之機器，如稻穀乾燥機、玉米乾燥機、菸葉乾燥設備（一套機件算一台）等。</t>
    <phoneticPr fontId="13" type="noConversion"/>
  </si>
  <si>
    <t>(十八)茶葉調製機（組）：有動力裝備，為茶菁製成粗製茶過程中使用之機器，包括殺菁機、揉捻機、烘培乾燥機等。</t>
    <phoneticPr fontId="13" type="noConversion"/>
  </si>
  <si>
    <t>(十九)蔬果分級機：將蔬菜、水果或其他農產品，依大小或重量予以分類選別之機器。</t>
    <phoneticPr fontId="13" type="noConversion"/>
  </si>
  <si>
    <t>＊統計指標編製方法與資料來源說明：由臺東縣政府農業處農機證照及農機用油管理資訊系統登載之有效農機量統計結果。</t>
    <phoneticPr fontId="13" type="noConversion"/>
  </si>
  <si>
    <t>＊統計單位：臺。</t>
    <phoneticPr fontId="13" type="noConversion"/>
  </si>
  <si>
    <t>有效農機使用證之農機數量</t>
    <phoneticPr fontId="4" type="noConversion"/>
  </si>
  <si>
    <t>天然災害水土保持設施損失情形</t>
    <phoneticPr fontId="4" type="noConversion"/>
  </si>
  <si>
    <t>天然災害統計</t>
    <phoneticPr fontId="4" type="noConversion"/>
  </si>
  <si>
    <t>資料項目：天然災害水土保持設施損失情形</t>
    <phoneticPr fontId="4" type="noConversion"/>
  </si>
  <si>
    <t>資料種類：天然災害統計</t>
    <phoneticPr fontId="13" type="noConversion"/>
  </si>
  <si>
    <t>漁業統計</t>
    <phoneticPr fontId="4" type="noConversion"/>
  </si>
  <si>
    <t>漁業從業人數</t>
    <phoneticPr fontId="4" type="noConversion"/>
  </si>
  <si>
    <t>資料項目：漁業從業人數</t>
    <phoneticPr fontId="4" type="noConversion"/>
  </si>
  <si>
    <t>資料種類：漁業統計</t>
    <phoneticPr fontId="13" type="noConversion"/>
  </si>
  <si>
    <t>(一)遠洋漁業：使用漁船在我國經濟海域外從事漁撈作業者。</t>
  </si>
  <si>
    <t>(三)沿岸漁業：使用船筏或不使用船筏在我國領海（12浬）內從事漁撈作業者。</t>
  </si>
  <si>
    <t>(四)海面養殖業：在高潮線外從事水產動植物之養育或蓄養作業者。</t>
  </si>
  <si>
    <t>(五)內陸漁撈業：在內水從事水產動植物之採捕為業者。</t>
  </si>
  <si>
    <t>(六)內陸養殖業：在高潮線內從事水產動植物之養育或蓄養作業者。</t>
  </si>
  <si>
    <t>(七)專業：指從事漁（水產）業之收入，占其全年總收入百分之五十以上者。</t>
  </si>
  <si>
    <t>(八)兼業：指從事漁（水產）業之收入，占其全年總收入未達百分之五十者。</t>
  </si>
  <si>
    <t>(九)船員：指搭乘動力漁船、舢舨或漁筏出海作業之工作人員，包括幹部船員及普通船員。在河川、湖沼、水庫作業，而未領有漁船船員手冊者，則列入內陸漁撈業。</t>
  </si>
  <si>
    <t>(十)岸上人員：指未直接從事漁撈、養殖或製造之工作，而掌管該經營單位之企劃、營運報關、採購、銷售、會計、出納、經營或其他岸上協助漁業工作等之人員。</t>
  </si>
  <si>
    <t>(二)近海漁業：使用漁船在我國經濟海域（12海浬-200海浬）內從事漁撈作業者。</t>
    <phoneticPr fontId="13" type="noConversion"/>
  </si>
  <si>
    <r>
      <t>(十一</t>
    </r>
    <r>
      <rPr>
        <sz val="14"/>
        <rFont val="Times New Roman"/>
        <family val="1"/>
      </rPr>
      <t>)</t>
    </r>
    <r>
      <rPr>
        <sz val="14"/>
        <rFont val="標楷體"/>
        <family val="4"/>
        <charset val="136"/>
      </rPr>
      <t>其他：係指於沿岸漁業中從事岸際及潮間帶採捕漁業，未搭乘船筏但直接從事漁業作業之從業人員。</t>
    </r>
    <phoneticPr fontId="13" type="noConversion"/>
  </si>
  <si>
    <t>漁戶數及漁戶人口數</t>
    <phoneticPr fontId="4" type="noConversion"/>
  </si>
  <si>
    <t>資料項目：漁戶數及漁戶人口數</t>
    <phoneticPr fontId="4" type="noConversion"/>
  </si>
  <si>
    <t>＊統計分類：均分遠洋、近海、沿岸、海面養殖、內陸漁撈、內陸養殖等六類加以統計。</t>
    <phoneticPr fontId="4" type="noConversion"/>
  </si>
  <si>
    <t>(一) 漁戶：不論漁業經營者（僅投資漁業而未負實際經營責任者除外）或被僱從事漁業者（限被僱直接從事漁撈或養殖工作者），凡其漁業收入達該戶總收入二分之一以上者為漁戶，戶籍登記者為準，漁戶中有兼營二種以上之漁業者，應以其收入最高之一種為準。</t>
    <phoneticPr fontId="4" type="noConversion"/>
  </si>
  <si>
    <t>(二) 漁戶人口數：凡漁戶內之人口均視為漁戶人口數，如遠洋漁戶內之人口，均列入遠洋漁戶人口計算。因就學或服役等關係，暫時遷出之人口，仍視為漁戶內人口；惟戶內如有共同居住，但未負共同生活義務之寄籍人口，則應予剔除。</t>
    <phoneticPr fontId="13" type="noConversion"/>
  </si>
  <si>
    <t>＊統計指標編製方法與資料來源說明：根據本市漁民戶籍資料及漁業登記證,逐項查記填表送由漁業主管單位予以彙編。</t>
    <phoneticPr fontId="4" type="noConversion"/>
  </si>
  <si>
    <t>＊統計單位：戶數：戶；人口數：人。</t>
    <phoneticPr fontId="13" type="noConversion"/>
  </si>
  <si>
    <t>資料種類：運輸統計</t>
    <phoneticPr fontId="13" type="noConversion"/>
  </si>
  <si>
    <t>運輸統計</t>
    <phoneticPr fontId="4" type="noConversion"/>
  </si>
  <si>
    <t>報表
、
網際
網路</t>
    <phoneticPr fontId="4" type="noConversion"/>
  </si>
  <si>
    <t>發布形式</t>
    <phoneticPr fontId="4" type="noConversion"/>
  </si>
  <si>
    <t>＊時效：3個月又5日。</t>
    <phoneticPr fontId="4" type="noConversion"/>
  </si>
  <si>
    <r>
      <t>＊統計標準時間：</t>
    </r>
    <r>
      <rPr>
        <sz val="14"/>
        <color theme="1"/>
        <rFont val="標楷體"/>
        <family val="4"/>
        <charset val="136"/>
      </rPr>
      <t>以每年十二月三十一日之事實為準。</t>
    </r>
    <phoneticPr fontId="4" type="noConversion"/>
  </si>
  <si>
    <t>＊發布週期：年。</t>
    <phoneticPr fontId="13" type="noConversion"/>
  </si>
  <si>
    <t>＊時效：3個月又5日。</t>
    <phoneticPr fontId="4" type="noConversion"/>
  </si>
  <si>
    <t>＊統計分類：依農機種類及主要用途、機型等分為耕耘機、曳引機、插秧機、動力中耕管理機、動力割草機、背負式（動力噴霧機、施肥機）、定置式動力噴霧機、自走式噴霧車、抽水機、水稻聯合收穫機、脫殼（粒）機、農地動力搬運車、動力採茶機、雜糧聯合收穫機、甘蔗採收機、動力剪枝機、乾燥機、茶葉調製機（組）、蔬果分級機等。</t>
    <phoneticPr fontId="4" type="noConversion"/>
  </si>
  <si>
    <r>
      <t>＊時效：</t>
    </r>
    <r>
      <rPr>
        <sz val="14"/>
        <color rgb="FFFF0000"/>
        <rFont val="標楷體"/>
        <family val="4"/>
        <charset val="136"/>
      </rPr>
      <t>2個月又5日</t>
    </r>
    <r>
      <rPr>
        <sz val="14"/>
        <color indexed="8"/>
        <rFont val="標楷體"/>
        <family val="4"/>
        <charset val="136"/>
      </rPr>
      <t>。</t>
    </r>
    <phoneticPr fontId="4" type="noConversion"/>
  </si>
  <si>
    <t>四、公開資料發布訊息</t>
    <phoneticPr fontId="13" type="noConversion"/>
  </si>
  <si>
    <t>＊同步發送單位（說明資料發布時同步發送之單位或可同步查得該資料之網址）：臺東縣政府農業處。</t>
    <phoneticPr fontId="4" type="noConversion"/>
  </si>
  <si>
    <t>＊統計單位：人。</t>
    <phoneticPr fontId="13" type="noConversion"/>
  </si>
  <si>
    <t>＊統計分類：按漁業種類分為遠洋漁業、近海漁業、沿岸漁業、內陸漁撈、海面養殖及內陸養殖。</t>
    <phoneticPr fontId="4" type="noConversion"/>
  </si>
  <si>
    <t>＊統計標準時間：以每年12月31日之事實為準。</t>
    <phoneticPr fontId="4" type="noConversion"/>
  </si>
  <si>
    <t>(二十七)本表皆以公斤為單位，若無法得其實際重量，請至「生活廢棄物質管理資訊系統」主管機關頁面&gt;點選「常見問題區」中「資源回收項目重量折算標準」可供參考，網址：http://hwms.epa.gov.tw/。</t>
    <phoneticPr fontId="13" type="noConversion"/>
  </si>
  <si>
    <t>＊時效：20日。</t>
    <phoneticPr fontId="4" type="noConversion"/>
  </si>
  <si>
    <t>五、資料品質</t>
    <phoneticPr fontId="13" type="noConversion"/>
  </si>
  <si>
    <r>
      <t>(十) 「其他」處理：係指非採焚化、衛生掩埋或回收再利用等處理方式，而變更其物理、化學、生物特性或成分，達成分離、中和、減量、減積、去毒、無害化或安定之目的，例如篩分打包、水泥窯偕同處理、製成固體再生燃料（</t>
    </r>
    <r>
      <rPr>
        <sz val="14"/>
        <rFont val="Times New Roman"/>
        <family val="1"/>
      </rPr>
      <t>Solid Recovered Fuel</t>
    </r>
    <r>
      <rPr>
        <sz val="14"/>
        <rFont val="標楷體"/>
        <family val="4"/>
        <charset val="136"/>
      </rPr>
      <t>，</t>
    </r>
    <r>
      <rPr>
        <sz val="14"/>
        <rFont val="Times New Roman"/>
        <family val="1"/>
      </rPr>
      <t>SRF</t>
    </r>
    <r>
      <rPr>
        <sz val="14"/>
        <rFont val="標楷體"/>
        <family val="4"/>
        <charset val="136"/>
      </rPr>
      <t>）等。</t>
    </r>
    <phoneticPr fontId="4" type="noConversion"/>
  </si>
  <si>
    <t>＊統計指標編製方法與資料來源說明：由本所辦理都市計畫區內路外停車位統計之單位，依據原始資料分別統計彙編。</t>
    <phoneticPr fontId="4" type="noConversion"/>
  </si>
  <si>
    <t>七、其他事項：無。</t>
    <phoneticPr fontId="13" type="noConversion"/>
  </si>
  <si>
    <t>＊統計地區範圍及對象：包括本所轄區內計畫區內路外停車位，以平面或立體式(包括匝道式、機械式或塔台式)等設置，以供民眾停放車輛之場所為統計對象，但不包括所轄之建築物附設停車位(由縣市另報送營建署彙送)及風景遊樂區停車位（由縣市另報送觀光局彙送）。</t>
    <phoneticPr fontId="4" type="noConversion"/>
  </si>
  <si>
    <t>＊統計標準時間：以每季底之事實為準。</t>
    <phoneticPr fontId="4" type="noConversion"/>
  </si>
  <si>
    <t>＊統計分類：路外停車位依設置方式分公有及私有，再分收費、不收費，並細分平面及立體(包括匝道式、機械式或塔台式)。</t>
    <phoneticPr fontId="4" type="noConversion"/>
  </si>
  <si>
    <t>＊統計單位：格。</t>
    <phoneticPr fontId="13" type="noConversion"/>
  </si>
  <si>
    <r>
      <t>＊</t>
    </r>
    <r>
      <rPr>
        <sz val="14"/>
        <color indexed="8"/>
        <rFont val="標楷體"/>
        <family val="4"/>
        <charset val="136"/>
      </rPr>
      <t xml:space="preserve">書面：       （ ）新聞稿   （◎）報表  </t>
    </r>
  </si>
  <si>
    <t>三、資料範圍、週期及時效</t>
    <phoneticPr fontId="13" type="noConversion"/>
  </si>
  <si>
    <t>＊統計地區範圍及對象：包括本所轄區內路邊停車位，以供民眾停放車輛之場所為統計對象，但不包括所轄之建築物附設停車位(由縣市另報送營建署彙送)及風景遊樂區停車位（由縣市另報送觀光局彙送）。</t>
    <phoneticPr fontId="4" type="noConversion"/>
  </si>
  <si>
    <t>(二) 都市計畫區內：依都市計畫法規定之都市計畫範圍內(不包括其範圍內之風景遊樂區)。</t>
    <phoneticPr fontId="27" type="noConversion"/>
  </si>
  <si>
    <t>(三) 都市計畫區外：依都市計畫法規定之都市計畫範圍外(不包括其範圍內之風景遊樂區)。</t>
    <phoneticPr fontId="27" type="noConversion"/>
  </si>
  <si>
    <t>＊時效：30日。</t>
    <phoneticPr fontId="4" type="noConversion"/>
  </si>
  <si>
    <t>＊預告發布日期（含預告方式及週期）：每季終了後30日內以公務統計報表發布(預定發布時間如遇例假日則順延至次一工作日)。</t>
    <phoneticPr fontId="4" type="noConversion"/>
  </si>
  <si>
    <t>＊統計指標編製方法與資料來源說明：由本所辦理路邊停車位統計之單位，依據原始資料分別統計彙編。</t>
    <phoneticPr fontId="4" type="noConversion"/>
  </si>
  <si>
    <r>
      <t>＊時效：</t>
    </r>
    <r>
      <rPr>
        <sz val="14"/>
        <color theme="1"/>
        <rFont val="標楷體"/>
        <family val="4"/>
        <charset val="136"/>
      </rPr>
      <t>15日</t>
    </r>
    <r>
      <rPr>
        <sz val="14"/>
        <color indexed="8"/>
        <rFont val="標楷體"/>
        <family val="4"/>
        <charset val="136"/>
      </rPr>
      <t>。</t>
    </r>
    <phoneticPr fontId="4" type="noConversion"/>
  </si>
  <si>
    <t>＊預告發布日期（含預告方式及週期）：每季終了後十五日內以公務統計報表發布(預定發布時間如遇例假日則順延至次一工作日)。</t>
    <phoneticPr fontId="4" type="noConversion"/>
  </si>
  <si>
    <t>＊統計地區範圍及對象：包括本所轄區內計畫區外路外電動車專用停車位，含平面或立體式(包括匝道式、機械式或塔台式)等設置，以供電動車輛停放之場所為統計對象。</t>
    <phoneticPr fontId="4" type="noConversion"/>
  </si>
  <si>
    <t>＊時效：15日。</t>
    <phoneticPr fontId="4" type="noConversion"/>
  </si>
  <si>
    <t>＊預告發布日期（含預告方式及週期）：每季終了後十五日內以公務統計報表發布(預定發布時間如遇例假日則順延至次一工作日)。</t>
    <phoneticPr fontId="4" type="noConversion"/>
  </si>
  <si>
    <t>＊時效：25日。</t>
    <phoneticPr fontId="4" type="noConversion"/>
  </si>
  <si>
    <t>＊同步發送單位（說明資料發布時同步發送之單位或可同步查得該資料之網址）：臺東縣政府建設處。</t>
    <phoneticPr fontId="4" type="noConversion"/>
  </si>
  <si>
    <t>＊預告發布日期（含預告方式及週期）：每季終了後二十五日內以公務統計報表發布(預定發布時間如遇例假日則順延至次一工作日)。</t>
    <phoneticPr fontId="4" type="noConversion"/>
  </si>
  <si>
    <t>＊統計地區範圍及對象：凡本公所無直系血親卑親屬或直系血親卑親屬未居住於同縣市之65歲以上獨自居住、同住者無照顧能力、65歲以上夫妻同住者或經各縣（市）政府社會局（處）派員訪視評估需列冊關懷之老人，均為統計對象</t>
    <phoneticPr fontId="4" type="noConversion"/>
  </si>
  <si>
    <t>＊時效：1個月又5日。</t>
    <phoneticPr fontId="4" type="noConversion"/>
  </si>
  <si>
    <t>＊同步發送單位（說明資料發布時同步發送之單位或可同步查得該資料之網址）：衛生福利部統計處。</t>
    <phoneticPr fontId="4" type="noConversion"/>
  </si>
  <si>
    <t>＊預告發布日期（含預告方式及週期）：每季終了後一個月又五日內以公務統計報表發布(預定發布時間如遇例假日則順延至次一工作日)。</t>
    <phoneticPr fontId="4" type="noConversion"/>
  </si>
  <si>
    <t>＊時效：2個月又5日。</t>
    <phoneticPr fontId="4" type="noConversion"/>
  </si>
  <si>
    <t>＊統計地區範圍及對象：凡在本所轄內已成立社區發展協會之社區，均為統計對象。</t>
    <phoneticPr fontId="4" type="noConversion"/>
  </si>
  <si>
    <t>(一)社區：依「社區發展工作綱要」第2條規定，係指「經鄉(鎮、市、區)社區發展主管機關劃定，供為依法設立社區發展協會，推動社區發展工作之組織與活動區域」。</t>
    <phoneticPr fontId="13" type="noConversion"/>
  </si>
  <si>
    <t>＊同步發送單位（說明資料發布時同步發送之單位或可同步查得該資料之網址）：臺東縣政府社會處。</t>
    <phoneticPr fontId="4" type="noConversion"/>
  </si>
  <si>
    <t>＊預告發布日期（含預告方式及週期）：年度終了後二個月又五日內以公務統計報表發布(預定發布時間如遇例假日則順延至次一工作日)。</t>
    <phoneticPr fontId="4" type="noConversion"/>
  </si>
  <si>
    <t>＊預告發布日期（含預告方式及週期）：期間終了後一個月又五日內以公務統計報表發布(預定發布時間如遇例假日則順延至次一工作日)。</t>
    <phoneticPr fontId="4" type="noConversion"/>
  </si>
  <si>
    <t>＊統計分類：(一)垃圾處理場(廠)：按焚化廠、衛生掩埋場、堆肥場、堆置場分。
            (二)垃圾回收清除車輛：按子母式垃圾車、密封式垃圾車、框式垃圾
                   車、水肥車、清溝(溝泥)車、掃(洗)街車分。</t>
    <phoneticPr fontId="4" type="noConversion"/>
  </si>
  <si>
    <t>＊同步發送單位（說明資料發布時同步發送之單位或可同步查得該資料之網址）：臺東縣環保局。</t>
    <phoneticPr fontId="4" type="noConversion"/>
  </si>
  <si>
    <t>22.非屬上述業務項目（如一般建築及設備、資訊軟硬體等）之經費分別歸入對應類別，如無法明確歸於某一類別，則歸入「其他」項。</t>
    <phoneticPr fontId="13" type="noConversion"/>
  </si>
  <si>
    <t>＊統計單位：廠(座)、輛。</t>
    <phoneticPr fontId="13" type="noConversion"/>
  </si>
  <si>
    <t>＊時效：2個月又20天。</t>
    <phoneticPr fontId="4" type="noConversion"/>
  </si>
  <si>
    <t>＊預告發布日期（含預告方式及週期）：期間開始二個月又二十日內以公務統計報表發布(預定發布時間如遇例假日則順延至次一工作日)。</t>
    <phoneticPr fontId="4" type="noConversion"/>
  </si>
  <si>
    <t>＊統計單位：千元
＊統計分類：
(一)縱項目按經資門別、科目別及基金別分。
(二)橫項目按單位別、業務別、基金來源/用途別分。</t>
    <phoneticPr fontId="4" type="noConversion"/>
  </si>
  <si>
    <t>＊時效：4個月又20天。</t>
    <phoneticPr fontId="4" type="noConversion"/>
  </si>
  <si>
    <t>＊預告發布日期（含預告方式及週期）：期間終了四個月又二十日內以公務統計報表發布(預定發布時間如遇例假日則順延至次一工作日)。</t>
    <phoneticPr fontId="4" type="noConversion"/>
  </si>
  <si>
    <t>＊統計標準時間：動態資料以當年1月至12月之事實為準；靜態資料以當年12月底之事實為準。</t>
    <phoneticPr fontId="4" type="noConversion"/>
  </si>
  <si>
    <t>（三）成立：指當年調解成立之件數。</t>
    <phoneticPr fontId="4" type="noConversion"/>
  </si>
  <si>
    <t>（四）不成立：指1次或多次調解未達成協議不再調解之當年結案之件數。</t>
    <phoneticPr fontId="13" type="noConversion"/>
  </si>
  <si>
    <t>（二）刑事結案件數：按妨害風化、妨害婚姻及家庭、傷害、妨害自由名譽信用
及秘密、竊盜及侵占詐欺、毀棄損壞及其他分。</t>
    <phoneticPr fontId="13" type="noConversion"/>
  </si>
  <si>
    <t>（一）民事結案件數：按債權、債務、
物權、親屬、繼承、商事、營建工程及其他分。</t>
    <phoneticPr fontId="13" type="noConversion"/>
  </si>
  <si>
    <t>（五）本表結案件數總計應與
「3311-04-03-3辦理調解方式概況」之調解方式合計欄相符。</t>
    <phoneticPr fontId="4" type="noConversion"/>
  </si>
  <si>
    <t>＊統計分類：橫項依「鄉鎮市別」分；縱項依「結案件數總計」、
「民事結案件數」、「刑事結案件數」及「年底正在調解中未結案件數」分。</t>
    <phoneticPr fontId="4" type="noConversion"/>
  </si>
  <si>
    <t>＊預告發布日期（含預告方式及週期）：年度終了後1個月又5日內以公務統計報表發布(預定發布時間如遇例假日則順延至次一工作日)。</t>
    <phoneticPr fontId="4" type="noConversion"/>
  </si>
  <si>
    <t>＊預告發布日期（含預告方式及週期）：年度終了後1個月又五日內以公務統計報表發布(預定發布時間如遇例假日則順延至次一工作日)。</t>
    <phoneticPr fontId="4" type="noConversion"/>
  </si>
  <si>
    <t>＊統計分類：橫項依「鄉鎮市別」分；縱項依「委員總人數」、「性別」、「年齡」、「教育程度」、「行業」、「服務公職」及「委員年資」分。</t>
    <phoneticPr fontId="4" type="noConversion"/>
  </si>
  <si>
    <t>＊預告發布日期（含預告方式及週期）：次年四月五日前以公務統計報表發布，(預定發布時間如遇例假日則順延至次一工作日)。</t>
    <phoneticPr fontId="4" type="noConversion"/>
  </si>
  <si>
    <t>＊統計單位：件、%。</t>
    <phoneticPr fontId="13" type="noConversion"/>
  </si>
  <si>
    <t>（三）委員集體開會調解、委員獨任調解：委員獨任調解係指責任區1人為主體進行之調解，惟依法須有女性委員或主席參與者，仍以委員獨任調解計算之；責任區3人以上為主體之調解案件為委員集體開會調解案件。</t>
    <phoneticPr fontId="13" type="noConversion"/>
  </si>
  <si>
    <t>＊統計分類：橫項依「鄉鎮市別」分；縱項依「調解方式」及「協同調解」分。</t>
    <phoneticPr fontId="4" type="noConversion"/>
  </si>
  <si>
    <r>
      <t>＊同步發送單位（說明資料發布時同步發送之單位或可同步查得該資料之網址）：</t>
    </r>
    <r>
      <rPr>
        <sz val="14"/>
        <color theme="1"/>
        <rFont val="標楷體"/>
        <family val="4"/>
        <charset val="136"/>
      </rPr>
      <t>臺東縣政府民政處</t>
    </r>
    <r>
      <rPr>
        <sz val="14"/>
        <color indexed="8"/>
        <rFont val="標楷體"/>
        <family val="4"/>
        <charset val="136"/>
      </rPr>
      <t>。</t>
    </r>
    <phoneticPr fontId="4" type="noConversion"/>
  </si>
  <si>
    <t>＊同步發送單位（說明資料發布時同步發送之單位或可同步查得該資料之網址）：臺東縣政府民政處。</t>
    <phoneticPr fontId="4" type="noConversion"/>
  </si>
  <si>
    <t>＊預告發布日期（含預告方式及週期）：次年三月五日前以公務統計報表發布(預定發布時間如遇例假日則順延至次一工作日)。</t>
    <phoneticPr fontId="4" type="noConversion"/>
  </si>
  <si>
    <t>＊時效：3個月又5日。</t>
    <phoneticPr fontId="4" type="noConversion"/>
  </si>
  <si>
    <t>＊預告發布日期（含預告方式及週期）：每年終了後三個月又五日內以公務統計報表發布(預定發布時間如遇例假日則順延至次一工作日)。</t>
    <phoneticPr fontId="4" type="noConversion"/>
  </si>
  <si>
    <t>＊時效：3個月又5日。</t>
    <phoneticPr fontId="4" type="noConversion"/>
  </si>
  <si>
    <t>＊統計單位：處、平方公尺、座、具、個。</t>
    <phoneticPr fontId="13" type="noConversion"/>
  </si>
  <si>
    <t>（十）本年遷出數：指撿骨或遷至其他骨灰（骸）存放設施安厝。</t>
    <phoneticPr fontId="13" type="noConversion"/>
  </si>
  <si>
    <t>（十一）開放中：係指設施營運中，受理民眾申請埋葬或骨灰（骸）存放。</t>
    <phoneticPr fontId="13" type="noConversion"/>
  </si>
  <si>
    <t>（十二）已停用：係指設施已禁葬或不再提供骨灰（骸）存放服務。</t>
    <phoneticPr fontId="13" type="noConversion"/>
  </si>
  <si>
    <t>＊統計分類：橫項依「鄉鎮市別」及「公私立別」分；縱項依「經規劃並啟用者」及「未經規劃者」分。</t>
    <phoneticPr fontId="4" type="noConversion"/>
  </si>
  <si>
    <t>＊統計地區範圍及對象：凡本所範圍內，依法設置及管理之公私立公墓，均為統計對象。</t>
    <phoneticPr fontId="4" type="noConversion"/>
  </si>
  <si>
    <t>＊統計地區範圍及對象：凡本所範圍內，依法設置及管理之公私立骨灰(骸)存放設施，均為統計對象。</t>
    <phoneticPr fontId="4" type="noConversion"/>
  </si>
  <si>
    <t>＊時效：2個月又20日。</t>
  </si>
  <si>
    <t>＊時效：2個月又20日。</t>
    <phoneticPr fontId="4" type="noConversion"/>
  </si>
  <si>
    <t>＊預告發布日期（含預告方式及週期）：次年3月20日前以公務統計報表發布(預定發布時間如遇例假日則順延至次一工作日)。</t>
    <phoneticPr fontId="4" type="noConversion"/>
  </si>
  <si>
    <t>（四）年底處數
1.開放中：係指設施營運中，受理民眾申請骨灰（骸）存放。
2.已停用：係指設施不再提供骨灰（骸）存放服務。</t>
    <phoneticPr fontId="13" type="noConversion"/>
  </si>
  <si>
    <t>＊統計單位：處、位數。</t>
    <phoneticPr fontId="13" type="noConversion"/>
  </si>
  <si>
    <t>＊統計分類：橫項依「鄉鎮市別」及「公私立別」分；縱項依「年底處數」、「年底最大容量」、「年底已使用量」、「年底尚未使用量」、「本年納入數量」及「本年遷出數量」分。</t>
    <phoneticPr fontId="4" type="noConversion"/>
  </si>
  <si>
    <t>＊預告發布日期（含預告方式及週期）：年度終了後2個月又20日內以公務統計報表發布(預定發布時間如遇例假日則順延至次一工作日)。</t>
    <phoneticPr fontId="4" type="noConversion"/>
  </si>
  <si>
    <t>＊同步發送單位（說明資料發布時同步發送之單位或可同步查得該資料之網址）：臺東縣政府民政處。</t>
    <phoneticPr fontId="4" type="noConversion"/>
  </si>
  <si>
    <t>＊統計地區範圍及對象：凡本所依法所為殯葬管理業務，均為統計對象。</t>
  </si>
  <si>
    <t>＊統計標準時間：動態資料以當年1月1日至年底之事實為準；靜態資料以當年12月底之事實為準。</t>
  </si>
  <si>
    <t>（四）本年環保葬件數：係指公、私立公墓內或非公墓內之環保葬件數。</t>
  </si>
  <si>
    <t>（五）本年殯葬設施違反殯葬法規處分件數：係指公、私立殯葬設施違反殯葬法規遭受處分之件數。</t>
  </si>
  <si>
    <t>＊統計分類：橫項依「鄉鎮市別」分；縱項依「本年環保葬件數」、「年底公立公墓收費狀況」、「年底公立公墓管理人員」、「年底公立各級單位殯葬業務承辦人員」、「本年核發埋葬火化許可證明」及「本年殯葬設施違反殯葬法規處分件數」分，其中「本年環保葬件數」、「年底公立公墓管理人員」、「年底公立各級單位殯葬業務承辦人員」及「本年核發埋葬火化許可證明」再依性別分。</t>
  </si>
  <si>
    <t>＊發布週期：年。</t>
  </si>
  <si>
    <t>＊統計指標編製方法與資料來源說明：依據本所資料編製。</t>
  </si>
  <si>
    <t>＊統計資料交叉查核及確保資料合理性之機制：無。</t>
  </si>
  <si>
    <t>六、須注意及預定改變之事項（說明預定修正之資料、定義、統計方法等及其修正原因）：無。</t>
  </si>
  <si>
    <t>＊同步發送單位（說明資料發布時同步發送之單位或可同步查得該資料之網址）：臺東縣政府民政處。</t>
    <phoneticPr fontId="13" type="noConversion"/>
  </si>
  <si>
    <t>＊預告發布日期（含預告方式及週期）：年度終了後2個月又20日內以公務統計報表發布(預定發布時間如遇例假日則順延至次一工作日)。</t>
    <phoneticPr fontId="13" type="noConversion"/>
  </si>
  <si>
    <t>＊統計單位：件、個、人。</t>
    <phoneticPr fontId="13" type="noConversion"/>
  </si>
  <si>
    <t>（四）殯儀館：係指醫院以外，供屍體處理及舉行殮、殯、奠、祭儀式之設施。依殯葬管理條例第13條規定，應有以下設施：
1.冷凍室。2.屍體處理設施。3.解剖室。4.消毒設施。5.廢（污）水處理設施。6.停柩室。7.禮廳及靈堂。8.悲傷輔導室。9.服務中心及家屬休息室。10.公共衛生設施。11.緊急供電設施。12.停車場。13.聯外道路。14.其他依法應設置之設施。</t>
  </si>
  <si>
    <t>＊統計單位：處、平方公尺、間、具。</t>
  </si>
  <si>
    <t>＊統計分類：橫項依「鄉鎮市別」及「公私立別」分；縱項依「年底殯儀館數」、「年底土地面積」、「年底總樓地板面積」、「年底禮廳數」、「年底屍體冷凍室最大容量」及「本年殯殮數」分。</t>
  </si>
  <si>
    <t>＊統計地區範圍及對象：凡本所範圍內，依法設置及管理之公私立殯儀館，均為統計對象。</t>
    <phoneticPr fontId="13" type="noConversion"/>
  </si>
  <si>
    <t>＊統計地區範圍及對象：凡本所範圍內，依法設置及管理之公私立火化場，均為統計對象。</t>
    <phoneticPr fontId="4" type="noConversion"/>
  </si>
  <si>
    <t>（三）每日最大處理量：指依爐具之效能，全部火化爐每日所能處理之最大量而言。</t>
  </si>
  <si>
    <t>（四）性別不詳：指火化之骨骸、胎兒屍體或其他無法辨識性別之情形者。</t>
  </si>
  <si>
    <t>＊統計分類：橫項依「鄉鎮市區別」及「公私立別」分；縱項依「年底火化場數」、「年底土地面積」、「年底總樓地板面積」、「年底每日最大處理量」、「年底火化爐數」及「本年火化數」分，其中「本年火化數」再依性別分。</t>
  </si>
  <si>
    <t>＊時效：4個月又5日。</t>
  </si>
  <si>
    <t>（一）年底總樓地板面積：指當年底房屋各樓層總樓地板面積和而言。</t>
  </si>
  <si>
    <r>
      <t>（二）</t>
    </r>
    <r>
      <rPr>
        <sz val="14"/>
        <color theme="1"/>
        <rFont val="Times New Roman"/>
        <family val="1"/>
      </rPr>
      <t> </t>
    </r>
    <r>
      <rPr>
        <sz val="14"/>
        <color theme="1"/>
        <rFont val="標楷體"/>
        <family val="4"/>
        <charset val="136"/>
      </rPr>
      <t>本年火化數：指當年公私立火化場火化之數量。</t>
    </r>
  </si>
  <si>
    <t>＊統計單位：處、平方公尺、具、座。</t>
  </si>
  <si>
    <t>＊統計地區範圍及對象：凡在本所境內為農村生產資材與產物運輸需要而輔助改善及維護之農路為統計對象。</t>
  </si>
  <si>
    <t>＊統計標準時間：以會計年度期間之事實為準。</t>
  </si>
  <si>
    <t>＊統計分類：按工程名稱、地點、道路總長度分；總工程費按中央、縣、其他等經費來源分。</t>
  </si>
  <si>
    <t>＊同步發送單位（說明資料發布時同步發送之單位或可同步查得該資料之網址）：臺東縣政府農業處。</t>
  </si>
  <si>
    <t>＊統計指標編製方法與資料來源說明：本所依相關工程資料編製。</t>
  </si>
  <si>
    <t>＊時效：2個月又5日。</t>
  </si>
  <si>
    <t>＊預告發布日期（含預告方式及週期）：每年終了後兩個月又五日內以公務統計報表發布(預定發布時間如遇例假日則順延至次一工作日)。</t>
    <phoneticPr fontId="13" type="noConversion"/>
  </si>
  <si>
    <t>＊預告發布日期（含預告方式及週期）：年度終了後四個月又五日內以公務統計報表發布(預定發布時間如遇例假日則順延至次一工作日)。</t>
    <phoneticPr fontId="13" type="noConversion"/>
  </si>
  <si>
    <t>＊統計單位：道路總長度：公里；總工程費：新台幣元。</t>
    <phoneticPr fontId="13" type="noConversion"/>
  </si>
  <si>
    <t>＊統計地區範圍及對象：凡本公所實施都市計畫區域內辦理完成之各種公共工程，均為統計對象。</t>
  </si>
  <si>
    <t>＊統計標準時間：以每年1月1日至12月底之事實為準。</t>
  </si>
  <si>
    <t>(一)有關橋梁座數及面積，是以當年度新建座數及面積計算。</t>
  </si>
  <si>
    <t>(二)有關雨水下水道抽水站座數及排水幹支線長度，是以“當年度”
施作座數及長度計算。</t>
  </si>
  <si>
    <t>(三)有關污水下水道污水處理廠座數及污水幹支線長度，是以“當年度”
施作座數及長度計算。</t>
  </si>
  <si>
    <t>(四)有關公園處數及面積，是以當年度新建處數及面積計算。</t>
  </si>
  <si>
    <t>(五)各工程類別數量以各該年事業費追加減後之工程數量為準。</t>
  </si>
  <si>
    <t>(六)有工程實施數量，而未列有工程費者，係屬義務勞動者。</t>
  </si>
  <si>
    <t>(七)有關雨水之抽水量是以“當年度”施作完成可處理之數量。</t>
  </si>
  <si>
    <t>(八)有關污水下水道之處理量是以“當年度”施作完成可處理之數量。</t>
  </si>
  <si>
    <t>＊統計單位：平方公尺、座、(m3/秒)、公尺、(m3/日)、處。</t>
  </si>
  <si>
    <t>＊統計分類：工程類別分為道路(按瀝青、水泥混凝土、石子、沙土等路面分)、橋梁(按鋼筋混凝土橋及其他分)、下水道(按雨水下水道及污水下水道分，其中雨水下水道按設置抽水站座數、抽水量(m3/秒)及排水幹支線長度統計；污水下水道按設置污水處理廠座數、處理量(m3/日)及污水幹支線長度統計)、公園(按處數及面積分)等4大類。</t>
  </si>
  <si>
    <t>＊時效：1個月又20日。</t>
  </si>
  <si>
    <t>＊預告發布日期（含預告方式及週期）：次年二月二十日前以公務統計報表發布，公布日期上載於台東市公所網站之「資訊公開\統計年報\預告統計資料發布時間表」(預定發布時間如遇例假日則順延至次一工作日)。</t>
  </si>
  <si>
    <t>＊同步發送單位（說明資料發布時同步發送之單位或可同步查得該資料之網址）：臺東縣政府建設處。</t>
  </si>
  <si>
    <t>＊統計指標編製方法與資料來源說明：依據本公所資料彙編。</t>
  </si>
  <si>
    <t>＊預告發布日期（含預告方式及週期）：次年二月二十日前以公務統計報表發布(預定發布時間如遇例假日則順延至次一工作日)。</t>
    <phoneticPr fontId="13" type="noConversion"/>
  </si>
  <si>
    <t>＊統計地區範圍及對象：凡本公所實施都市計畫區域已取得公共設施用地，均為統計對象。</t>
  </si>
  <si>
    <t>＊統計標準時間：以每年年底之事實為準。</t>
  </si>
  <si>
    <r>
      <t>(</t>
    </r>
    <r>
      <rPr>
        <sz val="14"/>
        <color theme="1"/>
        <rFont val="標楷體"/>
        <family val="4"/>
        <charset val="136"/>
      </rPr>
      <t>一) 道路系統、停車場所及加油站，應按土地使用分區及交通情形與預期之發展配置之。</t>
    </r>
  </si>
  <si>
    <t>(二) 公園、體育場所、綠地、廣場及兒童遊樂場，應依計畫人口密度及自然環境，作有系統之佈置，除具有特殊情形外，其占用土地總面積不得少於全部計畫面積百分之十。</t>
  </si>
  <si>
    <t>(三) 中小學校、社教場所、市場、變電所、衛生等公共設施，應按里鄰單位或居民分布情形適當配置之。</t>
  </si>
  <si>
    <t>(四) 環保設施用地包括污水處理廠（場）、垃圾掩埋場、焚化爐、資源回收站（場）等相關環保設施。</t>
  </si>
  <si>
    <t>＊統計單位：公頃。</t>
  </si>
  <si>
    <t>＊統計分類：依都市計畫法第42條規定，都市計畫地區範圍內，應視實際情況，分別設置公共設施用地。</t>
  </si>
  <si>
    <t>＊同步發送單位（說明資料發布時同步發送之單位或可同步查得該資料之網址）：臺東縣政府建設處。</t>
    <phoneticPr fontId="13" type="noConversion"/>
  </si>
  <si>
    <t>(二) 公園、體育場所、綠地、廣場及兒童遊樂場，應依計畫人口密度及自然環境，作有系統之佈置，除具有特殊情形外其占用土地總面積不得少於全部計畫面積百分之十。</t>
  </si>
  <si>
    <t>＊統計指標編製方法與資料來源說明：依據本所資料彙編。</t>
  </si>
  <si>
    <r>
      <t>＊統計地區範圍及對象：凡本</t>
    </r>
    <r>
      <rPr>
        <sz val="13.5"/>
        <color theme="1"/>
        <rFont val="標楷體"/>
        <family val="4"/>
        <charset val="136"/>
      </rPr>
      <t>所</t>
    </r>
    <r>
      <rPr>
        <sz val="13.5"/>
        <color indexed="8"/>
        <rFont val="標楷體"/>
        <family val="4"/>
        <charset val="136"/>
      </rPr>
      <t>實施都市計畫區域已闢建之公共設施用地，均為統計對象。</t>
    </r>
    <phoneticPr fontId="4" type="noConversion"/>
  </si>
  <si>
    <t>＊統計地區範圍及對象：凡本公所實施都市計畫區域內之現有道路、橋樑及自行車道，均為統計對象。</t>
  </si>
  <si>
    <t>＊統計標準時間：以每年12月底之事實為準。</t>
  </si>
  <si>
    <t>(一) 道路面積：指都市計畫區域內寬度達6公尺以上道路之面積。</t>
  </si>
  <si>
    <t>(二) 道路長度：指都市計畫區域內寬度達6公尺以上道路之長度。</t>
  </si>
  <si>
    <t>(三) 瀝青或水泥混凝土路面：用柏油及砂石混合舖設的路面用，或水泥、細沙、石子等混合舖設的路面。</t>
  </si>
  <si>
    <t>(四) 碎石路面或砂土路面：用碎石或以砂土舖裝及新闢的路面。</t>
  </si>
  <si>
    <t>(五) 車輛可行駛之路面面積：係指路基以上用以承受車輛行駛部分，並未含人行道、安全島、溝蓋板等道路用地面積。</t>
  </si>
  <si>
    <t>(六) 其他面積：含安全島、溝蓋板、綠地……等面積。</t>
  </si>
  <si>
    <t>(七) 自行車道：供自行車使用或與自行車共用之車道或道路長度。(包含自行車專用道、自行車與行人共用道、自行車與汽機車共用道、自行車與機、慢車共用道等)。</t>
  </si>
  <si>
    <t>(八) 本表所填應為年底之靜態資料(累計數)，不是年度數字。</t>
  </si>
  <si>
    <t>(九) 現有道路以路面寬度在6公尺以上者為限，6公尺以下者不列計。</t>
  </si>
  <si>
    <t>(十) 本表所指都市計畫區域內道路，係包括本縣(市)經費內建造及經費外建造之路面。意即，凡該道路係在都市計畫區域內，且路面寬度在6公尺以上者，均應包括。</t>
  </si>
  <si>
    <t>(十一) 如當年僅修舖原有瀝青路面時，其長度、面積仍然維持原報之長度、面積，不得再予增列，以免重複增加現象。</t>
  </si>
  <si>
    <t>(十二) 如原報之沙土路、碎石路於當年改舖瀝青路時，沙土路、碎石路之長度、面積均應減少；相對的，瀝青路之長度、面積則應增加。注意一增一減，數字應相等。</t>
  </si>
  <si>
    <t>(十四) 道路交叉路口之長度、面積不得重複計算。</t>
  </si>
  <si>
    <t>(十五) 在同一條道路路線內有不同種類道路者，其長度列入主要路面種類欄內，但其面積則應分別填入各種路面欄內。</t>
  </si>
  <si>
    <t>(十六) 各種橋樑、涵洞面積及長度均應包括在道路面積及長度中。</t>
  </si>
  <si>
    <t>＊統計分類：按瀝青或水泥混凝土路面、碎石路面或砂土路面、橋樑、自行車道等分類。</t>
  </si>
  <si>
    <t>＊統計指標編製方法與資料來源說明：依據本公所所實施都市計畫區域之登記資料彙編。</t>
  </si>
  <si>
    <r>
      <t>＊統計單位：平方公尺、公尺、</t>
    </r>
    <r>
      <rPr>
        <sz val="14"/>
        <color theme="1"/>
        <rFont val="標楷體"/>
        <family val="4"/>
        <charset val="136"/>
      </rPr>
      <t>座</t>
    </r>
    <r>
      <rPr>
        <sz val="14"/>
        <color indexed="8"/>
        <rFont val="標楷體"/>
        <family val="4"/>
        <charset val="136"/>
      </rPr>
      <t>。</t>
    </r>
    <phoneticPr fontId="13" type="noConversion"/>
  </si>
  <si>
    <r>
      <t xml:space="preserve">＊統計指標編製方法與資料來源說明：
(一) </t>
    </r>
    <r>
      <rPr>
        <sz val="14"/>
        <color theme="1"/>
        <rFont val="標楷體"/>
        <family val="4"/>
        <charset val="136"/>
      </rPr>
      <t>本</t>
    </r>
    <r>
      <rPr>
        <sz val="14"/>
        <color indexed="8"/>
        <rFont val="標楷體"/>
        <family val="4"/>
        <charset val="136"/>
      </rPr>
      <t>公所農情調查員運用繪妥之航測基本圖，經田間實地踏勘，紀錄各項農作物及長短期休閒地面積，以統計農耕土地各項面積。
(二) 各鄉（鎮、市）公所按基本圖地區別編製表冊，陳報縣政府彙編。</t>
    </r>
    <phoneticPr fontId="4" type="noConversion"/>
  </si>
  <si>
    <r>
      <t>＊同步發送單位（說明資料發布時同步發送之單位或可同步查得該資料之網址）：</t>
    </r>
    <r>
      <rPr>
        <sz val="14"/>
        <color theme="1"/>
        <rFont val="標楷體"/>
        <family val="4"/>
        <charset val="136"/>
      </rPr>
      <t>臺東縣政府農業處</t>
    </r>
    <r>
      <rPr>
        <sz val="14"/>
        <color indexed="8"/>
        <rFont val="標楷體"/>
        <family val="4"/>
        <charset val="136"/>
      </rPr>
      <t>。</t>
    </r>
    <phoneticPr fontId="4" type="noConversion"/>
  </si>
  <si>
    <t>＊資料變革：無。</t>
    <phoneticPr fontId="13" type="noConversion"/>
  </si>
  <si>
    <t>＊預告發布日期（含預告方式及週期）：次年4月五日前以公務統計報表發布(預定發布時間如遇例假日則順延至次一工作日)。</t>
    <phoneticPr fontId="4" type="noConversion"/>
  </si>
  <si>
    <t>＊統計標準時間：以每年一期作之耕作事實為準。</t>
    <phoneticPr fontId="4" type="noConversion"/>
  </si>
  <si>
    <t>＊統計地區範圍及對象：凡本所所轄可供種植經濟生產農作物之土地，無論是否適宜耕作或合法作為農業使用與否，均為統計對象。</t>
    <phoneticPr fontId="4" type="noConversion"/>
  </si>
  <si>
    <r>
      <t>＊統計地區範圍及對象：以本</t>
    </r>
    <r>
      <rPr>
        <sz val="13.5"/>
        <color theme="1"/>
        <rFont val="標楷體"/>
        <family val="4"/>
        <charset val="136"/>
      </rPr>
      <t>所</t>
    </r>
    <r>
      <rPr>
        <sz val="13.5"/>
        <rFont val="標楷體"/>
        <family val="4"/>
        <charset val="136"/>
      </rPr>
      <t>所轄地區農機證照及農機用油管理資訊系統登載之各式農機資料為統計對象。</t>
    </r>
    <phoneticPr fontId="4" type="noConversion"/>
  </si>
  <si>
    <t>＊同步發送單位（說明資料發布時同步發送之單位或可同步查得該資料之網址）：臺東縣政府農業處。</t>
    <phoneticPr fontId="4" type="noConversion"/>
  </si>
  <si>
    <t>＊統計標準時間：以當年一月一日至十二月三十一日之事實為準。</t>
  </si>
  <si>
    <r>
      <t>（一）</t>
    </r>
    <r>
      <rPr>
        <sz val="7"/>
        <color theme="1"/>
        <rFont val="Times New Roman"/>
        <family val="1"/>
      </rPr>
      <t xml:space="preserve"> </t>
    </r>
    <r>
      <rPr>
        <sz val="14"/>
        <color theme="1"/>
        <rFont val="標楷體"/>
        <family val="4"/>
        <charset val="136"/>
      </rPr>
      <t>災害種類：指地震、颱風、水災及其他災害等天然災害。</t>
    </r>
  </si>
  <si>
    <t>（二）搶修（復建）經費：指遭受天然災害損害之水土保持設施搶修（復建）經費，依設施項目分為農路、土石流防治設施、治山防災設施及一般水土保持設施等搶修（復建）經費。</t>
  </si>
  <si>
    <t>（三）一般水土保持設施：指土石流防治及治山防災除外之一般水土保持設施。</t>
  </si>
  <si>
    <t>＊統計分類：按災害種類、發生時間及搶修（復建）經費等統計之。</t>
  </si>
  <si>
    <t>＊統計指標編製方法與資料來源說明：由本所經辦人員，於天然災害發生時作初步損失估計表（速報）以電話或傳真報告縣政府，並於天然災害停止後三日內編造詳報，由縣政府彙編天然災害速報及詳報（速報三日內  詳報七日內）。</t>
  </si>
  <si>
    <t>＊統計地區範圍及對象：凡本所所轄因天然災害所造成水土保持設施損失，均為統計之對象。</t>
    <phoneticPr fontId="4" type="noConversion"/>
  </si>
  <si>
    <t>＊預告發布日期（含預告方式及週期）：次年三月五日前以公務統計報表發布(預定發布時間如遇例假日則順延至次一工作日)。</t>
    <phoneticPr fontId="4" type="noConversion"/>
  </si>
  <si>
    <r>
      <t>＊統計地區範圍及對象：凡本</t>
    </r>
    <r>
      <rPr>
        <sz val="13.5"/>
        <color theme="1"/>
        <rFont val="標楷體"/>
        <family val="4"/>
        <charset val="136"/>
      </rPr>
      <t>所轄內</t>
    </r>
    <r>
      <rPr>
        <sz val="13.5"/>
        <color indexed="8"/>
        <rFont val="標楷體"/>
        <family val="4"/>
        <charset val="136"/>
      </rPr>
      <t>居民實際從事各種漁業之從業人員，不論其為專、兼業均為統計對象。</t>
    </r>
    <phoneticPr fontId="4" type="noConversion"/>
  </si>
  <si>
    <r>
      <t>＊預告發布日期（含預告方式及週期）：次年</t>
    </r>
    <r>
      <rPr>
        <sz val="14"/>
        <color rgb="FFFF0000"/>
        <rFont val="標楷體"/>
        <family val="4"/>
        <charset val="136"/>
      </rPr>
      <t>3月5日</t>
    </r>
    <r>
      <rPr>
        <sz val="14"/>
        <color indexed="8"/>
        <rFont val="標楷體"/>
        <family val="4"/>
        <charset val="136"/>
      </rPr>
      <t>前以公務統計報表發布(預定發布時間如遇例假日則順延至次一工作日)。</t>
    </r>
    <phoneticPr fontId="4" type="noConversion"/>
  </si>
  <si>
    <t>＊同步發送單位（說明資料發布時同步發送之單位或可同步查得該資料之網址）：臺東縣政府農業處。</t>
    <phoneticPr fontId="4" type="noConversion"/>
  </si>
  <si>
    <t>＊預告發布日期（含預告方式及週期）：次年三月五日前以公務統計報表發布(預定發布時間如遇例假日則順延至次一工作日)。</t>
    <phoneticPr fontId="4" type="noConversion"/>
  </si>
  <si>
    <t>＊統計地區範圍及對象：本調查以本所轄內戶籍所在地之漁戶及漁戶人口數為準。</t>
    <phoneticPr fontId="4" type="noConversion"/>
  </si>
  <si>
    <t>＊時效：2個月又5日。</t>
    <phoneticPr fontId="4" type="noConversion"/>
  </si>
  <si>
    <t>＊統計分類：
(一)縱項目：按一般垃圾及廚餘分。
(二)橫項目：按產生量、處理量及本月新增暫存量分，其中產生量按清運單位別分，處理量按處理方式別分。</t>
    <phoneticPr fontId="4" type="noConversion"/>
  </si>
  <si>
    <t>公共造產成果概況</t>
    <phoneticPr fontId="4" type="noConversion"/>
  </si>
  <si>
    <t>資料項目：公共造產成果概況</t>
    <phoneticPr fontId="4" type="noConversion"/>
  </si>
  <si>
    <t>＊統計地區範圍及對象：凡本所依據公共造產獎助及管理辦法之執行案件，均為統計對象。</t>
  </si>
  <si>
    <t>＊統計標準時間：動態資料以當年1月至12月之事實為準；靜態資料以當年12月底之事實為準。</t>
  </si>
  <si>
    <t>（一）公共造產：指因時、因地，就公墓納骨堂、觀光育樂事業、游泳池、商業市場、停車場、造林、果樹、行道樹、作物、畜牧、水產及其他有利地方繁榮兼具經濟價值、便利經營之各種事業選擇經營之。
（二）造產項目：按(1)公墓納骨堂(2)觀光育樂事業(3)游泳池(4)商業市場(5)停車場(6)造林(7)果樹(8)行道樹(9)作物(10)畜牧(11)水產(12)其他等12項目分別填寫。
（三）造產種類及現存量單位：係指實施公共造產12大造產項目所屬事業名稱或種類名稱：
1.公墓納骨堂：凡往生者經處理後供存放骨灰(骸)，並設有專人管理等均屬之；以上各種類以處為現存量之單位。
2.觀光育樂事業：凡與觀光育樂事業有關，如名勝古蹟、風景區、旅社、球場、遊艇、露營區、活動中心、康樂臺、海水浴場、戲院、遊樂場等均屬之；以上各種類以處、所、座、艘、家等為現存量之單位。
3.游泳池：以處為現存量之單位。
4.商業市場：凡與商場有關，如各種市場（果菜市場、零售市場、…）、店舖、臨時攤販集中區等均屬之；以上各種類以所、間、處等為現存量之單位。
5.停車場：凡與停車場有關，如立體停車場、寄車處、…等均屬之；以上各種類以處為現存量之單位。</t>
  </si>
  <si>
    <t>6.造林：凡人工種植之樹木，如松、杉、木麻黃、鐵刀木、…等均屬之；以上各種類以平方公尺為現存量之單位。
7.果樹：凡人工栽植之果樹類，如梅、李、栗、番石榴、…等均屬之；以上各種類以平方公尺為現存量之單位。
8.行道樹：凡人工種植在公路兩旁，不論其為樹木類或果樹類，如蓮霧、芒果、木麻黃、可可、椰子、…等均屬之；以上各種類以公里為現存量之單位。
9.作物：凡人工種植之短期草木作物，如豆、甘藷、香蕉、鳳梨(屬普通作物)、茶樹、香水茅(屬持月作物)、水稻(屬農作物)、…等均屬之；以上各種類以平方公尺為現存量之單位。
10.畜牧：凡與畜牧類有關之畜產者，如養豬、養牛、養羊、養鹿、…等均屬之；以上各種類以頭為現存量之單位。
11.水產：凡與養殖水產類有關者，如養魚、養蝦、蛤蠣、…等均屬之；以上各種類以平方公尺為現存量之單位。
12.其他：凡與前列各項無關者，如育蠶室(平方公尺)、苗圃(平方公尺)、砂石採集(處)、卡車營運(處)、活動中心(處)、公廁出租(間)、大眾浴池(間)、電信代辦所(處)、…等均屬之。
（四）本年收入：指當年各項收益之金額。
（五）本年支出：指當年從事造產而直接支出之各種資金總額（包括預算編列之基金或貸款還款、捐助款等支出數）。</t>
  </si>
  <si>
    <t>（六）本年賸餘（短絀）＝本年收入合計－本年支出合計＝事業賸餘（損失）＋事業外賸餘（損失）。
（七）解繳庫數係包括解繳縣市或鄉鎮市區庫數。
（八）現存造產價值估計：當年底現存造產依市價估計。
（九）歷年累計總投資額：累計歷年至當年底該項造產種類總投資額。</t>
  </si>
  <si>
    <t>＊統計單位：千元。</t>
  </si>
  <si>
    <t>＊統計分類：橫項依「造產項目」分；縱項依「造產種類」、「年底現存量」、「本年收入」、「本年支出」、「事業賸餘（損失)」、「事業外賸餘（損失)」、「本年賸餘（短絀）」、「解繳庫數」、「留存事業機關賸餘金額」、「年底現存造產價值估計」及「歷年累計總投資額」分。</t>
  </si>
  <si>
    <t>＊發布週期（指資料編製或產生之頻率，如月、季、年等）：年。</t>
  </si>
  <si>
    <t>＊時效（指統計標準時間至資料發布時間之間隔時間）：2個月又25日。</t>
  </si>
  <si>
    <t>＊統計資料交叉查核及確保資料合理性之機制（說明各項資料之相互關係及不同資料來源之相關統計差異性）：為確保資料品質，運用電腦程式進行檢誤，對於異常資料再請各相關機關補正。</t>
  </si>
  <si>
    <t>＊預告發布日期（含預告方式及週期）：次年3月25日前(若遇例假日順延)以公務統計報表發布。</t>
    <phoneticPr fontId="13" type="noConversion"/>
  </si>
  <si>
    <t>＊同步發送單位（說明資料發布時同步發送之單位或可同步查得該資料之網址）：臺東縣政府民政處。</t>
    <phoneticPr fontId="13" type="noConversion"/>
  </si>
  <si>
    <t>＊統計指標編製方法與資料來源說明：依據本所資料彙編。</t>
    <phoneticPr fontId="13" type="noConversion"/>
  </si>
  <si>
    <t>治山防災整體治理工程</t>
    <phoneticPr fontId="4" type="noConversion"/>
  </si>
  <si>
    <t>總工程費係指本年度已完工者以決算金額，未完工者以發包後實際需要工程費填報，惟不含管理費在內。</t>
  </si>
  <si>
    <t xml:space="preserve">＊統計分類：按工程名稱、地點、總工程費(按經費來源分)及工作數量。 </t>
  </si>
  <si>
    <t>＊時效（指統計標準時間至資料發布時間之間隔時間）：2個月又5日。</t>
  </si>
  <si>
    <t>＊統計地區範圍及對象：凡在本所所轄境內辦理治山防災工程者均為統計對象。</t>
    <phoneticPr fontId="13" type="noConversion"/>
  </si>
  <si>
    <t>＊統計單位：座、塊、公尺、公頃、平方公尺。</t>
  </si>
  <si>
    <t>＊統計指標編製方法與資料來源說明：本所依相關工程資料編製。</t>
    <phoneticPr fontId="13" type="noConversion"/>
  </si>
  <si>
    <t>＊預告發布日期（含預告方式及週期）：年度終了後2個月又5日內(若遇例假日順延)以公務統計報表發布。</t>
  </si>
  <si>
    <t>資料項目：治山防災整體治理工程</t>
    <phoneticPr fontId="4" type="noConversion"/>
  </si>
  <si>
    <t>＊預告發布日期（含預告方式及週期）：期間終了後20日內以公務統計報表發布(預定發布時間如遇例假日則順延至次一工作日)。</t>
    <phoneticPr fontId="4" type="noConversion"/>
  </si>
  <si>
    <t>＊統計指標編製方法與資料來源說明：依據本公所提報之資源回收資料編製。</t>
    <phoneticPr fontId="4" type="noConversion"/>
  </si>
  <si>
    <t>＊預告發布日期（含預告方式及週期）：期間終了後20日內以公務統計報表發布(預定發布時間如遇例假日則順延至次一工作日)。</t>
    <phoneticPr fontId="4" type="noConversion"/>
  </si>
  <si>
    <r>
      <t>＊統計地區範圍及對象：本</t>
    </r>
    <r>
      <rPr>
        <sz val="14"/>
        <color theme="1"/>
        <rFont val="標楷體"/>
        <family val="4"/>
        <charset val="136"/>
      </rPr>
      <t>所</t>
    </r>
    <r>
      <rPr>
        <sz val="14"/>
        <color indexed="8"/>
        <rFont val="標楷體"/>
        <family val="4"/>
        <charset val="136"/>
      </rPr>
      <t>之一般垃圾及廚餘清理狀況均為統計對象。</t>
    </r>
    <phoneticPr fontId="4" type="noConversion"/>
  </si>
  <si>
    <r>
      <t>(三)公有：指停車場之經營管理權屬於政府。</t>
    </r>
    <r>
      <rPr>
        <sz val="14"/>
        <rFont val="Times New Roman"/>
        <family val="1"/>
      </rPr>
      <t/>
    </r>
    <phoneticPr fontId="4" type="noConversion"/>
  </si>
  <si>
    <t>＊時效：30日。</t>
    <phoneticPr fontId="4" type="noConversion"/>
  </si>
  <si>
    <t>＊預告發布日期（含預告方式及週期）：每季終了後30日內以公務統計報表發布(預定發布時間如遇例假日則順延至次一工作日)。</t>
    <phoneticPr fontId="4" type="noConversion"/>
  </si>
  <si>
    <t>＊同步發送單位（說明資料發布時同步發送之單位或可同步查得該資料之網址）：臺東縣政府建設處。</t>
    <phoneticPr fontId="4" type="noConversion"/>
  </si>
  <si>
    <t>＊時效：30日。</t>
    <phoneticPr fontId="4" type="noConversion"/>
  </si>
  <si>
    <t>＊預告發布日期（含預告方式及週期）：每季終了後三十日內以公務統計報表發布(預定發布時間如遇例假日則順延至次一工作日)。</t>
    <phoneticPr fontId="4" type="noConversion"/>
  </si>
  <si>
    <t>＊同步發送單位（說明資料發布時同步發送之單位或可同步查得該資料之網址）：臺東縣政府建設處。</t>
    <phoneticPr fontId="4" type="noConversion"/>
  </si>
  <si>
    <t>＊時效：25日。</t>
    <phoneticPr fontId="4" type="noConversion"/>
  </si>
  <si>
    <t>＊預告發布日期（含預告方式及週期）：每季終了後25日內以公務統計報表發布(預定發布時間如遇例假日則順延至次一工作日)。</t>
    <phoneticPr fontId="4" type="noConversion"/>
  </si>
  <si>
    <t>＊統計地區範圍及對象：包括本所轄區內之計畫區內路外身心障礙專用停車位，含平面或立體式(包括匝道式、機械式或塔台式)等設置，以供領有身心障礙證明之民眾停放車輛之場所為統計對象，但不包括所轄之建築物附設停車位(由縣市另報送營建署彙送)及風景遊樂區停車位（由縣市另報送觀光局彙送）。</t>
    <phoneticPr fontId="4" type="noConversion"/>
  </si>
  <si>
    <t>＊統計地區範圍及對象：包括本所轄區內之計畫區外路外身心障礙專用停車位，含平面或立體式(包括匝道式、機械式或塔台式)等設置，以供領有身心障礙證明之民眾停放車輛之場所為統計對象，但不包括所轄之建築物附設停車位(由縣政府另報送營建署彙送)及風景遊樂區停車位（由縣政府另報送觀光局彙送）。</t>
    <phoneticPr fontId="4" type="noConversion"/>
  </si>
  <si>
    <t>＊預告發布日期（含預告方式及週期）：每季終了後三十日內以公務統計報表發布(預定發布時間如遇例假日則順延至次一工作日)。</t>
    <phoneticPr fontId="4" type="noConversion"/>
  </si>
  <si>
    <t>＊統計地區範圍及對象：包括本所轄區內之路邊身心障礙專用停車位，以供領有身心障礙證明之民眾停放車輛之場所為統計對象，但不包括所轄之建築物附設停車位(由縣市另報送營建署彙送)及風景遊樂區停車位（由縣市另報送觀光局彙送）。</t>
    <phoneticPr fontId="4" type="noConversion"/>
  </si>
  <si>
    <t>＊統計地區範圍及對象：包括本所轄區內計畫區內路外電動車專用停車位，含平面或立體式(包括匝道式、機械式或塔台式)等設置，以供電動車輛停放之場所為統計對象。</t>
    <phoneticPr fontId="4" type="noConversion"/>
  </si>
  <si>
    <t>報表
、
網際
網路</t>
    <phoneticPr fontId="4" type="noConversion"/>
  </si>
  <si>
    <t>＊時效：25日。</t>
    <phoneticPr fontId="4" type="noConversion"/>
  </si>
  <si>
    <t>＊預告發布日期（含預告方式及週期）：次月25日前以公務統計報表發布，其中12月之資料於次年2月5日前發布(預定發布時間如遇例假日則順延至次一工作日)。</t>
    <phoneticPr fontId="4" type="noConversion"/>
  </si>
  <si>
    <t>臺東縣東河鄉公所</t>
    <phoneticPr fontId="4" type="noConversion"/>
  </si>
  <si>
    <t>「臺東縣東河鄉公庫收支月報」統計資料背景說明</t>
    <phoneticPr fontId="4" type="noConversion"/>
  </si>
  <si>
    <t>資料項目：臺東縣東河鄉公所公庫收支月報</t>
    <phoneticPr fontId="4" type="noConversion"/>
  </si>
  <si>
    <r>
      <t>＊發布機關、單位：臺東縣東河鄉公所</t>
    </r>
    <r>
      <rPr>
        <sz val="14"/>
        <color rgb="FFFF0000"/>
        <rFont val="標楷體"/>
        <family val="4"/>
        <charset val="136"/>
      </rPr>
      <t>主計室</t>
    </r>
    <phoneticPr fontId="4" type="noConversion"/>
  </si>
  <si>
    <r>
      <t>＊統計地區範圍及對象：以本</t>
    </r>
    <r>
      <rPr>
        <sz val="13.5"/>
        <color rgb="FFFF0000"/>
        <rFont val="標楷體"/>
        <family val="4"/>
        <charset val="136"/>
      </rPr>
      <t>鄉</t>
    </r>
    <r>
      <rPr>
        <sz val="13.5"/>
        <color indexed="8"/>
        <rFont val="標楷體"/>
        <family val="4"/>
        <charset val="136"/>
      </rPr>
      <t>公庫現金收支事項為統計範圍及對象。</t>
    </r>
    <phoneticPr fontId="4" type="noConversion"/>
  </si>
  <si>
    <t>＊電子媒體：
（◎）線上書刊及資料庫，網址：
東河鄉公所全球資訊網（https://www.donghe.gov.tw/home/index.php/2020-05-17-03-46-00/2020-05-26-09-58-17）「資訊公開\統計年報\113年臺東縣東河鄉公所預告統計資料發布時間表」</t>
    <phoneticPr fontId="4" type="noConversion"/>
  </si>
  <si>
    <r>
      <rPr>
        <sz val="14"/>
        <color rgb="FFFF0000"/>
        <rFont val="標楷體"/>
        <family val="4"/>
        <charset val="136"/>
      </rPr>
      <t>＊電子媒體：</t>
    </r>
    <r>
      <rPr>
        <sz val="14"/>
        <color indexed="8"/>
        <rFont val="標楷體"/>
        <family val="4"/>
        <charset val="136"/>
      </rPr>
      <t xml:space="preserve">
（◎）線上書刊及資料庫，網址：
</t>
    </r>
    <r>
      <rPr>
        <sz val="14"/>
        <color rgb="FFFF0000"/>
        <rFont val="標楷體"/>
        <family val="4"/>
        <charset val="136"/>
      </rPr>
      <t>東河鄉公所全球資訊網（https://www.donghe.gov.tw/home/index.php/2020-05-17-03-46-00/2020-05-26-09-58-17）「資訊公開\統計年報\113年臺東縣東河鄉公所預告統計資料發布時間表」</t>
    </r>
    <phoneticPr fontId="13" type="noConversion"/>
  </si>
  <si>
    <r>
      <t xml:space="preserve">＊電子媒體：
（◎）線上書刊及資料庫，網址：
</t>
    </r>
    <r>
      <rPr>
        <sz val="12"/>
        <color rgb="FFFF0000"/>
        <rFont val="標楷體"/>
        <family val="4"/>
        <charset val="136"/>
      </rPr>
      <t>東河鄉公所全球資訊網（https://www.donghe.gov.tw/home/index.php/2020-05-17-03-46-00/2020-05-26-09-58-17）「資訊公開\統計年報\113年臺東縣東河鄉公所預告統計資料發布時間表」</t>
    </r>
    <phoneticPr fontId="13" type="noConversion"/>
  </si>
  <si>
    <r>
      <t xml:space="preserve">＊電子媒體：
（◎）線上書刊及資料庫，網址：
</t>
    </r>
    <r>
      <rPr>
        <sz val="14"/>
        <color rgb="FFFF0000"/>
        <rFont val="標楷體"/>
        <family val="4"/>
        <charset val="136"/>
      </rPr>
      <t>東河鄉公所全球資訊網（https://www.donghe.gov.tw/home/index.php/2020-05-17-03-46-00/2020-05-26-09-58-17）「資訊公開\統計年報\113年臺東縣東河鄉公所預告統計資料發布時間表」</t>
    </r>
    <phoneticPr fontId="13" type="noConversion"/>
  </si>
  <si>
    <r>
      <t xml:space="preserve">＊電子媒體：
（◎）線上書刊及資料庫，網址：
</t>
    </r>
    <r>
      <rPr>
        <sz val="14"/>
        <color rgb="FFFF0000"/>
        <rFont val="標楷體"/>
        <family val="4"/>
        <charset val="136"/>
      </rPr>
      <t>東河鄉公所全球資訊網（https://www.donghe.gov.tw/home/index.php/2020-05-17-03-46-00/2020-05-26-09-58-17）「資訊公開\統計年報\113年臺東縣東河鄉公所預告統計資料發布時間表」</t>
    </r>
    <phoneticPr fontId="4" type="noConversion"/>
  </si>
  <si>
    <t>「臺東縣東河鄉資源回收成果統計」統計資料背景說明</t>
    <phoneticPr fontId="4" type="noConversion"/>
  </si>
  <si>
    <t>＊編製單位：臺東縣東河鄉公所清潔隊</t>
    <phoneticPr fontId="4" type="noConversion"/>
  </si>
  <si>
    <t>「臺東縣東河鄉一般垃圾及廚餘清理狀況」統計資料背景說明</t>
    <phoneticPr fontId="4" type="noConversion"/>
  </si>
  <si>
    <t>「臺東縣東河鄉停車位概況－都市計畫區內路外」統計資料背景說明</t>
    <phoneticPr fontId="4" type="noConversion"/>
  </si>
  <si>
    <t>＊編製單位：臺東縣東河鄉公所建設課</t>
    <phoneticPr fontId="4" type="noConversion"/>
  </si>
  <si>
    <t>臺東縣東河鄉停車位概況-都市計畫區外路外</t>
    <phoneticPr fontId="13" type="noConversion"/>
  </si>
  <si>
    <t>「臺東縣東河鄉停車位概況-路邊停車位」統計資料背景說明</t>
    <phoneticPr fontId="4" type="noConversion"/>
  </si>
  <si>
    <r>
      <t>＊發布機關、單位：臺東縣東河鄉公所</t>
    </r>
    <r>
      <rPr>
        <sz val="14"/>
        <color rgb="FFFF0000"/>
        <rFont val="標楷體"/>
        <family val="4"/>
        <charset val="136"/>
      </rPr>
      <t>主計室</t>
    </r>
    <phoneticPr fontId="13" type="noConversion"/>
  </si>
  <si>
    <t>＊編製單位：臺東縣東河鄉公所建設課</t>
    <phoneticPr fontId="13" type="noConversion"/>
  </si>
  <si>
    <t>「臺東縣東河鄉停車位概況-區內路外身心障礙者專用停車位」統計資料背景說明</t>
    <phoneticPr fontId="4" type="noConversion"/>
  </si>
  <si>
    <t>「臺東縣東河鄉停車位概況-區外路外身心障礙者專用停車位」統計資料背景說明</t>
    <phoneticPr fontId="4" type="noConversion"/>
  </si>
  <si>
    <t>「臺東縣東河鄉停車位概況-路邊身心障礙者專用停車位」統計資料背景說明</t>
    <phoneticPr fontId="4" type="noConversion"/>
  </si>
  <si>
    <t>「臺東縣東河鄉停車位概況-區內路外電動車專用停車位」統計資料背景說明</t>
    <phoneticPr fontId="4" type="noConversion"/>
  </si>
  <si>
    <t>「臺東縣東河鄉停車位概況-區外路外電動車專用停車位」統計資料背景說明</t>
    <phoneticPr fontId="4" type="noConversion"/>
  </si>
  <si>
    <t>「臺東縣東河鄉停車位概況-路邊電動車專用停車位」統計資料背景說明</t>
    <phoneticPr fontId="4" type="noConversion"/>
  </si>
  <si>
    <t>「臺東縣東河鄉列冊需關懷獨居老人人數及服務概況」統計資料背景說明</t>
    <phoneticPr fontId="4" type="noConversion"/>
  </si>
  <si>
    <t>「臺東縣東河鄉推行社區發展工作概況」統計資料背景說明</t>
    <phoneticPr fontId="4" type="noConversion"/>
  </si>
  <si>
    <t>「臺東縣東河鄉環保人員概況」統計資料背景說明</t>
    <phoneticPr fontId="4" type="noConversion"/>
  </si>
  <si>
    <t>「臺東縣東河鄉垃圾處理場(廠)及垃圾回收清除車輛統計」統計資料背景說明</t>
    <phoneticPr fontId="4" type="noConversion"/>
  </si>
  <si>
    <t>＊編製單位：臺東縣東河鄉公所清潔隊</t>
    <phoneticPr fontId="13" type="noConversion"/>
  </si>
  <si>
    <t>「臺東縣東河鄉環境保護預算概況」統計資料背景說明</t>
    <phoneticPr fontId="4" type="noConversion"/>
  </si>
  <si>
    <t>「臺東縣東河鄉環境保護決算概況」統計資料背景說明</t>
    <phoneticPr fontId="4" type="noConversion"/>
  </si>
  <si>
    <t>「臺東縣東河鄉治山防災整體治理工程」統計資料背景說明</t>
    <phoneticPr fontId="4" type="noConversion"/>
  </si>
  <si>
    <t>「臺東縣東河鄉辦理調解業務概況」統計資料背景說明</t>
    <phoneticPr fontId="4" type="noConversion"/>
  </si>
  <si>
    <t>＊編製單位：臺東縣東河鄉公所民政課</t>
    <phoneticPr fontId="13" type="noConversion"/>
  </si>
  <si>
    <t>「臺東縣東河鄉調解委員會組織概況」統計資料背景說明</t>
    <phoneticPr fontId="4" type="noConversion"/>
  </si>
  <si>
    <t>「臺東縣東河鄉辦理調解方式概況」統計資料背景說明</t>
    <phoneticPr fontId="4" type="noConversion"/>
  </si>
  <si>
    <t>「臺東縣東河鄉宗教財團法人概況」統計資料背景說明</t>
    <phoneticPr fontId="4" type="noConversion"/>
  </si>
  <si>
    <t>「臺東縣東河鄉寺廟登記概況」統計資料背景說明</t>
    <phoneticPr fontId="4" type="noConversion"/>
  </si>
  <si>
    <t>「臺東縣東河鄉教會（堂）概況」統計資料背景說明</t>
    <phoneticPr fontId="4" type="noConversion"/>
  </si>
  <si>
    <t>「臺東縣東河鄉宗教團體興辦公益慈善及社會教化事業概況」統計資料背景說明</t>
    <phoneticPr fontId="4" type="noConversion"/>
  </si>
  <si>
    <t>「臺東縣東河鄉公墓設施使用概況」統計資料背景說明</t>
    <phoneticPr fontId="4" type="noConversion"/>
  </si>
  <si>
    <t>＊編製單位：臺東縣東河鄉公所公共造產管理所</t>
    <phoneticPr fontId="13" type="noConversion"/>
  </si>
  <si>
    <t>「臺東縣東河鄉骨灰(骸)存放設施使用概況」統計資料背景說明</t>
    <phoneticPr fontId="4" type="noConversion"/>
  </si>
  <si>
    <t>「臺東縣東河鄉殯葬管理業務概況」統計資料背景說明</t>
    <phoneticPr fontId="4" type="noConversion"/>
  </si>
  <si>
    <t>「臺東縣東河鄉殯儀館設施概況」統計資料背景說明</t>
    <phoneticPr fontId="4" type="noConversion"/>
  </si>
  <si>
    <t>「臺東縣東河鄉火化場設施概況」統計資料背景說明</t>
    <phoneticPr fontId="4" type="noConversion"/>
  </si>
  <si>
    <t>「臺東縣東河鄉公共造產成果概況」統計資料背景說明</t>
    <phoneticPr fontId="4" type="noConversion"/>
  </si>
  <si>
    <t>「臺東縣東河鄉農路改善及維護工程」統計資料背景說明</t>
    <phoneticPr fontId="4" type="noConversion"/>
  </si>
  <si>
    <t>「臺東縣東河鄉都市計畫區域內公共工程實施數量」統計資料背景說明</t>
    <phoneticPr fontId="4" type="noConversion"/>
  </si>
  <si>
    <t>「臺東縣東河鄉都市計畫公共設施用地已取得面積」統計資料背景說明</t>
    <phoneticPr fontId="4" type="noConversion"/>
  </si>
  <si>
    <t>「臺東縣東河鄉都市計畫公共設施用地已闢建面積」統計資料背景說明</t>
    <phoneticPr fontId="4" type="noConversion"/>
  </si>
  <si>
    <t>「臺東縣東河鄉都市計畫區域內現有已開闢道路長度及面積暨橋梁座數、自行車道長度」統計資料背景說明</t>
    <phoneticPr fontId="4" type="noConversion"/>
  </si>
  <si>
    <t>「臺東縣東河鄉農耕土地面積」統計資料背景說明</t>
    <phoneticPr fontId="4" type="noConversion"/>
  </si>
  <si>
    <t>「臺東縣東河鄉有效農機使用證之農機數量」統計資料背景說明</t>
    <phoneticPr fontId="4" type="noConversion"/>
  </si>
  <si>
    <t>「臺東縣東河鄉天然災害水土保持設施損失情形」統計資料背景說明</t>
    <phoneticPr fontId="4" type="noConversion"/>
  </si>
  <si>
    <t>「臺東縣東河鄉漁業從業人數」統計資料背景說明</t>
    <phoneticPr fontId="4" type="noConversion"/>
  </si>
  <si>
    <t>「臺東縣東河鄉漁戶數及漁戶人口數」統計資料背景說明</t>
    <phoneticPr fontId="4" type="noConversion"/>
  </si>
  <si>
    <t>＊編製單位：臺東縣東河鄉公所農業暨觀光課</t>
    <phoneticPr fontId="13" type="noConversion"/>
  </si>
  <si>
    <t>＊傳真：089-896378</t>
    <phoneticPr fontId="4" type="noConversion"/>
  </si>
  <si>
    <t>＊聯絡電話：089-896200#212</t>
    <phoneticPr fontId="4" type="noConversion"/>
  </si>
  <si>
    <t>＊傳真：089-896378</t>
    <phoneticPr fontId="13" type="noConversion"/>
  </si>
  <si>
    <t>＊電子信箱：dh0008@dh.taitung.gov.tw</t>
    <phoneticPr fontId="4" type="noConversion"/>
  </si>
  <si>
    <t>＊聯絡電話：089-896200#107</t>
    <phoneticPr fontId="4" type="noConversion"/>
  </si>
  <si>
    <t>＊電子信箱：dhl020@dh.taitung.gov.tw</t>
    <phoneticPr fontId="13" type="noConversion"/>
  </si>
  <si>
    <t>＊聯絡電話：089-896200#245</t>
    <phoneticPr fontId="4" type="noConversion"/>
  </si>
  <si>
    <t>＊電子信箱：dhe021@dh.taitung.gov.tw</t>
    <phoneticPr fontId="13" type="noConversion"/>
  </si>
  <si>
    <t>＊聯絡電話：089-896200#245</t>
    <phoneticPr fontId="13" type="noConversion"/>
  </si>
  <si>
    <t>＊聯絡電話：089-896200#221</t>
    <phoneticPr fontId="13" type="noConversion"/>
  </si>
  <si>
    <t>＊電子信箱：dhf006@dh.taitung.gov.tw</t>
    <phoneticPr fontId="13" type="noConversion"/>
  </si>
  <si>
    <t>＊聯絡電話：089-896200#218</t>
    <phoneticPr fontId="13" type="noConversion"/>
  </si>
  <si>
    <t>＊電子信箱：dhf014@dh.taitung.gov.tw</t>
    <phoneticPr fontId="13" type="noConversion"/>
  </si>
  <si>
    <t>＊電子信箱：dhl020@dh.taitung.gov.tw</t>
    <phoneticPr fontId="4" type="noConversion"/>
  </si>
  <si>
    <t>＊聯絡電話：089-896200#107</t>
    <phoneticPr fontId="13" type="noConversion"/>
  </si>
  <si>
    <t>＊聯絡電話：089-896200#239</t>
    <phoneticPr fontId="13" type="noConversion"/>
  </si>
  <si>
    <t>＊電子信箱：dhe003@dh.taitung.gov.tw</t>
    <phoneticPr fontId="13" type="noConversion"/>
  </si>
  <si>
    <t>＊電子信箱：dhc003@dh.taitung.gov.tw</t>
    <phoneticPr fontId="13" type="noConversion"/>
  </si>
  <si>
    <t>＊電子信箱：dhc026@dh.taitung.gov.tw</t>
    <phoneticPr fontId="13" type="noConversion"/>
  </si>
  <si>
    <t>＊聯絡電話：089-896200#209</t>
    <phoneticPr fontId="13" type="noConversion"/>
  </si>
  <si>
    <t>＊聯絡電話：089-896200#205</t>
    <phoneticPr fontId="13" type="noConversion"/>
  </si>
  <si>
    <t>＊聯絡電話：089-896200#106</t>
    <phoneticPr fontId="13" type="noConversion"/>
  </si>
  <si>
    <t>＊電子信箱：dhi002@dh.taitung.gov.tw</t>
    <phoneticPr fontId="13" type="noConversion"/>
  </si>
  <si>
    <t>＊聯絡電話：</t>
    <phoneticPr fontId="13" type="noConversion"/>
  </si>
  <si>
    <t>＊聯絡電話：089-896200#230</t>
    <phoneticPr fontId="13" type="noConversion"/>
  </si>
  <si>
    <t>＊電子信箱：dhc033@dh.taitung.gov.tw</t>
    <phoneticPr fontId="13" type="noConversion"/>
  </si>
  <si>
    <t>＊聯絡電話：089-896200#239</t>
    <phoneticPr fontId="4" type="noConversion"/>
  </si>
  <si>
    <t>＊電子信箱：dhe003@dh.taitung.gov.tw</t>
    <phoneticPr fontId="4" type="noConversion"/>
  </si>
  <si>
    <t>＊聯絡電話：089-896200#231</t>
    <phoneticPr fontId="13" type="noConversion"/>
  </si>
  <si>
    <t>＊電子信箱：dhb022@dh.taitung.gov.tw</t>
    <phoneticPr fontId="13" type="noConversion"/>
  </si>
  <si>
    <t>傳真：089-896378</t>
    <phoneticPr fontId="4" type="noConversion"/>
  </si>
  <si>
    <t>＊編製單位： 臺東縣東河鄉公所社會福利暨財政課</t>
    <phoneticPr fontId="4" type="noConversion"/>
  </si>
  <si>
    <t>＊編製單位：臺東縣東河鄉公所社會福利暨財政課</t>
    <phoneticPr fontId="13" type="noConversion"/>
  </si>
  <si>
    <t>編製機關</t>
    <phoneticPr fontId="4" type="noConversion"/>
  </si>
  <si>
    <t>東河鄉公所社財課</t>
    <phoneticPr fontId="4" type="noConversion"/>
  </si>
  <si>
    <t>回發布時間表</t>
  </si>
  <si>
    <t>次月五日前編報，十二月份於次年一月二十日前編報。</t>
    <phoneticPr fontId="4" type="noConversion"/>
  </si>
  <si>
    <t>20902-00-02-3</t>
    <phoneticPr fontId="4" type="noConversion"/>
  </si>
  <si>
    <t xml:space="preserve"> </t>
    <phoneticPr fontId="4" type="noConversion"/>
  </si>
  <si>
    <t>單位：新臺幣元</t>
    <phoneticPr fontId="4" type="noConversion"/>
  </si>
  <si>
    <t>度  收  入</t>
  </si>
  <si>
    <t xml:space="preserve"> 度  收  入</t>
  </si>
  <si>
    <t>經 常 門 ﹝計﹞</t>
    <phoneticPr fontId="4" type="noConversion"/>
  </si>
  <si>
    <t>稅課收入</t>
    <phoneticPr fontId="4" type="noConversion"/>
  </si>
  <si>
    <t>房屋稅</t>
    <phoneticPr fontId="4" type="noConversion"/>
  </si>
  <si>
    <t>契稅</t>
    <phoneticPr fontId="4" type="noConversion"/>
  </si>
  <si>
    <t>娛樂稅</t>
    <phoneticPr fontId="4" type="noConversion"/>
  </si>
  <si>
    <t>遺產及贈與稅</t>
    <phoneticPr fontId="4" type="noConversion"/>
  </si>
  <si>
    <t>土地稅</t>
    <phoneticPr fontId="4" type="noConversion"/>
  </si>
  <si>
    <t>田賦</t>
    <phoneticPr fontId="4" type="noConversion"/>
  </si>
  <si>
    <t>地價稅</t>
    <phoneticPr fontId="4" type="noConversion"/>
  </si>
  <si>
    <t>統籌分配稅</t>
    <phoneticPr fontId="4" type="noConversion"/>
  </si>
  <si>
    <t>臨時稅課</t>
    <phoneticPr fontId="4" type="noConversion"/>
  </si>
  <si>
    <t>工程受益費收入</t>
    <phoneticPr fontId="4" type="noConversion"/>
  </si>
  <si>
    <t>罰款及賠償收入</t>
    <phoneticPr fontId="4" type="noConversion"/>
  </si>
  <si>
    <t>規費收入</t>
    <phoneticPr fontId="4" type="noConversion"/>
  </si>
  <si>
    <t>信託管理收入</t>
    <phoneticPr fontId="4" type="noConversion"/>
  </si>
  <si>
    <t>財產收入</t>
  </si>
  <si>
    <t>財產孳息</t>
    <phoneticPr fontId="4" type="noConversion"/>
  </si>
  <si>
    <t>廢舊物資售價</t>
    <phoneticPr fontId="4" type="noConversion"/>
  </si>
  <si>
    <t>營業盈餘及事業收入</t>
    <phoneticPr fontId="4" type="noConversion"/>
  </si>
  <si>
    <t>營業盈餘</t>
    <phoneticPr fontId="4" type="noConversion"/>
  </si>
  <si>
    <t>作業賸餘</t>
    <phoneticPr fontId="4" type="noConversion"/>
  </si>
  <si>
    <t>投資收益</t>
    <phoneticPr fontId="4" type="noConversion"/>
  </si>
  <si>
    <t>補助及協助收入</t>
    <phoneticPr fontId="4" type="noConversion"/>
  </si>
  <si>
    <t>補助收入</t>
    <phoneticPr fontId="4" type="noConversion"/>
  </si>
  <si>
    <t>協助收入</t>
    <phoneticPr fontId="4" type="noConversion"/>
  </si>
  <si>
    <t>捐獻及贈與收入</t>
    <phoneticPr fontId="4" type="noConversion"/>
  </si>
  <si>
    <t>自治稅捐收入</t>
    <phoneticPr fontId="4" type="noConversion"/>
  </si>
  <si>
    <t>其他收入</t>
    <phoneticPr fontId="4" type="noConversion"/>
  </si>
  <si>
    <t>財產收入</t>
    <phoneticPr fontId="4" type="noConversion"/>
  </si>
  <si>
    <t>財產售價</t>
    <phoneticPr fontId="4" type="noConversion"/>
  </si>
  <si>
    <t>財產作價</t>
    <phoneticPr fontId="4" type="noConversion"/>
  </si>
  <si>
    <t>資本收回</t>
    <phoneticPr fontId="4" type="noConversion"/>
  </si>
  <si>
    <t>經資門合計</t>
    <phoneticPr fontId="4" type="noConversion"/>
  </si>
  <si>
    <t>暫收代收款</t>
    <phoneticPr fontId="4" type="noConversion"/>
  </si>
  <si>
    <t>收回以前年度歲出款</t>
    <phoneticPr fontId="4" type="noConversion"/>
  </si>
  <si>
    <t>保管款收入</t>
    <phoneticPr fontId="4" type="noConversion"/>
  </si>
  <si>
    <t>短期借款</t>
    <phoneticPr fontId="4" type="noConversion"/>
  </si>
  <si>
    <t>借入款或透支款</t>
    <phoneticPr fontId="4" type="noConversion"/>
  </si>
  <si>
    <t>融資性庫款收入</t>
    <phoneticPr fontId="4" type="noConversion"/>
  </si>
  <si>
    <t>賒借收入</t>
    <phoneticPr fontId="4" type="noConversion"/>
  </si>
  <si>
    <t>上期結存</t>
    <phoneticPr fontId="4" type="noConversion"/>
  </si>
  <si>
    <t>度  支  出</t>
    <phoneticPr fontId="4" type="noConversion"/>
  </si>
  <si>
    <t xml:space="preserve"> 度  支  出</t>
    <phoneticPr fontId="4" type="noConversion"/>
  </si>
  <si>
    <t>經 常 門 (計)</t>
    <phoneticPr fontId="4" type="noConversion"/>
  </si>
  <si>
    <t>一般政務支出</t>
    <phoneticPr fontId="4" type="noConversion"/>
  </si>
  <si>
    <t>政權行使支出</t>
    <phoneticPr fontId="4" type="noConversion"/>
  </si>
  <si>
    <t>行政支出</t>
    <phoneticPr fontId="4" type="noConversion"/>
  </si>
  <si>
    <t>民政支出</t>
    <phoneticPr fontId="4" type="noConversion"/>
  </si>
  <si>
    <t>財務支出</t>
    <phoneticPr fontId="4" type="noConversion"/>
  </si>
  <si>
    <t>教育科學文化支出</t>
    <phoneticPr fontId="4" type="noConversion"/>
  </si>
  <si>
    <t>教育支出</t>
    <phoneticPr fontId="4" type="noConversion"/>
  </si>
  <si>
    <t>科學支出</t>
    <phoneticPr fontId="4" type="noConversion"/>
  </si>
  <si>
    <t>文化支出</t>
    <phoneticPr fontId="4" type="noConversion"/>
  </si>
  <si>
    <t>經濟發展支出</t>
    <phoneticPr fontId="4" type="noConversion"/>
  </si>
  <si>
    <t>農業支出</t>
    <phoneticPr fontId="4" type="noConversion"/>
  </si>
  <si>
    <t>工業支出</t>
    <phoneticPr fontId="4" type="noConversion"/>
  </si>
  <si>
    <t>交通支出</t>
    <phoneticPr fontId="4" type="noConversion"/>
  </si>
  <si>
    <t>其他經濟服務支出</t>
    <phoneticPr fontId="4" type="noConversion"/>
  </si>
  <si>
    <t>社會福利支出</t>
    <phoneticPr fontId="4" type="noConversion"/>
  </si>
  <si>
    <t>社會保險支出</t>
    <phoneticPr fontId="4" type="noConversion"/>
  </si>
  <si>
    <t>社會救助支出</t>
    <phoneticPr fontId="4" type="noConversion"/>
  </si>
  <si>
    <t>褔利服務支出</t>
    <phoneticPr fontId="4" type="noConversion"/>
  </si>
  <si>
    <t>國民就業支出</t>
    <phoneticPr fontId="4" type="noConversion"/>
  </si>
  <si>
    <t>醫療保健支出</t>
    <phoneticPr fontId="4" type="noConversion"/>
  </si>
  <si>
    <t>社區發展及環境保護支出</t>
    <phoneticPr fontId="4" type="noConversion"/>
  </si>
  <si>
    <t>社區發展支出</t>
    <phoneticPr fontId="4" type="noConversion"/>
  </si>
  <si>
    <t>環境保護支出</t>
  </si>
  <si>
    <t>退休撫卹支出</t>
    <phoneticPr fontId="4" type="noConversion"/>
  </si>
  <si>
    <t>退休撫卹給付支出</t>
    <phoneticPr fontId="4" type="noConversion"/>
  </si>
  <si>
    <t>退休撫卹業務支出</t>
    <phoneticPr fontId="4" type="noConversion"/>
  </si>
  <si>
    <t>債務支出</t>
    <phoneticPr fontId="4" type="noConversion"/>
  </si>
  <si>
    <t>債務付息支出</t>
    <phoneticPr fontId="4" type="noConversion"/>
  </si>
  <si>
    <t>債務付息事務支出</t>
    <phoneticPr fontId="4" type="noConversion"/>
  </si>
  <si>
    <t>協助及補助支出</t>
    <phoneticPr fontId="4" type="noConversion"/>
  </si>
  <si>
    <t>協助支出</t>
    <phoneticPr fontId="4" type="noConversion"/>
  </si>
  <si>
    <t>資  本  門 (計)</t>
    <phoneticPr fontId="4" type="noConversion"/>
  </si>
  <si>
    <t>其他支出</t>
    <phoneticPr fontId="4" type="noConversion"/>
  </si>
  <si>
    <t>預撥經費</t>
    <phoneticPr fontId="4" type="noConversion"/>
  </si>
  <si>
    <t>墊付款</t>
    <phoneticPr fontId="4" type="noConversion"/>
  </si>
  <si>
    <t>預付費用</t>
    <phoneticPr fontId="4" type="noConversion"/>
  </si>
  <si>
    <t>退還以前年度歲入款</t>
    <phoneticPr fontId="4" type="noConversion"/>
  </si>
  <si>
    <t>保管款</t>
    <phoneticPr fontId="4" type="noConversion"/>
  </si>
  <si>
    <t>融資性庫款支出</t>
    <phoneticPr fontId="4" type="noConversion"/>
  </si>
  <si>
    <t>本期結存</t>
    <phoneticPr fontId="4" type="noConversion"/>
  </si>
  <si>
    <t>加：本月底止未兌付支票款</t>
    <phoneticPr fontId="4" type="noConversion"/>
  </si>
  <si>
    <t>本期公庫實際結存</t>
    <phoneticPr fontId="4" type="noConversion"/>
  </si>
  <si>
    <t>填表</t>
    <phoneticPr fontId="4" type="noConversion"/>
  </si>
  <si>
    <t>審核</t>
    <phoneticPr fontId="4" type="noConversion"/>
  </si>
  <si>
    <t>機關首長</t>
    <phoneticPr fontId="4" type="noConversion"/>
  </si>
  <si>
    <t>中華民國     年    月    日編製</t>
    <phoneticPr fontId="4" type="noConversion"/>
  </si>
  <si>
    <r>
      <t>資料來源：</t>
    </r>
    <r>
      <rPr>
        <u/>
        <sz val="13"/>
        <color indexed="10"/>
        <rFont val="標楷體"/>
        <family val="4"/>
        <charset val="136"/>
      </rPr>
      <t>本公所造送公庫收支資料編製。</t>
    </r>
    <phoneticPr fontId="4" type="noConversion"/>
  </si>
  <si>
    <t>公  開  類</t>
  </si>
  <si>
    <t xml:space="preserve">東河鄉公所(清潔隊) </t>
    <phoneticPr fontId="4" type="noConversion"/>
  </si>
  <si>
    <t>月　　　報</t>
  </si>
  <si>
    <r>
      <t>期間終了</t>
    </r>
    <r>
      <rPr>
        <sz val="12"/>
        <rFont val="Times New Roman"/>
        <family val="1"/>
      </rPr>
      <t>15</t>
    </r>
    <r>
      <rPr>
        <sz val="12"/>
        <rFont val="標楷體"/>
        <family val="4"/>
        <charset val="136"/>
      </rPr>
      <t>日內編製</t>
    </r>
    <phoneticPr fontId="4" type="noConversion"/>
  </si>
  <si>
    <t>表   號</t>
    <phoneticPr fontId="4" type="noConversion"/>
  </si>
  <si>
    <t>1135－01－02－3</t>
    <phoneticPr fontId="4" type="noConversion"/>
  </si>
  <si>
    <t xml:space="preserve">臺東縣東河鄉公所資源回收成果統計 </t>
    <phoneticPr fontId="4" type="noConversion"/>
  </si>
  <si>
    <t>項  目  別</t>
    <phoneticPr fontId="4" type="noConversion"/>
  </si>
  <si>
    <t>總   計</t>
    <phoneticPr fontId="31" type="noConversion"/>
  </si>
  <si>
    <t>按清運單位分</t>
    <phoneticPr fontId="4" type="noConversion"/>
  </si>
  <si>
    <t>環保單位
自行清運</t>
    <phoneticPr fontId="4" type="noConversion"/>
  </si>
  <si>
    <t>環保單位
委託清運</t>
    <phoneticPr fontId="4" type="noConversion"/>
  </si>
  <si>
    <t>公私處所
自行或委託清運</t>
    <phoneticPr fontId="4" type="noConversion"/>
  </si>
  <si>
    <t>總  　計</t>
    <phoneticPr fontId="4" type="noConversion"/>
  </si>
  <si>
    <t>紙  類</t>
    <phoneticPr fontId="4" type="noConversion"/>
  </si>
  <si>
    <t>紙容器</t>
    <phoneticPr fontId="4" type="noConversion"/>
  </si>
  <si>
    <t>鋁箔包</t>
    <phoneticPr fontId="4" type="noConversion"/>
  </si>
  <si>
    <t>鋁容器</t>
    <phoneticPr fontId="4" type="noConversion"/>
  </si>
  <si>
    <t>鐵容器</t>
    <phoneticPr fontId="4" type="noConversion"/>
  </si>
  <si>
    <t>其他金屬製品</t>
    <phoneticPr fontId="4" type="noConversion"/>
  </si>
  <si>
    <t>塑膠容器</t>
    <phoneticPr fontId="4" type="noConversion"/>
  </si>
  <si>
    <t>包裝用發泡塑膠</t>
    <phoneticPr fontId="4" type="noConversion"/>
  </si>
  <si>
    <t>其他塑膠製品</t>
    <phoneticPr fontId="4" type="noConversion"/>
  </si>
  <si>
    <t>輪  胎</t>
    <phoneticPr fontId="4" type="noConversion"/>
  </si>
  <si>
    <t>玻璃容器</t>
    <phoneticPr fontId="4" type="noConversion"/>
  </si>
  <si>
    <t>其他玻璃製品</t>
    <phoneticPr fontId="4" type="noConversion"/>
  </si>
  <si>
    <t>照明光源</t>
    <phoneticPr fontId="4" type="noConversion"/>
  </si>
  <si>
    <t>乾電池</t>
    <phoneticPr fontId="4" type="noConversion"/>
  </si>
  <si>
    <t>鉛蓄電池</t>
    <phoneticPr fontId="4" type="noConversion"/>
  </si>
  <si>
    <t>家  電</t>
    <phoneticPr fontId="4" type="noConversion"/>
  </si>
  <si>
    <t>資訊物品</t>
    <phoneticPr fontId="4" type="noConversion"/>
  </si>
  <si>
    <t>光碟片</t>
    <phoneticPr fontId="4" type="noConversion"/>
  </si>
  <si>
    <t>行動電話(含充電器)</t>
    <phoneticPr fontId="4" type="noConversion"/>
  </si>
  <si>
    <t>農藥容器及特殊環境用藥容器</t>
    <phoneticPr fontId="4" type="noConversion"/>
  </si>
  <si>
    <t>舊衣類</t>
    <phoneticPr fontId="4" type="noConversion"/>
  </si>
  <si>
    <t>食用油</t>
    <phoneticPr fontId="4" type="noConversion"/>
  </si>
  <si>
    <t>其  他</t>
    <phoneticPr fontId="4" type="noConversion"/>
  </si>
  <si>
    <t>業務主管人員</t>
    <phoneticPr fontId="4" type="noConversion"/>
  </si>
  <si>
    <t>主辦統計人員</t>
    <phoneticPr fontId="4" type="noConversion"/>
  </si>
  <si>
    <t xml:space="preserve">資料來源：依據本公所提報之資源回收成果統計資料編製。 </t>
    <phoneticPr fontId="4" type="noConversion"/>
  </si>
  <si>
    <t>填表說明：1.本表編製1式3份，1份送會計單位，1份自存，1份送縣環保局。</t>
    <phoneticPr fontId="4" type="noConversion"/>
  </si>
  <si>
    <t>　　　　　2.本表皆以公斤為單位，若無法得其實際重量，折算標準參考編製說明四。</t>
    <phoneticPr fontId="4" type="noConversion"/>
  </si>
  <si>
    <t xml:space="preserve"> 公　開　類 </t>
  </si>
  <si>
    <t>臺東縣東河鄉公所清潔隊</t>
    <phoneticPr fontId="4" type="noConversion"/>
  </si>
  <si>
    <t xml:space="preserve"> 月　　　報 </t>
    <phoneticPr fontId="27" type="noConversion"/>
  </si>
  <si>
    <t xml:space="preserve">期間終了15日內編報 </t>
    <phoneticPr fontId="27" type="noConversion"/>
  </si>
  <si>
    <t>表　　號</t>
    <phoneticPr fontId="4" type="noConversion"/>
  </si>
  <si>
    <t>1135-01-03-3</t>
    <phoneticPr fontId="4" type="noConversion"/>
  </si>
  <si>
    <t>一般垃圾</t>
    <phoneticPr fontId="4" type="noConversion"/>
  </si>
  <si>
    <t>廚　　餘</t>
    <phoneticPr fontId="4" type="noConversion"/>
  </si>
  <si>
    <t>事業員工
生活垃圾</t>
    <phoneticPr fontId="4" type="noConversion"/>
  </si>
  <si>
    <t>非例行性
排出垃圾</t>
    <phoneticPr fontId="27" type="noConversion"/>
  </si>
  <si>
    <t>產生量</t>
    <phoneticPr fontId="4" type="noConversion"/>
  </si>
  <si>
    <t>總計</t>
    <phoneticPr fontId="4" type="noConversion"/>
  </si>
  <si>
    <t>環保單位自行清運</t>
    <phoneticPr fontId="27" type="noConversion"/>
  </si>
  <si>
    <t>環保單位委託清運</t>
    <phoneticPr fontId="4" type="noConversion"/>
  </si>
  <si>
    <t>公私處所自行或委託清運</t>
    <phoneticPr fontId="27" type="noConversion"/>
  </si>
  <si>
    <t>處理量</t>
    <phoneticPr fontId="4" type="noConversion"/>
  </si>
  <si>
    <t>　　本月產生垃圾</t>
    <phoneticPr fontId="4" type="noConversion"/>
  </si>
  <si>
    <t>　　過去暫存垃圾</t>
    <phoneticPr fontId="4" type="noConversion"/>
  </si>
  <si>
    <t>焚化</t>
    <phoneticPr fontId="27" type="noConversion"/>
  </si>
  <si>
    <t>計</t>
    <phoneticPr fontId="4" type="noConversion"/>
  </si>
  <si>
    <t>本月產生垃圾</t>
    <phoneticPr fontId="4" type="noConversion"/>
  </si>
  <si>
    <t>過去暫存垃圾</t>
    <phoneticPr fontId="4" type="noConversion"/>
  </si>
  <si>
    <t>衛生掩埋</t>
    <phoneticPr fontId="27" type="noConversion"/>
  </si>
  <si>
    <t>回收再利用</t>
    <phoneticPr fontId="27" type="noConversion"/>
  </si>
  <si>
    <t>堆  肥</t>
    <phoneticPr fontId="4" type="noConversion"/>
  </si>
  <si>
    <t>養  豬</t>
    <phoneticPr fontId="4" type="noConversion"/>
  </si>
  <si>
    <t>其他廚餘再利用</t>
    <phoneticPr fontId="4" type="noConversion"/>
  </si>
  <si>
    <t>其他</t>
    <phoneticPr fontId="27" type="noConversion"/>
  </si>
  <si>
    <t>本月新增暫存量</t>
    <phoneticPr fontId="4" type="noConversion"/>
  </si>
  <si>
    <t>　　　　審核</t>
    <phoneticPr fontId="4" type="noConversion"/>
  </si>
  <si>
    <t>　　　　　　　　　業務主管人員</t>
    <phoneticPr fontId="4" type="noConversion"/>
  </si>
  <si>
    <t>　　　　　　　機關首長</t>
    <phoneticPr fontId="4" type="noConversion"/>
  </si>
  <si>
    <t>主計審核人員</t>
    <phoneticPr fontId="27" type="noConversion"/>
  </si>
  <si>
    <t>　　　　　　　　　主辦統計人員</t>
    <phoneticPr fontId="4" type="noConversion"/>
  </si>
  <si>
    <t>資料來源：依據本所提報之一般垃圾及廚餘清理狀況資料彙總編製。</t>
    <phoneticPr fontId="4" type="noConversion"/>
  </si>
  <si>
    <t>填表說明：本表編製1式3份，於完成會核程序並經機關長官核章後，1份送會計單位，1份自存，1份送臺東縣環境保護局。</t>
    <phoneticPr fontId="4" type="noConversion"/>
  </si>
  <si>
    <t>公開類</t>
    <phoneticPr fontId="4" type="noConversion"/>
  </si>
  <si>
    <t>公開類</t>
    <phoneticPr fontId="86" type="noConversion"/>
  </si>
  <si>
    <t>編製機關</t>
  </si>
  <si>
    <t>臺東縣東河鄉公所建設課</t>
    <phoneticPr fontId="87" type="noConversion"/>
  </si>
  <si>
    <t>季 報</t>
    <phoneticPr fontId="86" type="noConversion"/>
  </si>
  <si>
    <t>每季終了後25日內編送</t>
    <phoneticPr fontId="86" type="noConversion"/>
  </si>
  <si>
    <t>表  號</t>
  </si>
  <si>
    <t>2522-14-01-3</t>
    <phoneticPr fontId="87" type="noConversion"/>
  </si>
  <si>
    <t>臺東縣東河鄉停車位概況－都市計畫區內路外</t>
    <phoneticPr fontId="86" type="noConversion"/>
  </si>
  <si>
    <t xml:space="preserve">項   目  </t>
  </si>
  <si>
    <t>總計</t>
  </si>
  <si>
    <t>公有路外停車位</t>
  </si>
  <si>
    <t>私有路外停車位</t>
  </si>
  <si>
    <t>合計</t>
  </si>
  <si>
    <t>收費</t>
  </si>
  <si>
    <t>不收費</t>
  </si>
  <si>
    <t>小計</t>
  </si>
  <si>
    <t>平面</t>
  </si>
  <si>
    <t>立體</t>
  </si>
  <si>
    <t>總計</t>
    <phoneticPr fontId="86" type="noConversion"/>
  </si>
  <si>
    <t>大型車</t>
  </si>
  <si>
    <t>小型車</t>
  </si>
  <si>
    <t>機車</t>
  </si>
  <si>
    <t>填表                         審核                              業務主管人員                             機關首長</t>
  </si>
  <si>
    <t xml:space="preserve">                                                               主辦統計人員</t>
  </si>
  <si>
    <t>資料來源：根據本所業務登記資料彙編。</t>
  </si>
  <si>
    <t>填表說明：</t>
  </si>
  <si>
    <t>1.本表編製3份，於完成會核程序並經機關首長核章後，1份送主計室，1份自存，1份送臺東縣政府交通及觀光發展處。</t>
    <phoneticPr fontId="87" type="noConversion"/>
  </si>
  <si>
    <t>2.本表資料包含身心障礙專用停車位。</t>
  </si>
  <si>
    <t>3.本表資料不含各省(縣)級風景遊樂區車位。</t>
  </si>
  <si>
    <t>公開類</t>
  </si>
  <si>
    <t>季  報</t>
  </si>
  <si>
    <t>表    號</t>
  </si>
  <si>
    <t>2522-14-03-3</t>
    <phoneticPr fontId="87" type="noConversion"/>
  </si>
  <si>
    <t>臺東縣東河鄉停車位概況－都市計畫區外路外</t>
    <phoneticPr fontId="86" type="noConversion"/>
  </si>
  <si>
    <t>單位：車位</t>
  </si>
  <si>
    <t>項目</t>
  </si>
  <si>
    <t>填表                           審核                             業務主管人員                              機關首長</t>
  </si>
  <si>
    <t xml:space="preserve">                                                                主辦統計人員</t>
  </si>
  <si>
    <t>公 開 類</t>
    <phoneticPr fontId="4" type="noConversion"/>
  </si>
  <si>
    <t>臺東縣東河鄉公所(建設課)</t>
    <phoneticPr fontId="4" type="noConversion"/>
  </si>
  <si>
    <t>季   報</t>
    <phoneticPr fontId="4" type="noConversion"/>
  </si>
  <si>
    <t>每季終了後20日內編報</t>
    <phoneticPr fontId="4" type="noConversion"/>
  </si>
  <si>
    <t>表    號</t>
    <phoneticPr fontId="4" type="noConversion"/>
  </si>
  <si>
    <t>2522-14-04-3</t>
    <phoneticPr fontId="4" type="noConversion"/>
  </si>
  <si>
    <t>臺東縣東河鄉停車位概況－路邊停車位</t>
    <phoneticPr fontId="4" type="noConversion"/>
  </si>
  <si>
    <t>單位：車位</t>
    <phoneticPr fontId="4" type="noConversion"/>
  </si>
  <si>
    <t>項目</t>
    <phoneticPr fontId="4" type="noConversion"/>
  </si>
  <si>
    <t>合計</t>
    <phoneticPr fontId="4" type="noConversion"/>
  </si>
  <si>
    <t>收費</t>
    <phoneticPr fontId="4" type="noConversion"/>
  </si>
  <si>
    <t>不收費</t>
    <phoneticPr fontId="4" type="noConversion"/>
  </si>
  <si>
    <t>小計</t>
    <phoneticPr fontId="4" type="noConversion"/>
  </si>
  <si>
    <t>計時</t>
    <phoneticPr fontId="4" type="noConversion"/>
  </si>
  <si>
    <t>計次</t>
    <phoneticPr fontId="4" type="noConversion"/>
  </si>
  <si>
    <t>大型車</t>
    <phoneticPr fontId="4" type="noConversion"/>
  </si>
  <si>
    <t>小型車</t>
    <phoneticPr fontId="4" type="noConversion"/>
  </si>
  <si>
    <t>機車</t>
    <phoneticPr fontId="4" type="noConversion"/>
  </si>
  <si>
    <t xml:space="preserve">          審核</t>
    <phoneticPr fontId="4" type="noConversion"/>
  </si>
  <si>
    <t xml:space="preserve">         業務主管人員</t>
    <phoneticPr fontId="4" type="noConversion"/>
  </si>
  <si>
    <t xml:space="preserve">                      機關首長</t>
    <phoneticPr fontId="4" type="noConversion"/>
  </si>
  <si>
    <t xml:space="preserve">         主辦統計人員</t>
    <phoneticPr fontId="4" type="noConversion"/>
  </si>
  <si>
    <t>資料來源：依據本所業務登記資料彙編。</t>
    <phoneticPr fontId="4" type="noConversion"/>
  </si>
  <si>
    <t xml:space="preserve">填表說明：1.本表編製3份，1份送本所主計室，1份送臺東縣政府交通及觀光發展處，1份自存。 </t>
    <phoneticPr fontId="4" type="noConversion"/>
  </si>
  <si>
    <t xml:space="preserve">          2.本表資料包含身心障礙專用停車位。</t>
    <phoneticPr fontId="4" type="noConversion"/>
  </si>
  <si>
    <t xml:space="preserve">          3.本表資料不含各省(縣)級風景遊樂區停車位。</t>
    <phoneticPr fontId="4" type="noConversion"/>
  </si>
  <si>
    <t>2522-14-05-3</t>
    <phoneticPr fontId="87" type="noConversion"/>
  </si>
  <si>
    <t>臺東縣東河鄉停車位概況－區內路外身心障礙者專用停車位</t>
    <phoneticPr fontId="86" type="noConversion"/>
  </si>
  <si>
    <t>公有</t>
  </si>
  <si>
    <t>私有</t>
  </si>
  <si>
    <t>填表                          審核                            業務主管人員                          機關首長</t>
  </si>
  <si>
    <t xml:space="preserve">                                                              主辦統計人員</t>
  </si>
  <si>
    <t>填表說明：1.本表編製3份，於完成會核程序並經機關首長核章後，1份送主計室，1份自存，1份送臺東縣政府交通及觀光發展處。</t>
    <phoneticPr fontId="87" type="noConversion"/>
  </si>
  <si>
    <t xml:space="preserve">          2.本表資料不含各省(縣)級風景遊樂區車位。</t>
  </si>
  <si>
    <t>2522-14-06-3</t>
    <phoneticPr fontId="87" type="noConversion"/>
  </si>
  <si>
    <t>臺東縣東河鄉停車位概況－區外路外身心障礙者專用停車位</t>
    <phoneticPr fontId="86" type="noConversion"/>
  </si>
  <si>
    <t>填表                            審核                              業務主管人員                            機關首長</t>
  </si>
  <si>
    <t xml:space="preserve">                                                                  主辦統計人員</t>
  </si>
  <si>
    <t>季   報</t>
  </si>
  <si>
    <t>2522-14-07-3</t>
    <phoneticPr fontId="87" type="noConversion"/>
  </si>
  <si>
    <t>臺東縣東河鄉停車位概況－路邊身心障礙者專用停車位</t>
    <phoneticPr fontId="86" type="noConversion"/>
  </si>
  <si>
    <t>計畫區內</t>
  </si>
  <si>
    <t>計畫區外</t>
  </si>
  <si>
    <t>填表                          審核                            業務主管人員                               機關首長</t>
  </si>
  <si>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 type="noConversion"/>
  </si>
  <si>
    <t>臺東縣東河鄉公所建設課</t>
    <phoneticPr fontId="4" type="noConversion"/>
  </si>
  <si>
    <r>
      <t>季</t>
    </r>
    <r>
      <rPr>
        <sz val="14"/>
        <rFont val="Times New Roman"/>
        <family val="1"/>
      </rPr>
      <t xml:space="preserve">  </t>
    </r>
    <r>
      <rPr>
        <sz val="14"/>
        <rFont val="標楷體"/>
        <family val="4"/>
        <charset val="136"/>
      </rPr>
      <t>報</t>
    </r>
    <phoneticPr fontId="4" type="noConversion"/>
  </si>
  <si>
    <t>每季終了10日內編報</t>
    <phoneticPr fontId="4" type="noConversion"/>
  </si>
  <si>
    <t>2522-14-08-3</t>
    <phoneticPr fontId="4" type="noConversion"/>
  </si>
  <si>
    <t xml:space="preserve">臺東縣東河鄉停車位概況－區內路外電動車專用停車位 </t>
    <phoneticPr fontId="4" type="noConversion"/>
  </si>
  <si>
    <r>
      <t>項</t>
    </r>
    <r>
      <rPr>
        <sz val="12"/>
        <color indexed="8"/>
        <rFont val="Times New Roman"/>
        <family val="1"/>
      </rPr>
      <t xml:space="preserve">   </t>
    </r>
    <r>
      <rPr>
        <sz val="12"/>
        <color indexed="8"/>
        <rFont val="標楷體"/>
        <family val="4"/>
        <charset val="136"/>
      </rPr>
      <t>目</t>
    </r>
    <phoneticPr fontId="4" type="noConversion"/>
  </si>
  <si>
    <r>
      <t>總</t>
    </r>
    <r>
      <rPr>
        <sz val="12"/>
        <color indexed="8"/>
        <rFont val="Times New Roman"/>
        <family val="1"/>
      </rPr>
      <t xml:space="preserve"> </t>
    </r>
    <r>
      <rPr>
        <sz val="12"/>
        <color indexed="8"/>
        <rFont val="標楷體"/>
        <family val="4"/>
        <charset val="136"/>
      </rPr>
      <t>計</t>
    </r>
    <phoneticPr fontId="4" type="noConversion"/>
  </si>
  <si>
    <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</si>
  <si>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t>私</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</si>
  <si>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t>合</t>
    </r>
    <r>
      <rPr>
        <sz val="12"/>
        <color indexed="8"/>
        <rFont val="Times New Roman"/>
        <family val="1"/>
      </rPr>
      <t xml:space="preserve"> </t>
    </r>
    <r>
      <rPr>
        <sz val="12"/>
        <color indexed="8"/>
        <rFont val="標楷體"/>
        <family val="4"/>
        <charset val="136"/>
      </rPr>
      <t>計</t>
    </r>
    <phoneticPr fontId="4" type="noConversion"/>
  </si>
  <si>
    <r>
      <t>收</t>
    </r>
    <r>
      <rPr>
        <sz val="12"/>
        <color indexed="8"/>
        <rFont val="Times New Roman"/>
        <family val="1"/>
      </rPr>
      <t xml:space="preserve">       </t>
    </r>
    <r>
      <rPr>
        <sz val="12"/>
        <color indexed="8"/>
        <rFont val="標楷體"/>
        <family val="4"/>
        <charset val="136"/>
      </rPr>
      <t>費</t>
    </r>
    <phoneticPr fontId="4" type="noConversion"/>
  </si>
  <si>
    <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</si>
  <si>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t>收</t>
    </r>
    <r>
      <rPr>
        <sz val="12"/>
        <color indexed="8"/>
        <rFont val="Times New Roman"/>
        <family val="1"/>
      </rPr>
      <t xml:space="preserve">           </t>
    </r>
    <r>
      <rPr>
        <sz val="12"/>
        <color indexed="8"/>
        <rFont val="標楷體"/>
        <family val="4"/>
        <charset val="136"/>
      </rPr>
      <t>費</t>
    </r>
    <phoneticPr fontId="4" type="noConversion"/>
  </si>
  <si>
    <r>
      <t>總</t>
    </r>
    <r>
      <rPr>
        <sz val="12"/>
        <color indexed="8"/>
        <rFont val="Times New Roman"/>
        <family val="1"/>
      </rPr>
      <t xml:space="preserve">    </t>
    </r>
    <r>
      <rPr>
        <sz val="12"/>
        <color indexed="8"/>
        <rFont val="標楷體"/>
        <family val="4"/>
        <charset val="136"/>
      </rPr>
      <t>計</t>
    </r>
    <phoneticPr fontId="4" type="noConversion"/>
  </si>
  <si>
    <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</si>
  <si>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</si>
  <si>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t>機</t>
    </r>
    <r>
      <rPr>
        <sz val="12"/>
        <color indexed="8"/>
        <rFont val="Times New Roman"/>
        <family val="1"/>
      </rPr>
      <t xml:space="preserve">   </t>
    </r>
    <r>
      <rPr>
        <sz val="12"/>
        <color indexed="8"/>
        <rFont val="標楷體"/>
        <family val="4"/>
        <charset val="136"/>
      </rPr>
      <t>車</t>
    </r>
    <phoneticPr fontId="4" type="noConversion"/>
  </si>
  <si>
    <t>業務主管人員</t>
  </si>
  <si>
    <t>機關長官</t>
    <phoneticPr fontId="4" type="noConversion"/>
  </si>
  <si>
    <t>主辦統計人員</t>
  </si>
  <si>
    <r>
      <t>說</t>
    </r>
    <r>
      <rPr>
        <sz val="12"/>
        <rFont val="Times New Roman"/>
        <family val="1"/>
      </rPr>
      <t xml:space="preserve">        </t>
    </r>
    <r>
      <rPr>
        <sz val="12"/>
        <rFont val="標楷體"/>
        <family val="4"/>
        <charset val="136"/>
      </rPr>
      <t>明：</t>
    </r>
    <r>
      <rPr>
        <sz val="12"/>
        <rFont val="Times New Roman"/>
        <family val="1"/>
      </rPr>
      <t>1.</t>
    </r>
    <r>
      <rPr>
        <sz val="12"/>
        <rFont val="標楷體"/>
        <family val="4"/>
        <charset val="136"/>
      </rPr>
      <t>本表編製一式三份，一份送本所主計室，一份送臺東縣政府交通及觀光發展處，一份自存。</t>
    </r>
    <phoneticPr fontId="4" type="noConversion"/>
  </si>
  <si>
    <r>
      <t xml:space="preserve">                    2.</t>
    </r>
    <r>
      <rPr>
        <sz val="12"/>
        <rFont val="標楷體"/>
        <family val="4"/>
        <charset val="136"/>
      </rPr>
      <t>本表資料不含各省</t>
    </r>
    <r>
      <rPr>
        <sz val="12"/>
        <rFont val="Times New Roman"/>
        <family val="1"/>
      </rPr>
      <t>(</t>
    </r>
    <r>
      <rPr>
        <sz val="12"/>
        <rFont val="標楷體"/>
        <family val="4"/>
        <charset val="136"/>
      </rPr>
      <t>縣</t>
    </r>
    <r>
      <rPr>
        <sz val="12"/>
        <rFont val="Times New Roman"/>
        <family val="1"/>
      </rPr>
      <t>)</t>
    </r>
    <r>
      <rPr>
        <sz val="12"/>
        <rFont val="標楷體"/>
        <family val="4"/>
        <charset val="136"/>
      </rPr>
      <t>級風景遊樂區停車位。</t>
    </r>
    <phoneticPr fontId="4" type="noConversion"/>
  </si>
  <si>
    <t>資料來源：依據本所業務資料彙編。</t>
    <phoneticPr fontId="4" type="noConversion"/>
  </si>
  <si>
    <t>表號</t>
    <phoneticPr fontId="4" type="noConversion"/>
  </si>
  <si>
    <t>2522-14-09-3</t>
    <phoneticPr fontId="4" type="noConversion"/>
  </si>
  <si>
    <t xml:space="preserve">臺東縣東河鄉停車位概況－區外路外電動車專用停車位 </t>
    <phoneticPr fontId="4" type="noConversion"/>
  </si>
  <si>
    <r>
      <rPr>
        <sz val="14"/>
        <rFont val="標楷體"/>
        <family val="4"/>
        <charset val="136"/>
      </rP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 type="noConversion"/>
  </si>
  <si>
    <r>
      <rPr>
        <sz val="14"/>
        <rFont val="標楷體"/>
        <family val="4"/>
        <charset val="136"/>
      </rPr>
      <t>編製機關</t>
    </r>
    <phoneticPr fontId="4" type="noConversion"/>
  </si>
  <si>
    <r>
      <rPr>
        <sz val="14"/>
        <rFont val="標楷體"/>
        <family val="4"/>
        <charset val="136"/>
      </rPr>
      <t>季</t>
    </r>
    <r>
      <rPr>
        <sz val="14"/>
        <rFont val="Times New Roman"/>
        <family val="1"/>
      </rPr>
      <t xml:space="preserve">  </t>
    </r>
    <r>
      <rPr>
        <sz val="14"/>
        <rFont val="標楷體"/>
        <family val="4"/>
        <charset val="136"/>
      </rPr>
      <t>報</t>
    </r>
    <phoneticPr fontId="4" type="noConversion"/>
  </si>
  <si>
    <r>
      <rPr>
        <sz val="14"/>
        <rFont val="標楷體"/>
        <family val="4"/>
        <charset val="136"/>
      </rPr>
      <t>每季終了</t>
    </r>
    <r>
      <rPr>
        <sz val="14"/>
        <rFont val="Times New Roman"/>
        <family val="1"/>
      </rPr>
      <t>20</t>
    </r>
    <r>
      <rPr>
        <sz val="14"/>
        <rFont val="標楷體"/>
        <family val="4"/>
        <charset val="136"/>
      </rPr>
      <t>日內編報</t>
    </r>
    <phoneticPr fontId="4" type="noConversion"/>
  </si>
  <si>
    <r>
      <rPr>
        <sz val="14"/>
        <rFont val="標楷體"/>
        <family val="4"/>
        <charset val="136"/>
      </rPr>
      <t>表號</t>
    </r>
    <phoneticPr fontId="4" type="noConversion"/>
  </si>
  <si>
    <t>2522-14-10-3</t>
    <phoneticPr fontId="4" type="noConversion"/>
  </si>
  <si>
    <r>
      <rPr>
        <sz val="16"/>
        <color indexed="8"/>
        <rFont val="標楷體"/>
        <family val="4"/>
        <charset val="136"/>
      </rPr>
      <t>臺東縣</t>
    </r>
    <r>
      <rPr>
        <sz val="16"/>
        <color rgb="FF000000"/>
        <rFont val="標楷體"/>
        <family val="4"/>
        <charset val="136"/>
      </rPr>
      <t>東河</t>
    </r>
    <r>
      <rPr>
        <sz val="16"/>
        <color indexed="8"/>
        <rFont val="標楷體"/>
        <family val="4"/>
        <charset val="136"/>
      </rPr>
      <t>鄉停車位概況－路邊電動車專用停車位</t>
    </r>
    <r>
      <rPr>
        <sz val="16"/>
        <color indexed="8"/>
        <rFont val="Times New Roman"/>
        <family val="1"/>
      </rPr>
      <t xml:space="preserve"> </t>
    </r>
    <phoneticPr fontId="4" type="noConversion"/>
  </si>
  <si>
    <r>
      <rPr>
        <sz val="12"/>
        <color indexed="8"/>
        <rFont val="標楷體"/>
        <family val="4"/>
        <charset val="136"/>
      </rPr>
      <t>項</t>
    </r>
    <r>
      <rPr>
        <sz val="12"/>
        <color indexed="8"/>
        <rFont val="Times New Roman"/>
        <family val="1"/>
      </rPr>
      <t xml:space="preserve">   </t>
    </r>
    <r>
      <rPr>
        <sz val="12"/>
        <color indexed="8"/>
        <rFont val="標楷體"/>
        <family val="4"/>
        <charset val="136"/>
      </rPr>
      <t>目</t>
    </r>
    <phoneticPr fontId="4" type="noConversion"/>
  </si>
  <si>
    <r>
      <rPr>
        <sz val="12"/>
        <color indexed="8"/>
        <rFont val="標楷體"/>
        <family val="4"/>
        <charset val="136"/>
      </rPr>
      <t>總</t>
    </r>
    <r>
      <rPr>
        <sz val="12"/>
        <color indexed="8"/>
        <rFont val="Times New Roman"/>
        <family val="1"/>
      </rPr>
      <t xml:space="preserve"> </t>
    </r>
    <r>
      <rPr>
        <sz val="12"/>
        <color indexed="8"/>
        <rFont val="標楷體"/>
        <family val="4"/>
        <charset val="136"/>
      </rPr>
      <t>計</t>
    </r>
    <phoneticPr fontId="4" type="noConversion"/>
  </si>
  <si>
    <r>
      <rPr>
        <sz val="12"/>
        <color indexed="8"/>
        <rFont val="標楷體"/>
        <family val="4"/>
        <charset val="136"/>
      </rP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</si>
  <si>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rPr>
        <sz val="12"/>
        <color indexed="8"/>
        <rFont val="標楷體"/>
        <family val="4"/>
        <charset val="136"/>
      </rPr>
      <t>私</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</si>
  <si>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rPr>
        <sz val="12"/>
        <color indexed="8"/>
        <rFont val="標楷體"/>
        <family val="4"/>
        <charset val="136"/>
      </rPr>
      <t>合</t>
    </r>
    <r>
      <rPr>
        <sz val="12"/>
        <color indexed="8"/>
        <rFont val="Times New Roman"/>
        <family val="1"/>
      </rPr>
      <t xml:space="preserve"> </t>
    </r>
    <r>
      <rPr>
        <sz val="12"/>
        <color indexed="8"/>
        <rFont val="標楷體"/>
        <family val="4"/>
        <charset val="136"/>
      </rPr>
      <t>計</t>
    </r>
    <phoneticPr fontId="4" type="noConversion"/>
  </si>
  <si>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</si>
  <si>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rPr>
        <sz val="12"/>
        <color indexed="8"/>
        <rFont val="標楷體"/>
        <family val="4"/>
        <charset val="136"/>
      </rP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</si>
  <si>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</si>
  <si>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rPr>
        <sz val="12"/>
        <color indexed="8"/>
        <rFont val="標楷體"/>
        <family val="4"/>
        <charset val="136"/>
      </rPr>
      <t>總</t>
    </r>
    <r>
      <rPr>
        <sz val="12"/>
        <color indexed="8"/>
        <rFont val="Times New Roman"/>
        <family val="1"/>
      </rPr>
      <t xml:space="preserve">    </t>
    </r>
    <r>
      <rPr>
        <sz val="12"/>
        <color indexed="8"/>
        <rFont val="標楷體"/>
        <family val="4"/>
        <charset val="136"/>
      </rPr>
      <t>計</t>
    </r>
    <phoneticPr fontId="4" type="noConversion"/>
  </si>
  <si>
    <r>
      <rPr>
        <sz val="12"/>
        <color indexed="8"/>
        <rFont val="標楷體"/>
        <family val="4"/>
        <charset val="136"/>
      </rP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</si>
  <si>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rPr>
        <sz val="12"/>
        <color indexed="8"/>
        <rFont val="標楷體"/>
        <family val="4"/>
        <charset val="136"/>
      </rP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</si>
  <si>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rPr>
        <sz val="12"/>
        <color indexed="8"/>
        <rFont val="標楷體"/>
        <family val="4"/>
        <charset val="136"/>
      </rPr>
      <t>機</t>
    </r>
    <r>
      <rPr>
        <sz val="12"/>
        <color indexed="8"/>
        <rFont val="Times New Roman"/>
        <family val="1"/>
      </rPr>
      <t xml:space="preserve">   </t>
    </r>
    <r>
      <rPr>
        <sz val="12"/>
        <color indexed="8"/>
        <rFont val="標楷體"/>
        <family val="4"/>
        <charset val="136"/>
      </rPr>
      <t>車</t>
    </r>
    <phoneticPr fontId="4" type="noConversion"/>
  </si>
  <si>
    <r>
      <rPr>
        <sz val="12"/>
        <rFont val="標楷體"/>
        <family val="4"/>
        <charset val="136"/>
      </rPr>
      <t>填表</t>
    </r>
    <phoneticPr fontId="4" type="noConversion"/>
  </si>
  <si>
    <r>
      <rPr>
        <sz val="12"/>
        <rFont val="標楷體"/>
        <family val="4"/>
        <charset val="136"/>
      </rPr>
      <t>審核</t>
    </r>
    <phoneticPr fontId="4" type="noConversion"/>
  </si>
  <si>
    <r>
      <rPr>
        <sz val="12"/>
        <rFont val="標楷體"/>
        <family val="4"/>
        <charset val="136"/>
      </rPr>
      <t>業務主管人員</t>
    </r>
    <phoneticPr fontId="4" type="noConversion"/>
  </si>
  <si>
    <r>
      <rPr>
        <sz val="12"/>
        <rFont val="標楷體"/>
        <family val="4"/>
        <charset val="136"/>
      </rPr>
      <t>機關長官</t>
    </r>
    <phoneticPr fontId="4" type="noConversion"/>
  </si>
  <si>
    <r>
      <rPr>
        <sz val="12"/>
        <rFont val="標楷體"/>
        <family val="4"/>
        <charset val="136"/>
      </rPr>
      <t>主辦統計人員</t>
    </r>
    <phoneticPr fontId="4" type="noConversion"/>
  </si>
  <si>
    <r>
      <rPr>
        <sz val="12"/>
        <rFont val="標楷體"/>
        <family val="4"/>
        <charset val="136"/>
      </rPr>
      <t>說</t>
    </r>
    <r>
      <rPr>
        <sz val="12"/>
        <rFont val="Times New Roman"/>
        <family val="1"/>
      </rPr>
      <t xml:space="preserve">        </t>
    </r>
    <r>
      <rPr>
        <sz val="12"/>
        <rFont val="標楷體"/>
        <family val="4"/>
        <charset val="136"/>
      </rPr>
      <t>明：</t>
    </r>
    <r>
      <rPr>
        <sz val="12"/>
        <rFont val="Times New Roman"/>
        <family val="1"/>
      </rPr>
      <t>1.</t>
    </r>
    <r>
      <rPr>
        <sz val="12"/>
        <rFont val="標楷體"/>
        <family val="4"/>
        <charset val="136"/>
      </rPr>
      <t>本表編製一式三份，一份送本所主計室，一份送臺東縣政府交通及觀光發展處，一份自存。</t>
    </r>
    <phoneticPr fontId="4" type="noConversion"/>
  </si>
  <si>
    <r>
      <rPr>
        <sz val="12"/>
        <rFont val="標楷體"/>
        <family val="4"/>
        <charset val="136"/>
      </rPr>
      <t>資料來源：依據本所業務資料彙編。</t>
    </r>
    <phoneticPr fontId="4" type="noConversion"/>
  </si>
  <si>
    <t>季報</t>
    <phoneticPr fontId="24" type="noConversion"/>
  </si>
  <si>
    <t>每季終了後1個月內編送</t>
    <phoneticPr fontId="27" type="noConversion"/>
  </si>
  <si>
    <r>
      <t>臺東縣東河</t>
    </r>
    <r>
      <rPr>
        <sz val="20"/>
        <color rgb="FFFF0000"/>
        <rFont val="標楷體"/>
        <family val="4"/>
        <charset val="136"/>
      </rPr>
      <t>鄉</t>
    </r>
    <r>
      <rPr>
        <sz val="20"/>
        <rFont val="標楷體"/>
        <family val="4"/>
        <charset val="136"/>
      </rPr>
      <t>列冊需關懷獨居老人人數及服務概況</t>
    </r>
    <phoneticPr fontId="27" type="noConversion"/>
  </si>
  <si>
    <t>單位:人、人次</t>
    <phoneticPr fontId="24" type="noConversion"/>
  </si>
  <si>
    <t>項目別</t>
    <phoneticPr fontId="4" type="noConversion"/>
  </si>
  <si>
    <r>
      <t>期底獨居老人人數</t>
    </r>
    <r>
      <rPr>
        <sz val="12"/>
        <rFont val="Times New Roman"/>
        <family val="1"/>
      </rPr>
      <t>(</t>
    </r>
    <r>
      <rPr>
        <sz val="12"/>
        <rFont val="標楷體"/>
        <family val="4"/>
        <charset val="136"/>
      </rPr>
      <t>人</t>
    </r>
    <r>
      <rPr>
        <sz val="12"/>
        <rFont val="Times New Roman"/>
        <family val="1"/>
      </rPr>
      <t>)  (</t>
    </r>
    <r>
      <rPr>
        <sz val="12"/>
        <rFont val="標楷體"/>
        <family val="4"/>
        <charset val="136"/>
      </rPr>
      <t>含</t>
    </r>
    <r>
      <rPr>
        <sz val="12"/>
        <rFont val="Times New Roman"/>
        <family val="1"/>
      </rPr>
      <t xml:space="preserve"> </t>
    </r>
    <r>
      <rPr>
        <sz val="12"/>
        <rFont val="標楷體"/>
        <family val="4"/>
        <charset val="136"/>
      </rPr>
      <t>具</t>
    </r>
    <r>
      <rPr>
        <sz val="12"/>
        <rFont val="Times New Roman"/>
        <family val="1"/>
      </rPr>
      <t xml:space="preserve"> </t>
    </r>
    <r>
      <rPr>
        <sz val="12"/>
        <rFont val="標楷體"/>
        <family val="4"/>
        <charset val="136"/>
      </rPr>
      <t>原</t>
    </r>
    <r>
      <rPr>
        <sz val="12"/>
        <rFont val="Times New Roman"/>
        <family val="1"/>
      </rPr>
      <t xml:space="preserve"> </t>
    </r>
    <r>
      <rPr>
        <sz val="12"/>
        <rFont val="標楷體"/>
        <family val="4"/>
        <charset val="136"/>
      </rPr>
      <t>住</t>
    </r>
    <r>
      <rPr>
        <sz val="12"/>
        <rFont val="Times New Roman"/>
        <family val="1"/>
      </rPr>
      <t xml:space="preserve"> </t>
    </r>
    <r>
      <rPr>
        <sz val="12"/>
        <rFont val="標楷體"/>
        <family val="4"/>
        <charset val="136"/>
      </rPr>
      <t>民</t>
    </r>
    <r>
      <rPr>
        <sz val="12"/>
        <color theme="1"/>
        <rFont val="新細明體"/>
        <family val="1"/>
        <charset val="136"/>
        <scheme val="minor"/>
      </rPr>
      <t>、</t>
    </r>
    <r>
      <rPr>
        <sz val="12"/>
        <rFont val="標楷體"/>
        <family val="4"/>
        <charset val="136"/>
      </rPr>
      <t>榮民</t>
    </r>
    <r>
      <rPr>
        <sz val="12"/>
        <rFont val="Times New Roman"/>
        <family val="1"/>
      </rPr>
      <t>(</t>
    </r>
    <r>
      <rPr>
        <sz val="12"/>
        <rFont val="標楷體"/>
        <family val="4"/>
        <charset val="136"/>
      </rPr>
      <t>眷</t>
    </r>
    <r>
      <rPr>
        <sz val="12"/>
        <rFont val="Times New Roman"/>
        <family val="1"/>
      </rPr>
      <t xml:space="preserve">) </t>
    </r>
    <r>
      <rPr>
        <sz val="12"/>
        <rFont val="標楷體"/>
        <family val="4"/>
        <charset val="136"/>
      </rPr>
      <t>身</t>
    </r>
    <r>
      <rPr>
        <sz val="12"/>
        <rFont val="Times New Roman"/>
        <family val="1"/>
      </rPr>
      <t xml:space="preserve"> </t>
    </r>
    <r>
      <rPr>
        <sz val="12"/>
        <rFont val="標楷體"/>
        <family val="4"/>
        <charset val="136"/>
      </rPr>
      <t>分</t>
    </r>
    <r>
      <rPr>
        <sz val="12"/>
        <rFont val="Times New Roman"/>
        <family val="1"/>
      </rPr>
      <t>)</t>
    </r>
    <phoneticPr fontId="108" type="noConversion"/>
  </si>
  <si>
    <t>具榮民(眷)
身分獨居
老人人數</t>
    <phoneticPr fontId="4" type="noConversion"/>
  </si>
  <si>
    <t>具原住民
身分獨居
老人人數</t>
    <phoneticPr fontId="24" type="noConversion"/>
  </si>
  <si>
    <t>本期死亡人數</t>
    <phoneticPr fontId="4" type="noConversion"/>
  </si>
  <si>
    <r>
      <t>本</t>
    </r>
    <r>
      <rPr>
        <sz val="12"/>
        <rFont val="Times New Roman"/>
        <family val="1"/>
      </rPr>
      <t xml:space="preserve">  </t>
    </r>
    <r>
      <rPr>
        <sz val="12"/>
        <rFont val="標楷體"/>
        <family val="4"/>
        <charset val="136"/>
      </rPr>
      <t>期</t>
    </r>
    <r>
      <rPr>
        <sz val="12"/>
        <rFont val="Times New Roman"/>
        <family val="1"/>
      </rPr>
      <t xml:space="preserve">  </t>
    </r>
    <r>
      <rPr>
        <sz val="12"/>
        <rFont val="標楷體"/>
        <family val="4"/>
        <charset val="136"/>
      </rPr>
      <t>服</t>
    </r>
    <r>
      <rPr>
        <sz val="12"/>
        <rFont val="Times New Roman"/>
        <family val="1"/>
      </rPr>
      <t xml:space="preserve">  </t>
    </r>
    <r>
      <rPr>
        <sz val="12"/>
        <rFont val="標楷體"/>
        <family val="4"/>
        <charset val="136"/>
      </rPr>
      <t>務</t>
    </r>
    <r>
      <rPr>
        <sz val="12"/>
        <rFont val="Times New Roman"/>
        <family val="1"/>
      </rPr>
      <t xml:space="preserve">  </t>
    </r>
    <r>
      <rPr>
        <sz val="12"/>
        <rFont val="標楷體"/>
        <family val="4"/>
        <charset val="136"/>
      </rPr>
      <t>成</t>
    </r>
    <r>
      <rPr>
        <sz val="12"/>
        <rFont val="Times New Roman"/>
        <family val="1"/>
      </rPr>
      <t xml:space="preserve">  </t>
    </r>
    <r>
      <rPr>
        <sz val="12"/>
        <rFont val="標楷體"/>
        <family val="4"/>
        <charset val="136"/>
      </rPr>
      <t>果</t>
    </r>
    <r>
      <rPr>
        <sz val="12"/>
        <rFont val="Times New Roman"/>
        <family val="1"/>
      </rPr>
      <t xml:space="preserve">  </t>
    </r>
    <r>
      <rPr>
        <sz val="12"/>
        <rFont val="標楷體"/>
        <family val="4"/>
        <charset val="136"/>
      </rPr>
      <t>(人次)</t>
    </r>
    <phoneticPr fontId="108" type="noConversion"/>
  </si>
  <si>
    <t>期底安裝緊急救援連線人數 (人)</t>
    <phoneticPr fontId="108" type="noConversion"/>
  </si>
  <si>
    <t>本期轉介進住機構人數
 (人)</t>
    <phoneticPr fontId="108" type="noConversion"/>
  </si>
  <si>
    <t>總     計</t>
    <phoneticPr fontId="27" type="noConversion"/>
  </si>
  <si>
    <r>
      <t>中</t>
    </r>
    <r>
      <rPr>
        <sz val="12"/>
        <rFont val="Times New Roman"/>
        <family val="1"/>
      </rPr>
      <t>(</t>
    </r>
    <r>
      <rPr>
        <sz val="12"/>
        <rFont val="標楷體"/>
        <family val="4"/>
        <charset val="136"/>
      </rPr>
      <t>低</t>
    </r>
    <r>
      <rPr>
        <sz val="12"/>
        <rFont val="Times New Roman"/>
        <family val="1"/>
      </rPr>
      <t>)</t>
    </r>
    <r>
      <rPr>
        <sz val="12"/>
        <rFont val="標楷體"/>
        <family val="4"/>
        <charset val="136"/>
      </rPr>
      <t>收入</t>
    </r>
    <phoneticPr fontId="27" type="noConversion"/>
  </si>
  <si>
    <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4"/>
        <charset val="136"/>
      </rPr>
      <t>老</t>
    </r>
    <r>
      <rPr>
        <sz val="12"/>
        <rFont val="Times New Roman"/>
        <family val="1"/>
      </rPr>
      <t xml:space="preserve">  </t>
    </r>
    <r>
      <rPr>
        <sz val="12"/>
        <rFont val="標楷體"/>
        <family val="4"/>
        <charset val="136"/>
      </rPr>
      <t>人</t>
    </r>
    <phoneticPr fontId="108" type="noConversion"/>
  </si>
  <si>
    <t>合計</t>
    <phoneticPr fontId="108" type="noConversion"/>
  </si>
  <si>
    <t>電話
問安</t>
    <phoneticPr fontId="108" type="noConversion"/>
  </si>
  <si>
    <t>關懷
訪視</t>
    <phoneticPr fontId="108" type="noConversion"/>
  </si>
  <si>
    <t>居家
服務</t>
    <phoneticPr fontId="108" type="noConversion"/>
  </si>
  <si>
    <t xml:space="preserve">餐飲
服務                                                                                                                                                                                    </t>
    <phoneticPr fontId="108" type="noConversion"/>
  </si>
  <si>
    <t>陪同
就醫</t>
    <phoneticPr fontId="108" type="noConversion"/>
  </si>
  <si>
    <t>合計</t>
    <phoneticPr fontId="27" type="noConversion"/>
  </si>
  <si>
    <t>男</t>
    <phoneticPr fontId="27" type="noConversion"/>
  </si>
  <si>
    <t>女</t>
    <phoneticPr fontId="27" type="noConversion"/>
  </si>
  <si>
    <t>男</t>
    <phoneticPr fontId="4" type="noConversion"/>
  </si>
  <si>
    <t>女</t>
    <phoneticPr fontId="4" type="noConversion"/>
  </si>
  <si>
    <t>總　　計</t>
  </si>
  <si>
    <t>65～69歲</t>
    <phoneticPr fontId="4" type="noConversion"/>
  </si>
  <si>
    <t>70～74歲</t>
    <phoneticPr fontId="4" type="noConversion"/>
  </si>
  <si>
    <t>75～79歲</t>
    <phoneticPr fontId="4" type="noConversion"/>
  </si>
  <si>
    <t>80～84歲</t>
    <phoneticPr fontId="4" type="noConversion"/>
  </si>
  <si>
    <t>85歲以上</t>
    <phoneticPr fontId="4" type="noConversion"/>
  </si>
  <si>
    <t>65～69歲</t>
  </si>
  <si>
    <t>70～74歲</t>
  </si>
  <si>
    <t>75～79歲</t>
  </si>
  <si>
    <t>80～84歲</t>
  </si>
  <si>
    <t>85歲以上</t>
  </si>
  <si>
    <t>填表</t>
  </si>
  <si>
    <t>審核</t>
  </si>
  <si>
    <t>業務主管人員</t>
    <phoneticPr fontId="27" type="noConversion"/>
  </si>
  <si>
    <t>機關首長</t>
    <phoneticPr fontId="31" type="noConversion"/>
  </si>
  <si>
    <t>資料來源：依據本公所所報獨居老人資料彙編。</t>
    <phoneticPr fontId="108" type="noConversion"/>
  </si>
  <si>
    <t>填表說明：1.本表編製2份，1份送主計室，1份自存外，應由網際網路線上傳送至衛生福利部統計處資料庫。</t>
    <phoneticPr fontId="24" type="noConversion"/>
  </si>
  <si>
    <t xml:space="preserve">          2.餐飲服務為於統計期間按日計算送餐人數之合計數，以人次統計。</t>
    <phoneticPr fontId="24" type="noConversion"/>
  </si>
  <si>
    <t>年度報</t>
    <phoneticPr fontId="31" type="noConversion"/>
  </si>
  <si>
    <t>每年終了後2個月內編送</t>
    <phoneticPr fontId="31" type="noConversion"/>
  </si>
  <si>
    <t>臺東縣東河鄉推行社區發展工作概況</t>
    <phoneticPr fontId="4" type="noConversion"/>
  </si>
  <si>
    <r>
      <rPr>
        <u/>
        <sz val="20"/>
        <rFont val="標楷體"/>
        <family val="4"/>
        <charset val="136"/>
      </rPr>
      <t>臺東縣東河鄉</t>
    </r>
    <r>
      <rPr>
        <sz val="20"/>
        <rFont val="標楷體"/>
        <family val="4"/>
        <charset val="136"/>
      </rPr>
      <t>推行社區發展工作概況（續）</t>
    </r>
    <phoneticPr fontId="4" type="noConversion"/>
  </si>
  <si>
    <t>鄉鎮市區</t>
  </si>
  <si>
    <t>社區發展協會數</t>
    <phoneticPr fontId="31" type="noConversion"/>
  </si>
  <si>
    <r>
      <t>社區</t>
    </r>
    <r>
      <rPr>
        <sz val="12"/>
        <rFont val="Times New Roman"/>
        <family val="1"/>
      </rPr>
      <t xml:space="preserve">
</t>
    </r>
    <r>
      <rPr>
        <sz val="12"/>
        <rFont val="標楷體"/>
        <family val="4"/>
        <charset val="136"/>
      </rPr>
      <t>戶數</t>
    </r>
    <phoneticPr fontId="4" type="noConversion"/>
  </si>
  <si>
    <r>
      <t>社區</t>
    </r>
    <r>
      <rPr>
        <sz val="12"/>
        <rFont val="Times New Roman"/>
        <family val="1"/>
      </rPr>
      <t xml:space="preserve">
</t>
    </r>
    <r>
      <rPr>
        <sz val="12"/>
        <rFont val="標楷體"/>
        <family val="4"/>
        <charset val="136"/>
      </rPr>
      <t>人口數</t>
    </r>
    <phoneticPr fontId="4" type="noConversion"/>
  </si>
  <si>
    <t>理監事人數</t>
    <phoneticPr fontId="31" type="noConversion"/>
  </si>
  <si>
    <t>社區發展協會會員數</t>
    <phoneticPr fontId="31" type="noConversion"/>
  </si>
  <si>
    <t>設置社區生產建設基金</t>
    <phoneticPr fontId="31" type="noConversion"/>
  </si>
  <si>
    <t>實際使用經費(元)</t>
  </si>
  <si>
    <t>社區活動中心(幢)</t>
  </si>
  <si>
    <t>社區發展工作項目</t>
    <phoneticPr fontId="4" type="noConversion"/>
  </si>
  <si>
    <t>合計</t>
    <phoneticPr fontId="31" type="noConversion"/>
  </si>
  <si>
    <t>理事長</t>
  </si>
  <si>
    <t>理事(不含理事長)</t>
    <phoneticPr fontId="31" type="noConversion"/>
  </si>
  <si>
    <t>監事</t>
    <phoneticPr fontId="31" type="noConversion"/>
  </si>
  <si>
    <t>合  計</t>
    <phoneticPr fontId="31" type="noConversion"/>
  </si>
  <si>
    <r>
      <t>政府</t>
    </r>
    <r>
      <rPr>
        <sz val="12"/>
        <rFont val="Times New Roman"/>
        <family val="1"/>
      </rPr>
      <t xml:space="preserve">
</t>
    </r>
    <r>
      <rPr>
        <sz val="12"/>
        <rFont val="標楷體"/>
        <family val="4"/>
        <charset val="136"/>
      </rPr>
      <t>補助款</t>
    </r>
    <phoneticPr fontId="4" type="noConversion"/>
  </si>
  <si>
    <r>
      <t>社區</t>
    </r>
    <r>
      <rPr>
        <sz val="12"/>
        <rFont val="Times New Roman"/>
        <family val="1"/>
      </rPr>
      <t xml:space="preserve">
</t>
    </r>
    <r>
      <rPr>
        <sz val="12"/>
        <rFont val="標楷體"/>
        <family val="4"/>
        <charset val="136"/>
      </rPr>
      <t>自籌款</t>
    </r>
    <phoneticPr fontId="4" type="noConversion"/>
  </si>
  <si>
    <t>教育訓練</t>
    <phoneticPr fontId="31" type="noConversion"/>
  </si>
  <si>
    <t>社區內部組織</t>
    <phoneticPr fontId="31" type="noConversion"/>
  </si>
  <si>
    <t>辦理社區照顧關懷據點</t>
    <phoneticPr fontId="31" type="noConversion"/>
  </si>
  <si>
    <t>社區
圖書室</t>
    <phoneticPr fontId="4" type="noConversion"/>
  </si>
  <si>
    <t>社區
刊物</t>
    <phoneticPr fontId="31" type="noConversion"/>
  </si>
  <si>
    <t>服務成果</t>
    <phoneticPr fontId="31" type="noConversion"/>
  </si>
  <si>
    <t>男</t>
  </si>
  <si>
    <t>女</t>
  </si>
  <si>
    <r>
      <t xml:space="preserve">原建
</t>
    </r>
    <r>
      <rPr>
        <sz val="12"/>
        <rFont val="Times New Roman"/>
        <family val="1"/>
      </rPr>
      <t>(</t>
    </r>
    <r>
      <rPr>
        <sz val="12"/>
        <rFont val="標楷體"/>
        <family val="4"/>
        <charset val="136"/>
      </rPr>
      <t>未作修擴建</t>
    </r>
    <r>
      <rPr>
        <sz val="12"/>
        <rFont val="Times New Roman"/>
        <family val="1"/>
      </rPr>
      <t>)</t>
    </r>
    <phoneticPr fontId="4" type="noConversion"/>
  </si>
  <si>
    <t>新建</t>
  </si>
  <si>
    <t>修擴建</t>
  </si>
  <si>
    <t>辦理社區幹部訓練</t>
    <phoneticPr fontId="31" type="noConversion"/>
  </si>
  <si>
    <t>辦理社區觀摩</t>
  </si>
  <si>
    <t>社區長壽俱樂部</t>
    <phoneticPr fontId="31" type="noConversion"/>
  </si>
  <si>
    <t>社區成長教室</t>
    <phoneticPr fontId="31" type="noConversion"/>
  </si>
  <si>
    <t>社區守望相助隊</t>
    <phoneticPr fontId="31" type="noConversion"/>
  </si>
  <si>
    <t>社區民俗藝文康樂班隊</t>
    <phoneticPr fontId="31" type="noConversion"/>
  </si>
  <si>
    <t>社區志願服務</t>
    <phoneticPr fontId="31" type="noConversion"/>
  </si>
  <si>
    <t>福利服務或活動</t>
    <phoneticPr fontId="31" type="noConversion"/>
  </si>
  <si>
    <r>
      <t>其他
服務</t>
    </r>
    <r>
      <rPr>
        <sz val="12"/>
        <rFont val="Times New Roman"/>
        <family val="1"/>
      </rPr>
      <t xml:space="preserve">  </t>
    </r>
    <phoneticPr fontId="4" type="noConversion"/>
  </si>
  <si>
    <t>團隊</t>
    <phoneticPr fontId="31" type="noConversion"/>
  </si>
  <si>
    <t>志工數</t>
    <phoneticPr fontId="31" type="noConversion"/>
  </si>
  <si>
    <t>男</t>
    <phoneticPr fontId="31" type="noConversion"/>
  </si>
  <si>
    <t>女</t>
    <phoneticPr fontId="31" type="noConversion"/>
  </si>
  <si>
    <r>
      <t>(</t>
    </r>
    <r>
      <rPr>
        <sz val="12"/>
        <rFont val="標楷體"/>
        <family val="4"/>
        <charset val="136"/>
      </rPr>
      <t>個</t>
    </r>
    <r>
      <rPr>
        <sz val="12"/>
        <rFont val="Times New Roman"/>
        <family val="1"/>
      </rPr>
      <t>)</t>
    </r>
    <phoneticPr fontId="4" type="noConversion"/>
  </si>
  <si>
    <r>
      <t>(</t>
    </r>
    <r>
      <rPr>
        <sz val="12"/>
        <rFont val="標楷體"/>
        <family val="4"/>
        <charset val="136"/>
      </rPr>
      <t>戶</t>
    </r>
    <r>
      <rPr>
        <sz val="12"/>
        <rFont val="Times New Roman"/>
        <family val="1"/>
      </rPr>
      <t>)</t>
    </r>
    <phoneticPr fontId="4" type="noConversion"/>
  </si>
  <si>
    <r>
      <t>(</t>
    </r>
    <r>
      <rPr>
        <sz val="12"/>
        <rFont val="標楷體"/>
        <family val="4"/>
        <charset val="136"/>
      </rPr>
      <t>人</t>
    </r>
    <r>
      <rPr>
        <sz val="12"/>
        <rFont val="Times New Roman"/>
        <family val="1"/>
      </rPr>
      <t>)</t>
    </r>
    <phoneticPr fontId="4" type="noConversion"/>
  </si>
  <si>
    <r>
      <t>(</t>
    </r>
    <r>
      <rPr>
        <sz val="11"/>
        <rFont val="標楷體"/>
        <family val="4"/>
        <charset val="136"/>
      </rPr>
      <t>人次</t>
    </r>
    <r>
      <rPr>
        <sz val="11"/>
        <rFont val="Times New Roman"/>
        <family val="1"/>
      </rPr>
      <t>)</t>
    </r>
    <phoneticPr fontId="4" type="noConversion"/>
  </si>
  <si>
    <r>
      <t>(</t>
    </r>
    <r>
      <rPr>
        <sz val="12"/>
        <rFont val="標楷體"/>
        <family val="4"/>
        <charset val="136"/>
      </rPr>
      <t>人次</t>
    </r>
    <r>
      <rPr>
        <sz val="12"/>
        <rFont val="Times New Roman"/>
        <family val="1"/>
      </rPr>
      <t>)</t>
    </r>
    <phoneticPr fontId="4" type="noConversion"/>
  </si>
  <si>
    <r>
      <t>(</t>
    </r>
    <r>
      <rPr>
        <sz val="12"/>
        <rFont val="標楷體"/>
        <family val="4"/>
        <charset val="136"/>
      </rPr>
      <t>處</t>
    </r>
    <r>
      <rPr>
        <sz val="12"/>
        <rFont val="Times New Roman"/>
        <family val="1"/>
      </rPr>
      <t>)</t>
    </r>
    <phoneticPr fontId="4" type="noConversion"/>
  </si>
  <si>
    <r>
      <t>(</t>
    </r>
    <r>
      <rPr>
        <sz val="12"/>
        <rFont val="標楷體"/>
        <family val="4"/>
        <charset val="136"/>
      </rPr>
      <t>班</t>
    </r>
    <r>
      <rPr>
        <sz val="12"/>
        <rFont val="Times New Roman"/>
        <family val="1"/>
      </rPr>
      <t>)</t>
    </r>
    <phoneticPr fontId="4" type="noConversion"/>
  </si>
  <si>
    <r>
      <t>(</t>
    </r>
    <r>
      <rPr>
        <sz val="12"/>
        <rFont val="標楷體"/>
        <family val="4"/>
        <charset val="136"/>
      </rPr>
      <t>隊</t>
    </r>
    <r>
      <rPr>
        <sz val="12"/>
        <rFont val="Times New Roman"/>
        <family val="1"/>
      </rPr>
      <t>)</t>
    </r>
    <phoneticPr fontId="4" type="noConversion"/>
  </si>
  <si>
    <r>
      <t>(</t>
    </r>
    <r>
      <rPr>
        <sz val="11"/>
        <rFont val="標楷體"/>
        <family val="4"/>
        <charset val="136"/>
      </rPr>
      <t>人</t>
    </r>
    <r>
      <rPr>
        <sz val="11"/>
        <rFont val="Times New Roman"/>
        <family val="1"/>
      </rPr>
      <t>)</t>
    </r>
    <phoneticPr fontId="4" type="noConversion"/>
  </si>
  <si>
    <r>
      <t>(</t>
    </r>
    <r>
      <rPr>
        <sz val="12"/>
        <rFont val="標楷體"/>
        <family val="4"/>
        <charset val="136"/>
      </rPr>
      <t>期</t>
    </r>
    <r>
      <rPr>
        <sz val="12"/>
        <rFont val="Times New Roman"/>
        <family val="1"/>
      </rPr>
      <t>)</t>
    </r>
    <phoneticPr fontId="4" type="noConversion"/>
  </si>
  <si>
    <r>
      <t>(</t>
    </r>
    <r>
      <rPr>
        <sz val="10"/>
        <rFont val="標楷體"/>
        <family val="4"/>
        <charset val="136"/>
      </rPr>
      <t>受益人次</t>
    </r>
    <r>
      <rPr>
        <sz val="10"/>
        <rFont val="Times New Roman"/>
        <family val="1"/>
      </rPr>
      <t>)</t>
    </r>
    <phoneticPr fontId="4" type="noConversion"/>
  </si>
  <si>
    <t>備註</t>
  </si>
  <si>
    <r>
      <t>本縣</t>
    </r>
    <r>
      <rPr>
        <sz val="12"/>
        <rFont val="Times New Roman"/>
        <family val="1"/>
      </rPr>
      <t>(</t>
    </r>
    <r>
      <rPr>
        <sz val="12"/>
        <rFont val="標楷體"/>
        <family val="4"/>
        <charset val="136"/>
      </rPr>
      <t>市</t>
    </r>
    <r>
      <rPr>
        <sz val="12"/>
        <rFont val="Times New Roman"/>
        <family val="1"/>
      </rPr>
      <t>)</t>
    </r>
    <r>
      <rPr>
        <sz val="12"/>
        <rFont val="標楷體"/>
        <family val="4"/>
        <charset val="136"/>
      </rPr>
      <t>已劃定社區數有</t>
    </r>
    <r>
      <rPr>
        <sz val="12"/>
        <rFont val="Times New Roman"/>
        <family val="1"/>
      </rPr>
      <t xml:space="preserve">           </t>
    </r>
    <r>
      <rPr>
        <sz val="12"/>
        <rFont val="標楷體"/>
        <family val="4"/>
        <charset val="136"/>
      </rPr>
      <t>處。</t>
    </r>
    <phoneticPr fontId="4" type="noConversion"/>
  </si>
  <si>
    <t>業務主管人員</t>
    <phoneticPr fontId="49" type="noConversion"/>
  </si>
  <si>
    <t>機關長官</t>
    <phoneticPr fontId="31" type="noConversion"/>
  </si>
  <si>
    <t>主辦統計人員</t>
    <phoneticPr fontId="49" type="noConversion"/>
  </si>
  <si>
    <t>資料來源：依據各公所轄內已成立社區發展協會所報工作概況資料審核彙編。</t>
    <phoneticPr fontId="31" type="noConversion"/>
  </si>
  <si>
    <r>
      <t>填表說明：1.本表編製2份</t>
    </r>
    <r>
      <rPr>
        <u/>
        <sz val="12"/>
        <color rgb="FFFF0000"/>
        <rFont val="標楷體"/>
        <family val="4"/>
        <charset val="136"/>
      </rPr>
      <t>，1份送主計室</t>
    </r>
    <r>
      <rPr>
        <sz val="12"/>
        <rFont val="標楷體"/>
        <family val="4"/>
        <charset val="136"/>
      </rPr>
      <t>，1份自存。</t>
    </r>
    <phoneticPr fontId="4" type="noConversion"/>
  </si>
  <si>
    <t>　　　　　2.本表所填資料以已成立社區發展協會為準，不包含未成立社區發展協會資料。</t>
    <phoneticPr fontId="4" type="noConversion"/>
  </si>
  <si>
    <t>公  開  類</t>
    <phoneticPr fontId="4" type="noConversion"/>
  </si>
  <si>
    <t>半  年  報</t>
    <phoneticPr fontId="4" type="noConversion"/>
  </si>
  <si>
    <t>期間終了1個月內編報</t>
  </si>
  <si>
    <t>1139-07-01-3</t>
    <phoneticPr fontId="4" type="noConversion"/>
  </si>
  <si>
    <t>臺東縣東河鄉環保人員概況</t>
    <phoneticPr fontId="4" type="noConversion"/>
  </si>
  <si>
    <t>一、本縣（市）環保單位</t>
    <phoneticPr fontId="4" type="noConversion"/>
  </si>
  <si>
    <t>單位:人</t>
    <phoneticPr fontId="4" type="noConversion"/>
  </si>
  <si>
    <t>類         別</t>
    <phoneticPr fontId="4" type="noConversion"/>
  </si>
  <si>
    <r>
      <t>總</t>
    </r>
    <r>
      <rPr>
        <sz val="14"/>
        <rFont val="Times New Roman"/>
        <family val="1"/>
      </rPr>
      <t xml:space="preserve">          </t>
    </r>
    <r>
      <rPr>
        <sz val="14"/>
        <rFont val="標楷體"/>
        <family val="4"/>
        <charset val="136"/>
      </rPr>
      <t>計</t>
    </r>
    <phoneticPr fontId="4" type="noConversion"/>
  </si>
  <si>
    <t>環境保護局
(不包括廢棄物清運處理單位)</t>
    <phoneticPr fontId="4" type="noConversion"/>
  </si>
  <si>
    <t>廢棄物清運處理單位</t>
    <phoneticPr fontId="4" type="noConversion"/>
  </si>
  <si>
    <t xml:space="preserve">   職員</t>
    <phoneticPr fontId="4" type="noConversion"/>
  </si>
  <si>
    <t xml:space="preserve">     特任、比照簡任</t>
    <phoneticPr fontId="4" type="noConversion"/>
  </si>
  <si>
    <r>
      <rPr>
        <sz val="14"/>
        <rFont val="Times New Roman"/>
        <family val="1"/>
      </rPr>
      <t xml:space="preserve">          </t>
    </r>
    <r>
      <rPr>
        <sz val="14"/>
        <rFont val="標楷體"/>
        <family val="4"/>
        <charset val="136"/>
      </rPr>
      <t>簡任</t>
    </r>
    <r>
      <rPr>
        <sz val="14"/>
        <rFont val="Times New Roman"/>
        <family val="1"/>
      </rPr>
      <t>(10</t>
    </r>
    <r>
      <rPr>
        <sz val="14"/>
        <rFont val="標楷體"/>
        <family val="4"/>
        <charset val="136"/>
      </rPr>
      <t>職等以上</t>
    </r>
    <r>
      <rPr>
        <sz val="14"/>
        <rFont val="Times New Roman"/>
        <family val="1"/>
      </rPr>
      <t>)</t>
    </r>
    <phoneticPr fontId="4" type="noConversion"/>
  </si>
  <si>
    <r>
      <rPr>
        <sz val="14"/>
        <rFont val="Times New Roman"/>
        <family val="1"/>
      </rPr>
      <t xml:space="preserve">          </t>
    </r>
    <r>
      <rPr>
        <sz val="14"/>
        <rFont val="標楷體"/>
        <family val="4"/>
        <charset val="136"/>
      </rPr>
      <t>薦任</t>
    </r>
    <r>
      <rPr>
        <sz val="14"/>
        <rFont val="Times New Roman"/>
        <family val="1"/>
      </rPr>
      <t>(6-9</t>
    </r>
    <r>
      <rPr>
        <sz val="14"/>
        <rFont val="標楷體"/>
        <family val="4"/>
        <charset val="136"/>
      </rPr>
      <t>職等</t>
    </r>
    <r>
      <rPr>
        <sz val="14"/>
        <rFont val="Times New Roman"/>
        <family val="1"/>
      </rPr>
      <t>)</t>
    </r>
    <phoneticPr fontId="4" type="noConversion"/>
  </si>
  <si>
    <r>
      <rPr>
        <sz val="14"/>
        <rFont val="Times New Roman"/>
        <family val="1"/>
      </rPr>
      <t xml:space="preserve">          </t>
    </r>
    <r>
      <rPr>
        <sz val="14"/>
        <rFont val="標楷體"/>
        <family val="4"/>
        <charset val="136"/>
      </rPr>
      <t>委任</t>
    </r>
    <r>
      <rPr>
        <sz val="14"/>
        <rFont val="Times New Roman"/>
        <family val="1"/>
      </rPr>
      <t>(1-5</t>
    </r>
    <r>
      <rPr>
        <sz val="14"/>
        <rFont val="標楷體"/>
        <family val="4"/>
        <charset val="136"/>
      </rPr>
      <t>職等</t>
    </r>
    <r>
      <rPr>
        <sz val="14"/>
        <rFont val="Times New Roman"/>
        <family val="1"/>
      </rPr>
      <t>)</t>
    </r>
    <phoneticPr fontId="4" type="noConversion"/>
  </si>
  <si>
    <t xml:space="preserve">     雇員</t>
    <phoneticPr fontId="4" type="noConversion"/>
  </si>
  <si>
    <t xml:space="preserve">   約聘(僱)</t>
    <phoneticPr fontId="4" type="noConversion"/>
  </si>
  <si>
    <t xml:space="preserve">   工員</t>
    <phoneticPr fontId="4" type="noConversion"/>
  </si>
  <si>
    <t xml:space="preserve">   其他</t>
    <phoneticPr fontId="4" type="noConversion"/>
  </si>
  <si>
    <t>臺東縣東河鄉環保人員概況(續1)</t>
    <phoneticPr fontId="4" type="noConversion"/>
  </si>
  <si>
    <t xml:space="preserve">二、環境保護局                                                                     單位:人 </t>
    <phoneticPr fontId="4" type="noConversion"/>
  </si>
  <si>
    <t xml:space="preserve">  單位:人 </t>
  </si>
  <si>
    <t>項   目   別</t>
    <phoneticPr fontId="4" type="noConversion"/>
  </si>
  <si>
    <t xml:space="preserve">總 計 </t>
    <phoneticPr fontId="4" type="noConversion"/>
  </si>
  <si>
    <t>行政輔助</t>
    <phoneticPr fontId="4" type="noConversion"/>
  </si>
  <si>
    <t>綜合規劃</t>
    <phoneticPr fontId="4" type="noConversion"/>
  </si>
  <si>
    <t>空氣品質保護</t>
    <phoneticPr fontId="4" type="noConversion"/>
  </si>
  <si>
    <t>氣候變遷
因應</t>
    <phoneticPr fontId="4" type="noConversion"/>
  </si>
  <si>
    <t>噪音及
振動防制</t>
    <phoneticPr fontId="4" type="noConversion"/>
  </si>
  <si>
    <t>水質保護</t>
    <phoneticPr fontId="4" type="noConversion"/>
  </si>
  <si>
    <t>土壤及地下水污染整治</t>
    <phoneticPr fontId="4" type="noConversion"/>
  </si>
  <si>
    <t>廢棄物
管理</t>
    <phoneticPr fontId="4" type="noConversion"/>
  </si>
  <si>
    <t>環境衛生、
毒化物管理</t>
    <phoneticPr fontId="4" type="noConversion"/>
  </si>
  <si>
    <t>陳情、稽查、糾紛處理</t>
    <phoneticPr fontId="4" type="noConversion"/>
  </si>
  <si>
    <t>監測及檢驗</t>
    <phoneticPr fontId="4" type="noConversion"/>
  </si>
  <si>
    <t>研究發展</t>
    <phoneticPr fontId="4" type="noConversion"/>
  </si>
  <si>
    <t>其他業務</t>
    <phoneticPr fontId="4" type="noConversion"/>
  </si>
  <si>
    <r>
      <t>總計：</t>
    </r>
    <r>
      <rPr>
        <sz val="12"/>
        <rFont val="Times New Roman"/>
        <family val="1"/>
      </rPr>
      <t>A=B=C=D</t>
    </r>
    <phoneticPr fontId="4" type="noConversion"/>
  </si>
  <si>
    <r>
      <rPr>
        <sz val="12"/>
        <rFont val="Times New Roman"/>
        <family val="1"/>
      </rPr>
      <t xml:space="preserve">    </t>
    </r>
    <r>
      <rPr>
        <sz val="12"/>
        <rFont val="標楷體"/>
        <family val="4"/>
        <charset val="136"/>
      </rPr>
      <t>按類別分：B=</t>
    </r>
    <r>
      <rPr>
        <sz val="12"/>
        <rFont val="Times New Roman"/>
        <family val="1"/>
      </rPr>
      <t>(1)+(2)+(3)+(4)</t>
    </r>
    <phoneticPr fontId="4" type="noConversion"/>
  </si>
  <si>
    <t xml:space="preserve">    職員(1)</t>
    <phoneticPr fontId="4" type="noConversion"/>
  </si>
  <si>
    <t xml:space="preserve">         特任、比照簡任 </t>
    <phoneticPr fontId="4" type="noConversion"/>
  </si>
  <si>
    <t xml:space="preserve">         簡任(10-14職等)</t>
    <phoneticPr fontId="4" type="noConversion"/>
  </si>
  <si>
    <t xml:space="preserve">         薦任(6-9職等)</t>
    <phoneticPr fontId="4" type="noConversion"/>
  </si>
  <si>
    <t xml:space="preserve">         委任(1-5職等) </t>
    <phoneticPr fontId="4" type="noConversion"/>
  </si>
  <si>
    <t xml:space="preserve">         雇員</t>
    <phoneticPr fontId="4" type="noConversion"/>
  </si>
  <si>
    <t xml:space="preserve">    約聘(僱)(2)</t>
    <phoneticPr fontId="4" type="noConversion"/>
  </si>
  <si>
    <t xml:space="preserve">    工員(3)</t>
    <phoneticPr fontId="4" type="noConversion"/>
  </si>
  <si>
    <t xml:space="preserve">    其他(4)</t>
    <phoneticPr fontId="4" type="noConversion"/>
  </si>
  <si>
    <r>
      <rPr>
        <sz val="12"/>
        <rFont val="Times New Roman"/>
        <family val="1"/>
      </rPr>
      <t xml:space="preserve">    </t>
    </r>
    <r>
      <rPr>
        <sz val="12"/>
        <rFont val="標楷體"/>
        <family val="4"/>
        <charset val="136"/>
      </rPr>
      <t>按性別分：</t>
    </r>
    <r>
      <rPr>
        <sz val="12"/>
        <rFont val="Times New Roman"/>
        <family val="1"/>
      </rPr>
      <t>C=(5)+(6)</t>
    </r>
    <phoneticPr fontId="4" type="noConversion"/>
  </si>
  <si>
    <r>
      <rPr>
        <sz val="12"/>
        <rFont val="Times New Roman"/>
        <family val="1"/>
      </rPr>
      <t xml:space="preserve">         </t>
    </r>
    <r>
      <rPr>
        <sz val="12"/>
        <rFont val="標楷體"/>
        <family val="4"/>
        <charset val="136"/>
      </rPr>
      <t>男</t>
    </r>
    <r>
      <rPr>
        <sz val="12"/>
        <rFont val="Times New Roman"/>
        <family val="1"/>
      </rPr>
      <t xml:space="preserve"> (5)</t>
    </r>
    <phoneticPr fontId="4" type="noConversion"/>
  </si>
  <si>
    <r>
      <rPr>
        <sz val="12"/>
        <rFont val="Times New Roman"/>
        <family val="1"/>
      </rPr>
      <t xml:space="preserve">         </t>
    </r>
    <r>
      <rPr>
        <sz val="12"/>
        <rFont val="標楷體"/>
        <family val="4"/>
        <charset val="136"/>
      </rPr>
      <t>女</t>
    </r>
    <r>
      <rPr>
        <sz val="12"/>
        <rFont val="Times New Roman"/>
        <family val="1"/>
      </rPr>
      <t xml:space="preserve"> (6)</t>
    </r>
    <phoneticPr fontId="4" type="noConversion"/>
  </si>
  <si>
    <r>
      <rPr>
        <sz val="12"/>
        <rFont val="Times New Roman"/>
        <family val="1"/>
      </rPr>
      <t xml:space="preserve">    </t>
    </r>
    <r>
      <rPr>
        <sz val="12"/>
        <rFont val="標楷體"/>
        <family val="4"/>
        <charset val="136"/>
      </rPr>
      <t>按年齡別分：</t>
    </r>
    <r>
      <rPr>
        <sz val="12"/>
        <rFont val="Times New Roman"/>
        <family val="1"/>
      </rPr>
      <t>D=(7)+…+(12)</t>
    </r>
    <phoneticPr fontId="4" type="noConversion"/>
  </si>
  <si>
    <r>
      <rPr>
        <sz val="12"/>
        <rFont val="Times New Roman"/>
        <family val="1"/>
      </rPr>
      <t xml:space="preserve">         </t>
    </r>
    <r>
      <rPr>
        <sz val="12"/>
        <rFont val="標楷體"/>
        <family val="4"/>
        <charset val="136"/>
      </rPr>
      <t>29歲以下</t>
    </r>
    <r>
      <rPr>
        <sz val="12"/>
        <rFont val="Times New Roman"/>
        <family val="1"/>
      </rPr>
      <t xml:space="preserve"> (7)</t>
    </r>
    <phoneticPr fontId="4" type="noConversion"/>
  </si>
  <si>
    <r>
      <rPr>
        <sz val="12"/>
        <rFont val="Times New Roman"/>
        <family val="1"/>
      </rPr>
      <t xml:space="preserve">         </t>
    </r>
    <r>
      <rPr>
        <sz val="12"/>
        <rFont val="標楷體"/>
        <family val="4"/>
        <charset val="136"/>
      </rPr>
      <t>30-39歲</t>
    </r>
    <r>
      <rPr>
        <sz val="12"/>
        <rFont val="Times New Roman"/>
        <family val="1"/>
      </rPr>
      <t xml:space="preserve">  (8)</t>
    </r>
    <phoneticPr fontId="4" type="noConversion"/>
  </si>
  <si>
    <r>
      <rPr>
        <sz val="12"/>
        <rFont val="Times New Roman"/>
        <family val="1"/>
      </rPr>
      <t xml:space="preserve">         </t>
    </r>
    <r>
      <rPr>
        <sz val="12"/>
        <rFont val="標楷體"/>
        <family val="4"/>
        <charset val="136"/>
      </rPr>
      <t>40-49歲</t>
    </r>
    <r>
      <rPr>
        <sz val="12"/>
        <rFont val="Times New Roman"/>
        <family val="1"/>
      </rPr>
      <t xml:space="preserve">  (9)</t>
    </r>
    <phoneticPr fontId="4" type="noConversion"/>
  </si>
  <si>
    <r>
      <rPr>
        <sz val="12"/>
        <rFont val="Times New Roman"/>
        <family val="1"/>
      </rPr>
      <t xml:space="preserve">         </t>
    </r>
    <r>
      <rPr>
        <sz val="12"/>
        <rFont val="標楷體"/>
        <family val="4"/>
        <charset val="136"/>
      </rPr>
      <t>50-59歲</t>
    </r>
    <r>
      <rPr>
        <sz val="12"/>
        <rFont val="Times New Roman"/>
        <family val="1"/>
      </rPr>
      <t xml:space="preserve">  (10)</t>
    </r>
    <phoneticPr fontId="4" type="noConversion"/>
  </si>
  <si>
    <r>
      <rPr>
        <sz val="12"/>
        <rFont val="Times New Roman"/>
        <family val="1"/>
      </rPr>
      <t xml:space="preserve">         </t>
    </r>
    <r>
      <rPr>
        <sz val="12"/>
        <rFont val="標楷體"/>
        <family val="4"/>
        <charset val="136"/>
      </rPr>
      <t>60-65歲</t>
    </r>
    <r>
      <rPr>
        <sz val="12"/>
        <rFont val="Times New Roman"/>
        <family val="1"/>
      </rPr>
      <t xml:space="preserve">  (11)</t>
    </r>
    <phoneticPr fontId="4" type="noConversion"/>
  </si>
  <si>
    <r>
      <rPr>
        <sz val="12"/>
        <rFont val="Times New Roman"/>
        <family val="1"/>
      </rPr>
      <t xml:space="preserve">         </t>
    </r>
    <r>
      <rPr>
        <sz val="12"/>
        <rFont val="標楷體"/>
        <family val="4"/>
        <charset val="136"/>
      </rPr>
      <t>65歲以上</t>
    </r>
    <r>
      <rPr>
        <sz val="12"/>
        <rFont val="Times New Roman"/>
        <family val="1"/>
      </rPr>
      <t xml:space="preserve"> (12)</t>
    </r>
    <phoneticPr fontId="4" type="noConversion"/>
  </si>
  <si>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 type="noConversion"/>
  </si>
  <si>
    <r>
      <t>半</t>
    </r>
    <r>
      <rPr>
        <sz val="14"/>
        <rFont val="Times New Roman"/>
        <family val="1"/>
      </rPr>
      <t xml:space="preserve">  </t>
    </r>
    <r>
      <rPr>
        <sz val="14"/>
        <rFont val="標楷體"/>
        <family val="4"/>
        <charset val="136"/>
      </rPr>
      <t>年</t>
    </r>
    <r>
      <rPr>
        <sz val="14"/>
        <rFont val="Times New Roman"/>
        <family val="1"/>
      </rPr>
      <t xml:space="preserve">  </t>
    </r>
    <r>
      <rPr>
        <sz val="14"/>
        <rFont val="標楷體"/>
        <family val="4"/>
        <charset val="136"/>
      </rPr>
      <t>報</t>
    </r>
    <phoneticPr fontId="4" type="noConversion"/>
  </si>
  <si>
    <t>期間終了1個月內編報</t>
    <phoneticPr fontId="4" type="noConversion"/>
  </si>
  <si>
    <r>
      <rPr>
        <sz val="28"/>
        <rFont val="標楷體"/>
        <family val="4"/>
        <charset val="136"/>
      </rPr>
      <t>臺東縣東河鄉環保人員概況</t>
    </r>
    <r>
      <rPr>
        <sz val="28"/>
        <rFont val="Times New Roman"/>
        <family val="1"/>
      </rPr>
      <t>(</t>
    </r>
    <r>
      <rPr>
        <sz val="28"/>
        <rFont val="標楷體"/>
        <family val="4"/>
        <charset val="136"/>
      </rPr>
      <t>續</t>
    </r>
    <r>
      <rPr>
        <sz val="28"/>
        <rFont val="Times New Roman"/>
        <family val="1"/>
      </rPr>
      <t>2</t>
    </r>
    <r>
      <rPr>
        <sz val="28"/>
        <rFont val="標楷體"/>
        <family val="4"/>
        <charset val="136"/>
      </rPr>
      <t>完</t>
    </r>
    <r>
      <rPr>
        <sz val="28"/>
        <rFont val="Times New Roman"/>
        <family val="1"/>
      </rPr>
      <t>)</t>
    </r>
    <phoneticPr fontId="4" type="noConversion"/>
  </si>
  <si>
    <t>三、廢棄物清運處理單位</t>
    <phoneticPr fontId="4" type="noConversion"/>
  </si>
  <si>
    <t xml:space="preserve"> 單位:人 </t>
    <phoneticPr fontId="4" type="noConversion"/>
  </si>
  <si>
    <t>總
計</t>
    <phoneticPr fontId="4" type="noConversion"/>
  </si>
  <si>
    <t>清   運   單   位</t>
    <phoneticPr fontId="4" type="noConversion"/>
  </si>
  <si>
    <t>處   理   單   位</t>
    <phoneticPr fontId="4" type="noConversion"/>
  </si>
  <si>
    <t>垃圾清運</t>
    <phoneticPr fontId="4" type="noConversion"/>
  </si>
  <si>
    <t>水肥清運</t>
    <phoneticPr fontId="4" type="noConversion"/>
  </si>
  <si>
    <t>資源回收</t>
    <phoneticPr fontId="4" type="noConversion"/>
  </si>
  <si>
    <r>
      <rPr>
        <sz val="14"/>
        <rFont val="標楷體"/>
        <family val="4"/>
        <charset val="136"/>
      </rPr>
      <t>其他</t>
    </r>
    <r>
      <rPr>
        <sz val="14"/>
        <rFont val="Times New Roman"/>
        <family val="1"/>
      </rPr>
      <t/>
    </r>
    <phoneticPr fontId="4" type="noConversion"/>
  </si>
  <si>
    <t>垃圾焚化廠
、掩埋場</t>
    <phoneticPr fontId="4" type="noConversion"/>
  </si>
  <si>
    <t>水肥處理廠</t>
    <phoneticPr fontId="4" type="noConversion"/>
  </si>
  <si>
    <t xml:space="preserve">         隊員</t>
    <phoneticPr fontId="4" type="noConversion"/>
  </si>
  <si>
    <t xml:space="preserve">         駕駛</t>
    <phoneticPr fontId="4" type="noConversion"/>
  </si>
  <si>
    <t xml:space="preserve">         技工、工友</t>
    <phoneticPr fontId="4" type="noConversion"/>
  </si>
  <si>
    <t xml:space="preserve">         臨時工</t>
    <phoneticPr fontId="4" type="noConversion"/>
  </si>
  <si>
    <t xml:space="preserve">         代賑工</t>
    <phoneticPr fontId="4" type="noConversion"/>
  </si>
  <si>
    <r>
      <t>填表說明：本表編製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份送臺東縣環境保護局</t>
    </r>
    <r>
      <rPr>
        <sz val="12"/>
        <rFont val="標楷體"/>
        <family val="4"/>
        <charset val="136"/>
      </rPr>
      <t>。</t>
    </r>
    <phoneticPr fontId="4" type="noConversion"/>
  </si>
  <si>
    <t>公 開 類</t>
    <phoneticPr fontId="118" type="noConversion"/>
  </si>
  <si>
    <t>編製機關</t>
    <phoneticPr fontId="118" type="noConversion"/>
  </si>
  <si>
    <t>臺東縣東河鄉公所(清潔隊)</t>
    <phoneticPr fontId="31" type="noConversion"/>
  </si>
  <si>
    <t>半 年 報</t>
    <phoneticPr fontId="4" type="noConversion"/>
  </si>
  <si>
    <t>期間終了1個月內編報</t>
    <phoneticPr fontId="118" type="noConversion"/>
  </si>
  <si>
    <t>表    號</t>
    <phoneticPr fontId="118" type="noConversion"/>
  </si>
  <si>
    <r>
      <t>1135-01-05</t>
    </r>
    <r>
      <rPr>
        <sz val="12"/>
        <color indexed="17"/>
        <rFont val="標楷體"/>
        <family val="4"/>
        <charset val="136"/>
      </rPr>
      <t>-3</t>
    </r>
    <phoneticPr fontId="118" type="noConversion"/>
  </si>
  <si>
    <r>
      <rPr>
        <b/>
        <u/>
        <sz val="18"/>
        <color indexed="17"/>
        <rFont val="標楷體"/>
        <family val="4"/>
        <charset val="136"/>
      </rPr>
      <t>臺東縣東河鄉</t>
    </r>
    <r>
      <rPr>
        <sz val="18"/>
        <color indexed="8"/>
        <rFont val="標楷體"/>
        <family val="4"/>
        <charset val="136"/>
      </rPr>
      <t>垃圾處理場(廠)及</t>
    </r>
    <r>
      <rPr>
        <sz val="18"/>
        <rFont val="標楷體"/>
        <family val="4"/>
        <charset val="136"/>
      </rPr>
      <t>垃圾回收清除車輛統計</t>
    </r>
    <phoneticPr fontId="118" type="noConversion"/>
  </si>
  <si>
    <t>項    目    別</t>
    <phoneticPr fontId="118" type="noConversion"/>
  </si>
  <si>
    <t>總　  計</t>
    <phoneticPr fontId="118" type="noConversion"/>
  </si>
  <si>
    <t>垃圾處理場(廠)(座)</t>
    <phoneticPr fontId="118" type="noConversion"/>
  </si>
  <si>
    <t>總　　　　　計</t>
    <phoneticPr fontId="118" type="noConversion"/>
  </si>
  <si>
    <t>　焚　　化　　廠</t>
    <phoneticPr fontId="118" type="noConversion"/>
  </si>
  <si>
    <t>　衛　生　掩　埋　場</t>
    <phoneticPr fontId="118" type="noConversion"/>
  </si>
  <si>
    <t>　堆　　肥　　場</t>
    <phoneticPr fontId="118" type="noConversion"/>
  </si>
  <si>
    <t>　堆　　置　　場</t>
  </si>
  <si>
    <t>垃圾回收清除車輛(輛)　</t>
    <phoneticPr fontId="118" type="noConversion"/>
  </si>
  <si>
    <t>　子　母　式　垃　圾　車</t>
    <phoneticPr fontId="118" type="noConversion"/>
  </si>
  <si>
    <t>　密　封　式　垃　圾　車</t>
    <phoneticPr fontId="118" type="noConversion"/>
  </si>
  <si>
    <t>框
式
垃
圾
車</t>
    <phoneticPr fontId="118" type="noConversion"/>
  </si>
  <si>
    <t xml:space="preserve"> 計　</t>
    <phoneticPr fontId="118" type="noConversion"/>
  </si>
  <si>
    <t xml:space="preserve"> 資 源 (含 廚 餘) 回 收 垃 圾 車</t>
    <phoneticPr fontId="118" type="noConversion"/>
  </si>
  <si>
    <t xml:space="preserve"> 其　它　</t>
    <phoneticPr fontId="118" type="noConversion"/>
  </si>
  <si>
    <t>　水　肥　車</t>
    <phoneticPr fontId="118" type="noConversion"/>
  </si>
  <si>
    <t>　清　溝　( 溝　泥 )　車</t>
    <phoneticPr fontId="118" type="noConversion"/>
  </si>
  <si>
    <t>　掃　( 洗 )　街　車</t>
    <phoneticPr fontId="118" type="noConversion"/>
  </si>
  <si>
    <t>填表</t>
    <phoneticPr fontId="118" type="noConversion"/>
  </si>
  <si>
    <t>審核</t>
    <phoneticPr fontId="118" type="noConversion"/>
  </si>
  <si>
    <t>業務主管人員</t>
    <phoneticPr fontId="118" type="noConversion"/>
  </si>
  <si>
    <t>機關首長</t>
    <phoneticPr fontId="118" type="noConversion"/>
  </si>
  <si>
    <t>主辦統計人員</t>
    <phoneticPr fontId="118" type="noConversion"/>
  </si>
  <si>
    <t>資料來源：依據本鄉鎮市公所之垃圾處理場(廠)及垃圾回收清除車輛資料編製。</t>
    <phoneticPr fontId="118" type="noConversion"/>
  </si>
  <si>
    <t>填表說明：本表編製1式3份，1份送會計單位，1份自存，1份送本縣環境保護局。</t>
    <phoneticPr fontId="118" type="noConversion"/>
  </si>
  <si>
    <t xml:space="preserve"> 公  開  類</t>
    <phoneticPr fontId="4" type="noConversion"/>
  </si>
  <si>
    <t xml:space="preserve"> 年  度  報</t>
    <phoneticPr fontId="4" type="noConversion"/>
  </si>
  <si>
    <t>期間開始2.5個月內編報</t>
    <phoneticPr fontId="128" type="noConversion"/>
  </si>
  <si>
    <t>表    號</t>
    <phoneticPr fontId="128" type="noConversion"/>
  </si>
  <si>
    <t>1139-08-01-3</t>
    <phoneticPr fontId="32" type="noConversion"/>
  </si>
  <si>
    <t xml:space="preserve"> 臺東縣東河鄉環境保護預算</t>
    <phoneticPr fontId="4" type="noConversion"/>
  </si>
  <si>
    <t xml:space="preserve">                                                            </t>
    <phoneticPr fontId="4" type="noConversion"/>
  </si>
  <si>
    <r>
      <t>一、單位預算</t>
    </r>
    <r>
      <rPr>
        <sz val="14"/>
        <rFont val="新細明體"/>
        <family val="1"/>
        <charset val="136"/>
      </rPr>
      <t>－</t>
    </r>
    <r>
      <rPr>
        <sz val="14"/>
        <rFont val="標楷體"/>
        <family val="4"/>
        <charset val="136"/>
      </rPr>
      <t>經資門合計</t>
    </r>
    <phoneticPr fontId="32" type="noConversion"/>
  </si>
  <si>
    <t>單位：千元</t>
  </si>
  <si>
    <t>單   位   及   業   務  別</t>
    <phoneticPr fontId="4" type="noConversion"/>
  </si>
  <si>
    <t>歲  出  項  目</t>
    <phoneticPr fontId="128" type="noConversion"/>
  </si>
  <si>
    <t>歲  入  項  目</t>
    <phoneticPr fontId="128" type="noConversion"/>
  </si>
  <si>
    <t>預算數總計</t>
    <phoneticPr fontId="128" type="noConversion"/>
  </si>
  <si>
    <t>環保署補助款</t>
    <phoneticPr fontId="128" type="noConversion"/>
  </si>
  <si>
    <t>污染防治
附帶收入</t>
    <phoneticPr fontId="128" type="noConversion"/>
  </si>
  <si>
    <t>人事費</t>
  </si>
  <si>
    <t>委辦費</t>
    <phoneticPr fontId="128" type="noConversion"/>
  </si>
  <si>
    <t>土地</t>
    <phoneticPr fontId="4" type="noConversion"/>
  </si>
  <si>
    <t>對特種基金
之補助</t>
    <phoneticPr fontId="128" type="noConversion"/>
  </si>
  <si>
    <t>對國內團體
之捐助</t>
    <phoneticPr fontId="4" type="noConversion"/>
  </si>
  <si>
    <t>對清潔隊之補助
(僅縣政府環保局需填)</t>
    <phoneticPr fontId="128" type="noConversion"/>
  </si>
  <si>
    <t xml:space="preserve"> 環保局及所屬單位預算</t>
    <phoneticPr fontId="4" type="noConversion"/>
  </si>
  <si>
    <t>總 計</t>
    <phoneticPr fontId="4" type="noConversion"/>
  </si>
  <si>
    <t xml:space="preserve">   一般行政</t>
    <phoneticPr fontId="4" type="noConversion"/>
  </si>
  <si>
    <t xml:space="preserve">   綜合規劃</t>
    <phoneticPr fontId="4" type="noConversion"/>
  </si>
  <si>
    <t xml:space="preserve">   空氣品質保護</t>
    <phoneticPr fontId="4" type="noConversion"/>
  </si>
  <si>
    <t xml:space="preserve">   氣候變遷因應</t>
    <phoneticPr fontId="4" type="noConversion"/>
  </si>
  <si>
    <r>
      <t xml:space="preserve">   噪音及振動</t>
    </r>
    <r>
      <rPr>
        <sz val="14"/>
        <color indexed="10"/>
        <rFont val="標楷體"/>
        <family val="4"/>
        <charset val="136"/>
      </rPr>
      <t>防</t>
    </r>
    <r>
      <rPr>
        <sz val="14"/>
        <rFont val="標楷體"/>
        <family val="4"/>
        <charset val="136"/>
      </rPr>
      <t>制</t>
    </r>
    <phoneticPr fontId="4" type="noConversion"/>
  </si>
  <si>
    <t xml:space="preserve">   水質保護</t>
    <phoneticPr fontId="4" type="noConversion"/>
  </si>
  <si>
    <t xml:space="preserve">   土壤及地下水污染整治</t>
    <phoneticPr fontId="128" type="noConversion"/>
  </si>
  <si>
    <t xml:space="preserve">   廢棄物管理</t>
    <phoneticPr fontId="4" type="noConversion"/>
  </si>
  <si>
    <t xml:space="preserve">   環境衛生、毒化物管理</t>
    <phoneticPr fontId="4" type="noConversion"/>
  </si>
  <si>
    <t xml:space="preserve">   陳情、稽查、糾紛處理</t>
    <phoneticPr fontId="4" type="noConversion"/>
  </si>
  <si>
    <t xml:space="preserve">   監測及檢驗</t>
    <phoneticPr fontId="4" type="noConversion"/>
  </si>
  <si>
    <t xml:space="preserve">   研究發展</t>
    <phoneticPr fontId="4" type="noConversion"/>
  </si>
  <si>
    <t xml:space="preserve">   其他</t>
    <phoneticPr fontId="4" type="noConversion"/>
  </si>
  <si>
    <t xml:space="preserve">  臺東縣東河鄉環境保護預算(續1) </t>
    <phoneticPr fontId="4" type="noConversion"/>
  </si>
  <si>
    <r>
      <t>二、單位預算</t>
    </r>
    <r>
      <rPr>
        <sz val="14"/>
        <rFont val="新細明體"/>
        <family val="1"/>
        <charset val="136"/>
      </rPr>
      <t>－</t>
    </r>
    <r>
      <rPr>
        <sz val="14"/>
        <rFont val="標楷體"/>
        <family val="4"/>
        <charset val="136"/>
      </rPr>
      <t>經常門</t>
    </r>
    <phoneticPr fontId="32" type="noConversion"/>
  </si>
  <si>
    <t>歲  出  項  目</t>
    <phoneticPr fontId="4" type="noConversion"/>
  </si>
  <si>
    <t>歲  入  項  目</t>
    <phoneticPr fontId="4" type="noConversion"/>
  </si>
  <si>
    <t xml:space="preserve">  臺東縣東河鄉環境保護預算(續2) </t>
    <phoneticPr fontId="4" type="noConversion"/>
  </si>
  <si>
    <t>三、單位預算－資本門</t>
    <phoneticPr fontId="32" type="noConversion"/>
  </si>
  <si>
    <t>年  度  報</t>
    <phoneticPr fontId="4" type="noConversion"/>
  </si>
  <si>
    <t xml:space="preserve"> 臺東縣東河鄉環境保護預算 (續3完) </t>
    <phoneticPr fontId="4" type="noConversion"/>
  </si>
  <si>
    <t>四、附屬單位預算</t>
    <phoneticPr fontId="4" type="noConversion"/>
  </si>
  <si>
    <t>單位：千元</t>
    <phoneticPr fontId="4" type="noConversion"/>
  </si>
  <si>
    <t>來    源  /  用    途    別</t>
    <phoneticPr fontId="4" type="noConversion"/>
  </si>
  <si>
    <t>空污基金</t>
    <phoneticPr fontId="4" type="noConversion"/>
  </si>
  <si>
    <r>
      <t>水</t>
    </r>
    <r>
      <rPr>
        <sz val="13"/>
        <color indexed="10"/>
        <rFont val="標楷體"/>
        <family val="4"/>
        <charset val="136"/>
      </rPr>
      <t>汙</t>
    </r>
    <r>
      <rPr>
        <sz val="13"/>
        <rFont val="標楷體"/>
        <family val="4"/>
        <charset val="136"/>
      </rPr>
      <t>基金</t>
    </r>
    <phoneticPr fontId="4" type="noConversion"/>
  </si>
  <si>
    <t>廢棄物清除
處理基金</t>
    <phoneticPr fontId="4" type="noConversion"/>
  </si>
  <si>
    <t>環境教育
基  金</t>
    <phoneticPr fontId="4" type="noConversion"/>
  </si>
  <si>
    <t>其他主管基金  (________基金)</t>
    <phoneticPr fontId="4" type="noConversion"/>
  </si>
  <si>
    <t xml:space="preserve">一、基金來源 (A)        </t>
    <phoneticPr fontId="26" type="noConversion"/>
  </si>
  <si>
    <t xml:space="preserve">(一)徵收及依法分配收入      </t>
    <phoneticPr fontId="4" type="noConversion"/>
  </si>
  <si>
    <t xml:space="preserve">1.徵收或環保提撥收入 </t>
    <phoneticPr fontId="4" type="noConversion"/>
  </si>
  <si>
    <t>(1)營建工程空氣污染防制費收入</t>
    <phoneticPr fontId="4" type="noConversion"/>
  </si>
  <si>
    <t>(2)固定污染源空氣污染防制費收入</t>
    <phoneticPr fontId="4" type="noConversion"/>
  </si>
  <si>
    <t>(3)移動污染源空氣污染防制費收入</t>
    <phoneticPr fontId="4" type="noConversion"/>
  </si>
  <si>
    <t xml:space="preserve">(4)非空污類徵收或環保提撥收入 </t>
    <phoneticPr fontId="4" type="noConversion"/>
  </si>
  <si>
    <t xml:space="preserve">2.其他徵收及依法分配收入         </t>
    <phoneticPr fontId="4" type="noConversion"/>
  </si>
  <si>
    <t xml:space="preserve">(二)政府撥入收入        </t>
    <phoneticPr fontId="4" type="noConversion"/>
  </si>
  <si>
    <r>
      <t>1.環保局</t>
    </r>
    <r>
      <rPr>
        <sz val="12"/>
        <color indexed="10"/>
        <rFont val="標楷體"/>
        <family val="4"/>
        <charset val="136"/>
      </rPr>
      <t>補助</t>
    </r>
    <r>
      <rPr>
        <sz val="12"/>
        <rFont val="標楷體"/>
        <family val="4"/>
        <charset val="136"/>
      </rPr>
      <t xml:space="preserve">收入                 </t>
    </r>
    <phoneticPr fontId="4" type="noConversion"/>
  </si>
  <si>
    <t xml:space="preserve">2.環保署補助收入                </t>
    <phoneticPr fontId="4" type="noConversion"/>
  </si>
  <si>
    <t xml:space="preserve">3.其他政府撥入收入               </t>
    <phoneticPr fontId="4" type="noConversion"/>
  </si>
  <si>
    <t xml:space="preserve">(三)財產及其他收入          </t>
    <phoneticPr fontId="4" type="noConversion"/>
  </si>
  <si>
    <t xml:space="preserve">1.污染防治附帶收入               </t>
    <phoneticPr fontId="4" type="noConversion"/>
  </si>
  <si>
    <t xml:space="preserve">2.其他財產及其他收入             </t>
    <phoneticPr fontId="4" type="noConversion"/>
  </si>
  <si>
    <t>二、基金用途 (B)</t>
    <phoneticPr fontId="26" type="noConversion"/>
  </si>
  <si>
    <t xml:space="preserve">(一)經常支出           </t>
    <phoneticPr fontId="26" type="noConversion"/>
  </si>
  <si>
    <t xml:space="preserve">1.用人費用          </t>
    <phoneticPr fontId="4" type="noConversion"/>
  </si>
  <si>
    <t xml:space="preserve">2.專業服務費               </t>
    <phoneticPr fontId="4" type="noConversion"/>
  </si>
  <si>
    <t>3.提撥環境教育基金</t>
    <phoneticPr fontId="4" type="noConversion"/>
  </si>
  <si>
    <t>4.捐助國內團體</t>
    <phoneticPr fontId="4" type="noConversion"/>
  </si>
  <si>
    <t xml:space="preserve">5.補助各鄉鎮市公所清潔隊業務費用
  (僅縣政府環保局需填)           </t>
    <phoneticPr fontId="4" type="noConversion"/>
  </si>
  <si>
    <t xml:space="preserve">6.其他經常支出                   </t>
    <phoneticPr fontId="4" type="noConversion"/>
  </si>
  <si>
    <t xml:space="preserve">(二)資本支出                       </t>
    <phoneticPr fontId="26" type="noConversion"/>
  </si>
  <si>
    <t>1.購置土地</t>
    <phoneticPr fontId="4" type="noConversion"/>
  </si>
  <si>
    <t>2.其他資本支出</t>
    <phoneticPr fontId="4" type="noConversion"/>
  </si>
  <si>
    <t>三、本期賸餘（短絀）  (=A-B)</t>
    <phoneticPr fontId="4" type="noConversion"/>
  </si>
  <si>
    <t xml:space="preserve"> 填表                                              </t>
    <phoneticPr fontId="26" type="noConversion"/>
  </si>
  <si>
    <t xml:space="preserve">    審核</t>
    <phoneticPr fontId="4" type="noConversion"/>
  </si>
  <si>
    <t xml:space="preserve"> 機關首長</t>
    <phoneticPr fontId="4" type="noConversion"/>
  </si>
  <si>
    <t>資料來源：依據本所清潔隊環境保護預算資料編製。</t>
    <phoneticPr fontId="4" type="noConversion"/>
  </si>
  <si>
    <t>填表說明：1.本表編製1式3份，1份自存，1份送主計室、1份送臺東縣環境保護局。</t>
    <phoneticPr fontId="26" type="noConversion"/>
  </si>
  <si>
    <r>
      <t xml:space="preserve">          </t>
    </r>
    <r>
      <rPr>
        <sz val="12"/>
        <rFont val="Times New Roman"/>
        <family val="1"/>
      </rPr>
      <t>2.</t>
    </r>
    <r>
      <rPr>
        <sz val="12"/>
        <rFont val="標楷體"/>
        <family val="4"/>
        <charset val="136"/>
      </rPr>
      <t>「其他主管基金」係指表列基金以外之環保局主管基金，</t>
    </r>
    <r>
      <rPr>
        <sz val="12"/>
        <rFont val="Times New Roman"/>
        <family val="1"/>
      </rPr>
      <t xml:space="preserve"> </t>
    </r>
    <r>
      <rPr>
        <sz val="12"/>
        <rFont val="標楷體"/>
        <family val="4"/>
        <charset val="136"/>
      </rPr>
      <t>如焚化廠基金、機場噪音回饋基金等，請列舉並註明基金名稱。</t>
    </r>
    <phoneticPr fontId="26" type="noConversion"/>
  </si>
  <si>
    <t xml:space="preserve">           </t>
    <phoneticPr fontId="4" type="noConversion"/>
  </si>
  <si>
    <t>臺東縣東河鄉公所清潔隊</t>
    <phoneticPr fontId="4" type="noConversion"/>
  </si>
  <si>
    <t>期間終了4.5個月內編報</t>
    <phoneticPr fontId="128" type="noConversion"/>
  </si>
  <si>
    <t>1139-08-02-3</t>
    <phoneticPr fontId="32" type="noConversion"/>
  </si>
  <si>
    <t xml:space="preserve">  臺東縣東河鄉環境保護決算</t>
    <phoneticPr fontId="4" type="noConversion"/>
  </si>
  <si>
    <t xml:space="preserve">                                                          </t>
    <phoneticPr fontId="4" type="noConversion"/>
  </si>
  <si>
    <r>
      <t>一、單位決算</t>
    </r>
    <r>
      <rPr>
        <sz val="14"/>
        <rFont val="新細明體"/>
        <family val="1"/>
        <charset val="136"/>
      </rPr>
      <t>－</t>
    </r>
    <r>
      <rPr>
        <sz val="14"/>
        <rFont val="標楷體"/>
        <family val="4"/>
        <charset val="136"/>
      </rPr>
      <t>經資門合計</t>
    </r>
    <phoneticPr fontId="32" type="noConversion"/>
  </si>
  <si>
    <t>歲  出  項  目</t>
    <phoneticPr fontId="4" type="noConversion"/>
  </si>
  <si>
    <t>歲  入  項  目</t>
    <phoneticPr fontId="4" type="noConversion"/>
  </si>
  <si>
    <t>決算數總計</t>
    <phoneticPr fontId="128" type="noConversion"/>
  </si>
  <si>
    <t>折舊</t>
    <phoneticPr fontId="4" type="noConversion"/>
  </si>
  <si>
    <t xml:space="preserve"> 環保局及所屬單位決算</t>
    <phoneticPr fontId="4" type="noConversion"/>
  </si>
  <si>
    <t>鄉 鎮 市 公 所 清 潔 隊 決 算 
(僅縣政府環保局需填)</t>
    <phoneticPr fontId="4" type="noConversion"/>
  </si>
  <si>
    <t xml:space="preserve"> 臺東縣東河鄉環境保護決算(續1) </t>
    <phoneticPr fontId="4" type="noConversion"/>
  </si>
  <si>
    <t xml:space="preserve">                                                         </t>
    <phoneticPr fontId="4" type="noConversion"/>
  </si>
  <si>
    <r>
      <t>二、單位決算</t>
    </r>
    <r>
      <rPr>
        <sz val="14"/>
        <rFont val="新細明體"/>
        <family val="1"/>
        <charset val="136"/>
      </rPr>
      <t>－</t>
    </r>
    <r>
      <rPr>
        <sz val="14"/>
        <rFont val="標楷體"/>
        <family val="4"/>
        <charset val="136"/>
      </rPr>
      <t>經常門</t>
    </r>
    <phoneticPr fontId="32" type="noConversion"/>
  </si>
  <si>
    <t xml:space="preserve">  臺東縣東河鄉環境保護決算(續2) </t>
    <phoneticPr fontId="4" type="noConversion"/>
  </si>
  <si>
    <t xml:space="preserve">                                                            __________會計年度</t>
    <phoneticPr fontId="4" type="noConversion"/>
  </si>
  <si>
    <t>三、單位決算－資本門</t>
    <phoneticPr fontId="32" type="noConversion"/>
  </si>
  <si>
    <t>土地</t>
    <phoneticPr fontId="128" type="noConversion"/>
  </si>
  <si>
    <t xml:space="preserve">臺東縣東河鄉環境保護決算(續3完) </t>
    <phoneticPr fontId="4" type="noConversion"/>
  </si>
  <si>
    <t>四、附屬單位決算</t>
    <phoneticPr fontId="4" type="noConversion"/>
  </si>
  <si>
    <t>水污基金</t>
    <phoneticPr fontId="4" type="noConversion"/>
  </si>
  <si>
    <t>四、折舊</t>
    <phoneticPr fontId="4" type="noConversion"/>
  </si>
  <si>
    <t>資料來源：依據本所清潔隊環境保護決算資料編製。</t>
    <phoneticPr fontId="4"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</si>
  <si>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份自存，</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份送臺東縣環境保護局。</t>
    </r>
    <phoneticPr fontId="26" type="noConversion"/>
  </si>
  <si>
    <t>臺東縣東河鄉公所建設課</t>
  </si>
  <si>
    <t>年  度  報</t>
  </si>
  <si>
    <t>年度終了後2月內填報</t>
  </si>
  <si>
    <t xml:space="preserve"> 1113-05-01-3</t>
  </si>
  <si>
    <t>臺東縣東河鄉治山防災整體治理工程</t>
  </si>
  <si>
    <t>單位：新台幣元</t>
  </si>
  <si>
    <t>工程名稱</t>
  </si>
  <si>
    <t>地點</t>
  </si>
  <si>
    <t>總  工  程  費  (按  經  費  來  源  分)</t>
  </si>
  <si>
    <t>工            作            數            量</t>
  </si>
  <si>
    <t>(鄉鎮別)</t>
  </si>
  <si>
    <t>總      計</t>
  </si>
  <si>
    <t>中      央</t>
  </si>
  <si>
    <t>縣      (市)</t>
  </si>
  <si>
    <t>其      他</t>
  </si>
  <si>
    <t>防砂壩(座)</t>
  </si>
  <si>
    <t>整流(公尺)</t>
  </si>
  <si>
    <t>固床工(座)</t>
  </si>
  <si>
    <t xml:space="preserve"> 合       計</t>
  </si>
  <si>
    <t>臺東縣東河鄉治山防災整體治理工程(續)</t>
  </si>
  <si>
    <t xml:space="preserve"> </t>
  </si>
  <si>
    <t>護岸(公尺)</t>
  </si>
  <si>
    <t>魚道(座)</t>
  </si>
  <si>
    <t>蝕溝控制(公尺)</t>
  </si>
  <si>
    <t>崩塌地處理(公頃)</t>
  </si>
  <si>
    <t>植生綠美化(平方公尺)</t>
  </si>
  <si>
    <t>生物通道(座)</t>
  </si>
  <si>
    <t>其他(座、塊、公尺、公頃、平方公尺)</t>
  </si>
  <si>
    <t xml:space="preserve"> 填表</t>
  </si>
  <si>
    <t xml:space="preserve"> 機關首長</t>
  </si>
  <si>
    <t>資料來源：根據本府年度內完工治山防災等工程結算書，未完工者以發包金額或發包後實際需要工程費填報及本公所報送資料編製。</t>
  </si>
  <si>
    <t>填表說明：本表編製1式3份，1份送主計室，1份自存，1份送臺東縣政府農業處。</t>
  </si>
  <si>
    <r>
      <t>臺東縣東河鄉</t>
    </r>
    <r>
      <rPr>
        <sz val="10"/>
        <color indexed="10"/>
        <rFont val="標楷體"/>
        <family val="4"/>
        <charset val="136"/>
      </rPr>
      <t>公所(民政課)</t>
    </r>
    <phoneticPr fontId="4" type="noConversion"/>
  </si>
  <si>
    <r>
      <t>臺東縣東河鄉</t>
    </r>
    <r>
      <rPr>
        <sz val="12"/>
        <color indexed="10"/>
        <rFont val="標楷體"/>
        <family val="4"/>
        <charset val="136"/>
      </rPr>
      <t>公所(民政課)</t>
    </r>
    <phoneticPr fontId="4" type="noConversion"/>
  </si>
  <si>
    <t>年報</t>
    <phoneticPr fontId="81" type="noConversion"/>
  </si>
  <si>
    <t>次年1月底前編報</t>
    <phoneticPr fontId="27" type="noConversion"/>
  </si>
  <si>
    <t>3311-04-01-3</t>
    <phoneticPr fontId="4" type="noConversion"/>
  </si>
  <si>
    <r>
      <t>臺東縣東河</t>
    </r>
    <r>
      <rPr>
        <sz val="16"/>
        <color indexed="10"/>
        <rFont val="標楷體"/>
        <family val="4"/>
        <charset val="136"/>
      </rPr>
      <t>鄉</t>
    </r>
    <r>
      <rPr>
        <sz val="16"/>
        <rFont val="標楷體"/>
        <family val="4"/>
        <charset val="136"/>
      </rPr>
      <t>辦理調解業務概況</t>
    </r>
    <phoneticPr fontId="27" type="noConversion"/>
  </si>
  <si>
    <r>
      <t>臺東縣東河</t>
    </r>
    <r>
      <rPr>
        <sz val="16"/>
        <color indexed="10"/>
        <rFont val="標楷體"/>
        <family val="4"/>
        <charset val="136"/>
      </rPr>
      <t>鄉</t>
    </r>
    <r>
      <rPr>
        <sz val="16"/>
        <rFont val="標楷體"/>
        <family val="4"/>
        <charset val="136"/>
      </rPr>
      <t>辦理調解業務概況</t>
    </r>
    <r>
      <rPr>
        <sz val="16"/>
        <rFont val="Times New Roman"/>
        <family val="1"/>
      </rPr>
      <t>(</t>
    </r>
    <r>
      <rPr>
        <sz val="16"/>
        <rFont val="標楷體"/>
        <family val="4"/>
        <charset val="136"/>
      </rPr>
      <t>續</t>
    </r>
    <r>
      <rPr>
        <sz val="16"/>
        <rFont val="Times New Roman"/>
        <family val="1"/>
      </rPr>
      <t>)</t>
    </r>
    <phoneticPr fontId="27" type="noConversion"/>
  </si>
  <si>
    <t>單位：件</t>
    <phoneticPr fontId="4" type="noConversion"/>
  </si>
  <si>
    <t>鄉鎮市
別</t>
    <phoneticPr fontId="4" type="noConversion"/>
  </si>
  <si>
    <r>
      <t>結案件數總計</t>
    </r>
    <r>
      <rPr>
        <sz val="12"/>
        <rFont val="Times New Roman"/>
        <family val="1"/>
      </rPr>
      <t xml:space="preserve">  </t>
    </r>
    <phoneticPr fontId="81" type="noConversion"/>
  </si>
  <si>
    <r>
      <t>民事結案件數</t>
    </r>
    <r>
      <rPr>
        <sz val="12"/>
        <rFont val="Times New Roman"/>
        <family val="1"/>
      </rPr>
      <t xml:space="preserve"> </t>
    </r>
    <phoneticPr fontId="4" type="noConversion"/>
  </si>
  <si>
    <r>
      <t>刑事結案件數</t>
    </r>
    <r>
      <rPr>
        <sz val="12"/>
        <rFont val="Times New Roman"/>
        <family val="1"/>
      </rPr>
      <t xml:space="preserve">    </t>
    </r>
    <phoneticPr fontId="4" type="noConversion"/>
  </si>
  <si>
    <t>年底正在調解中未結案件數</t>
    <phoneticPr fontId="4" type="noConversion"/>
  </si>
  <si>
    <t>債權、債務</t>
    <phoneticPr fontId="4" type="noConversion"/>
  </si>
  <si>
    <t>物權</t>
    <phoneticPr fontId="4" type="noConversion"/>
  </si>
  <si>
    <t>親屬</t>
    <phoneticPr fontId="4" type="noConversion"/>
  </si>
  <si>
    <t>繼承</t>
    <phoneticPr fontId="4" type="noConversion"/>
  </si>
  <si>
    <t>商事</t>
    <phoneticPr fontId="4" type="noConversion"/>
  </si>
  <si>
    <t>營建工程</t>
    <phoneticPr fontId="4" type="noConversion"/>
  </si>
  <si>
    <t>其他</t>
    <phoneticPr fontId="4" type="noConversion"/>
  </si>
  <si>
    <t>妨害風化</t>
    <phoneticPr fontId="4" type="noConversion"/>
  </si>
  <si>
    <t>妨害婚姻及家庭</t>
    <phoneticPr fontId="4" type="noConversion"/>
  </si>
  <si>
    <t>傷害</t>
    <phoneticPr fontId="4" type="noConversion"/>
  </si>
  <si>
    <t>妨害自由名譽信用及秘密</t>
    <phoneticPr fontId="4" type="noConversion"/>
  </si>
  <si>
    <t>竊盜及侵占詐欺</t>
    <phoneticPr fontId="4" type="noConversion"/>
  </si>
  <si>
    <t>毀棄損壞</t>
    <phoneticPr fontId="4" type="noConversion"/>
  </si>
  <si>
    <r>
      <t>合</t>
    </r>
    <r>
      <rPr>
        <sz val="12"/>
        <rFont val="標楷體"/>
        <family val="4"/>
        <charset val="136"/>
      </rPr>
      <t>計</t>
    </r>
    <phoneticPr fontId="4" type="noConversion"/>
  </si>
  <si>
    <t>成立</t>
    <phoneticPr fontId="4" type="noConversion"/>
  </si>
  <si>
    <t>不成立</t>
    <phoneticPr fontId="4" type="noConversion"/>
  </si>
  <si>
    <t>備  註</t>
    <phoneticPr fontId="4" type="noConversion"/>
  </si>
  <si>
    <t>資料來源：依據本所業務登記資料彙編。</t>
    <phoneticPr fontId="27" type="noConversion"/>
  </si>
  <si>
    <t>中華民國　　年　　月　　日編製</t>
    <phoneticPr fontId="4" type="noConversion"/>
  </si>
  <si>
    <t xml:space="preserve">填表說明：本表編製三份，一份送臺東縣政府民政處，一份送主計室，一份自存。 </t>
    <phoneticPr fontId="4" type="noConversion"/>
  </si>
  <si>
    <t>公　開　類</t>
    <phoneticPr fontId="4" type="noConversion"/>
  </si>
  <si>
    <r>
      <t>臺東縣東河鄉</t>
    </r>
    <r>
      <rPr>
        <sz val="12"/>
        <rFont val="標楷體"/>
        <family val="4"/>
        <charset val="136"/>
      </rPr>
      <t>公所(民政課)</t>
    </r>
    <phoneticPr fontId="4" type="noConversion"/>
  </si>
  <si>
    <r>
      <t>年</t>
    </r>
    <r>
      <rPr>
        <sz val="12"/>
        <rFont val="Times New Roman"/>
        <family val="1"/>
      </rPr>
      <t xml:space="preserve">            </t>
    </r>
    <r>
      <rPr>
        <sz val="12"/>
        <rFont val="標楷體"/>
        <family val="4"/>
        <charset val="136"/>
      </rPr>
      <t>報</t>
    </r>
    <phoneticPr fontId="81" type="noConversion"/>
  </si>
  <si>
    <t>3311-04-02-3</t>
    <phoneticPr fontId="4" type="noConversion"/>
  </si>
  <si>
    <t>臺東縣東河鄉調解委員會組織概況</t>
    <phoneticPr fontId="4" type="noConversion"/>
  </si>
  <si>
    <t>區域別</t>
    <phoneticPr fontId="4" type="noConversion"/>
  </si>
  <si>
    <t>鄉鎮市區數</t>
    <phoneticPr fontId="4" type="noConversion"/>
  </si>
  <si>
    <t>委員總人數</t>
    <phoneticPr fontId="81" type="noConversion"/>
  </si>
  <si>
    <t>性別</t>
    <phoneticPr fontId="4" type="noConversion"/>
  </si>
  <si>
    <t>年齡</t>
    <phoneticPr fontId="4" type="noConversion"/>
  </si>
  <si>
    <t>教育程度</t>
    <phoneticPr fontId="4" type="noConversion"/>
  </si>
  <si>
    <t>行業</t>
    <phoneticPr fontId="4" type="noConversion"/>
  </si>
  <si>
    <t>服務公職</t>
    <phoneticPr fontId="4" type="noConversion"/>
  </si>
  <si>
    <t>委員年資</t>
    <phoneticPr fontId="4" type="noConversion"/>
  </si>
  <si>
    <t>未滿40歲</t>
    <phoneticPr fontId="4" type="noConversion"/>
  </si>
  <si>
    <t>40-50歲未滿</t>
    <phoneticPr fontId="4" type="noConversion"/>
  </si>
  <si>
    <t>50-60歲未滿</t>
    <phoneticPr fontId="4" type="noConversion"/>
  </si>
  <si>
    <t>60歲以上</t>
    <phoneticPr fontId="4" type="noConversion"/>
  </si>
  <si>
    <t>大專以上</t>
    <phoneticPr fontId="4" type="noConversion"/>
  </si>
  <si>
    <r>
      <t>高中</t>
    </r>
    <r>
      <rPr>
        <sz val="12"/>
        <rFont val="Times New Roman"/>
        <family val="1"/>
      </rPr>
      <t>(</t>
    </r>
    <r>
      <rPr>
        <sz val="12"/>
        <rFont val="標楷體"/>
        <family val="4"/>
        <charset val="136"/>
      </rPr>
      <t>職</t>
    </r>
    <r>
      <rPr>
        <sz val="12"/>
        <rFont val="Times New Roman"/>
        <family val="1"/>
      </rPr>
      <t>)</t>
    </r>
    <phoneticPr fontId="4" type="noConversion"/>
  </si>
  <si>
    <t>國中</t>
    <phoneticPr fontId="4" type="noConversion"/>
  </si>
  <si>
    <t>國小</t>
    <phoneticPr fontId="4" type="noConversion"/>
  </si>
  <si>
    <t>農、林、漁、牧、狩獵業</t>
    <phoneticPr fontId="4" type="noConversion"/>
  </si>
  <si>
    <t>製造業、水電、燃氣業及營造業</t>
    <phoneticPr fontId="4" type="noConversion"/>
  </si>
  <si>
    <t>商業</t>
    <phoneticPr fontId="4" type="noConversion"/>
  </si>
  <si>
    <t>服務業及其他</t>
    <phoneticPr fontId="4" type="noConversion"/>
  </si>
  <si>
    <t>現任民意代表</t>
    <phoneticPr fontId="4" type="noConversion"/>
  </si>
  <si>
    <t>曾任公職</t>
    <phoneticPr fontId="4" type="noConversion"/>
  </si>
  <si>
    <t>未曾任公職</t>
    <phoneticPr fontId="4" type="noConversion"/>
  </si>
  <si>
    <t>未滿4年</t>
    <phoneticPr fontId="4" type="noConversion"/>
  </si>
  <si>
    <t>4-未滿8年</t>
    <phoneticPr fontId="4" type="noConversion"/>
  </si>
  <si>
    <t>8-未滿16年</t>
    <phoneticPr fontId="4" type="noConversion"/>
  </si>
  <si>
    <r>
      <t>16</t>
    </r>
    <r>
      <rPr>
        <sz val="12"/>
        <rFont val="標楷體"/>
        <family val="4"/>
        <charset val="136"/>
      </rPr>
      <t>年以上</t>
    </r>
    <phoneticPr fontId="4" type="noConversion"/>
  </si>
  <si>
    <t>業務主管人員</t>
    <phoneticPr fontId="4" type="noConversion"/>
  </si>
  <si>
    <t>機關首長</t>
    <phoneticPr fontId="4" type="noConversion"/>
  </si>
  <si>
    <t>中華民國   年   月   日編製</t>
  </si>
  <si>
    <t>填表說明：本表編製三份，一份送臺東縣政府民政處，一份送主計室，一份自存。</t>
    <phoneticPr fontId="4" type="noConversion"/>
  </si>
  <si>
    <t>編製機關</t>
    <phoneticPr fontId="27" type="noConversion"/>
  </si>
  <si>
    <r>
      <t>臺東縣東河鄉</t>
    </r>
    <r>
      <rPr>
        <sz val="12"/>
        <rFont val="標楷體"/>
        <family val="4"/>
        <charset val="136"/>
      </rPr>
      <t>公所(民政課)</t>
    </r>
    <phoneticPr fontId="27" type="noConversion"/>
  </si>
  <si>
    <t>表號</t>
    <phoneticPr fontId="27" type="noConversion"/>
  </si>
  <si>
    <t>3311-04-03-3</t>
    <phoneticPr fontId="27" type="noConversion"/>
  </si>
  <si>
    <r>
      <t>臺東縣東河</t>
    </r>
    <r>
      <rPr>
        <sz val="16"/>
        <rFont val="標楷體"/>
        <family val="4"/>
        <charset val="136"/>
      </rPr>
      <t>鄉辦理調解方式概況</t>
    </r>
    <phoneticPr fontId="27" type="noConversion"/>
  </si>
  <si>
    <t>單位：件;％</t>
    <phoneticPr fontId="27" type="noConversion"/>
  </si>
  <si>
    <t>鄉鎮市別</t>
    <phoneticPr fontId="27" type="noConversion"/>
  </si>
  <si>
    <t>調　　　　解　　　　方　　　　式</t>
    <phoneticPr fontId="27" type="noConversion"/>
  </si>
  <si>
    <t>協　同　調　解</t>
    <phoneticPr fontId="27" type="noConversion"/>
  </si>
  <si>
    <t>合　　計</t>
    <phoneticPr fontId="27" type="noConversion"/>
  </si>
  <si>
    <r>
      <t>委</t>
    </r>
    <r>
      <rPr>
        <sz val="12"/>
        <rFont val="Times New Roman"/>
        <family val="1"/>
      </rPr>
      <t xml:space="preserve"> </t>
    </r>
    <r>
      <rPr>
        <sz val="12"/>
        <rFont val="標楷體"/>
        <family val="4"/>
        <charset val="136"/>
      </rPr>
      <t>員</t>
    </r>
    <r>
      <rPr>
        <sz val="12"/>
        <rFont val="Times New Roman"/>
        <family val="1"/>
      </rPr>
      <t xml:space="preserve"> </t>
    </r>
    <r>
      <rPr>
        <sz val="12"/>
        <rFont val="標楷體"/>
        <family val="4"/>
        <charset val="136"/>
      </rPr>
      <t>集</t>
    </r>
    <r>
      <rPr>
        <sz val="12"/>
        <rFont val="Times New Roman"/>
        <family val="1"/>
      </rPr>
      <t xml:space="preserve"> </t>
    </r>
    <r>
      <rPr>
        <sz val="12"/>
        <rFont val="標楷體"/>
        <family val="4"/>
        <charset val="136"/>
      </rPr>
      <t>體</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會</t>
    </r>
    <r>
      <rPr>
        <sz val="12"/>
        <rFont val="Times New Roman"/>
        <family val="1"/>
      </rPr>
      <t xml:space="preserve"> </t>
    </r>
    <r>
      <rPr>
        <sz val="12"/>
        <rFont val="標楷體"/>
        <family val="4"/>
        <charset val="136"/>
      </rPr>
      <t>調</t>
    </r>
    <r>
      <rPr>
        <sz val="12"/>
        <rFont val="Times New Roman"/>
        <family val="1"/>
      </rPr>
      <t xml:space="preserve"> </t>
    </r>
    <r>
      <rPr>
        <sz val="12"/>
        <rFont val="標楷體"/>
        <family val="4"/>
        <charset val="136"/>
      </rPr>
      <t>解</t>
    </r>
    <phoneticPr fontId="27" type="noConversion"/>
  </si>
  <si>
    <r>
      <t>委</t>
    </r>
    <r>
      <rPr>
        <sz val="12"/>
        <rFont val="Times New Roman"/>
        <family val="1"/>
      </rPr>
      <t xml:space="preserve"> </t>
    </r>
    <r>
      <rPr>
        <sz val="12"/>
        <rFont val="標楷體"/>
        <family val="4"/>
        <charset val="136"/>
      </rPr>
      <t>員</t>
    </r>
    <r>
      <rPr>
        <sz val="12"/>
        <rFont val="Times New Roman"/>
        <family val="1"/>
      </rPr>
      <t xml:space="preserve"> </t>
    </r>
    <r>
      <rPr>
        <sz val="12"/>
        <rFont val="標楷體"/>
        <family val="4"/>
        <charset val="136"/>
      </rPr>
      <t>獨</t>
    </r>
    <r>
      <rPr>
        <sz val="12"/>
        <rFont val="Times New Roman"/>
        <family val="1"/>
      </rPr>
      <t xml:space="preserve"> </t>
    </r>
    <r>
      <rPr>
        <sz val="12"/>
        <rFont val="標楷體"/>
        <family val="4"/>
        <charset val="136"/>
      </rPr>
      <t>任</t>
    </r>
    <r>
      <rPr>
        <sz val="12"/>
        <rFont val="Times New Roman"/>
        <family val="1"/>
      </rPr>
      <t xml:space="preserve"> </t>
    </r>
    <r>
      <rPr>
        <sz val="12"/>
        <rFont val="標楷體"/>
        <family val="4"/>
        <charset val="136"/>
      </rPr>
      <t>調</t>
    </r>
    <r>
      <rPr>
        <sz val="12"/>
        <rFont val="Times New Roman"/>
        <family val="1"/>
      </rPr>
      <t xml:space="preserve"> </t>
    </r>
    <r>
      <rPr>
        <sz val="12"/>
        <rFont val="標楷體"/>
        <family val="4"/>
        <charset val="136"/>
      </rPr>
      <t>解</t>
    </r>
    <phoneticPr fontId="27" type="noConversion"/>
  </si>
  <si>
    <t>計</t>
    <phoneticPr fontId="27" type="noConversion"/>
  </si>
  <si>
    <t>成立</t>
    <phoneticPr fontId="27" type="noConversion"/>
  </si>
  <si>
    <t>不成立</t>
  </si>
  <si>
    <r>
      <t xml:space="preserve">成立比率
</t>
    </r>
    <r>
      <rPr>
        <sz val="12"/>
        <rFont val="Times New Roman"/>
        <family val="1"/>
      </rPr>
      <t>(%)</t>
    </r>
    <phoneticPr fontId="27" type="noConversion"/>
  </si>
  <si>
    <t>機關首長</t>
    <phoneticPr fontId="27" type="noConversion"/>
  </si>
  <si>
    <t xml:space="preserve">填表說明：1.本表編製三份，一份送臺東縣政府民政處，一份送主計室，一份自存。 </t>
    <phoneticPr fontId="4" type="noConversion"/>
  </si>
  <si>
    <r>
      <t xml:space="preserve">          </t>
    </r>
    <r>
      <rPr>
        <u/>
        <sz val="12"/>
        <rFont val="標楷體"/>
        <family val="4"/>
        <charset val="136"/>
      </rPr>
      <t>2.本表調解方式合計欄應與「3311-04-01-3辦理調解業務概況」之結案件數總計相符。</t>
    </r>
    <phoneticPr fontId="27" type="noConversion"/>
  </si>
  <si>
    <t>次年2月底前編報</t>
    <phoneticPr fontId="4" type="noConversion"/>
  </si>
  <si>
    <t>臺東縣東河鄉宗教財團法人概況</t>
    <phoneticPr fontId="4" type="noConversion"/>
  </si>
  <si>
    <t>單位：個</t>
  </si>
  <si>
    <t>鄉鎮市區別</t>
    <phoneticPr fontId="4" type="noConversion"/>
  </si>
  <si>
    <t>總　計</t>
    <phoneticPr fontId="4" type="noConversion"/>
  </si>
  <si>
    <t>佛教</t>
    <phoneticPr fontId="27" type="noConversion"/>
  </si>
  <si>
    <t>道教</t>
    <phoneticPr fontId="27" type="noConversion"/>
  </si>
  <si>
    <t>三一(夏)教</t>
    <phoneticPr fontId="27" type="noConversion"/>
  </si>
  <si>
    <t>理教</t>
    <phoneticPr fontId="27" type="noConversion"/>
  </si>
  <si>
    <t>一貫道</t>
    <phoneticPr fontId="27" type="noConversion"/>
  </si>
  <si>
    <t>先天救教</t>
    <phoneticPr fontId="27" type="noConversion"/>
  </si>
  <si>
    <t>天德聖教</t>
    <phoneticPr fontId="27" type="noConversion"/>
  </si>
  <si>
    <t>軒轅教</t>
    <phoneticPr fontId="27" type="noConversion"/>
  </si>
  <si>
    <t>天帝教</t>
    <phoneticPr fontId="27" type="noConversion"/>
  </si>
  <si>
    <t>彌勒大道</t>
    <phoneticPr fontId="27" type="noConversion"/>
  </si>
  <si>
    <t>總　　計</t>
    <phoneticPr fontId="4" type="noConversion"/>
  </si>
  <si>
    <t>猶太教</t>
    <phoneticPr fontId="27" type="noConversion"/>
  </si>
  <si>
    <t>天主教</t>
    <phoneticPr fontId="27" type="noConversion"/>
  </si>
  <si>
    <t>基督教</t>
    <phoneticPr fontId="27" type="noConversion"/>
  </si>
  <si>
    <t>伊斯蘭教</t>
    <phoneticPr fontId="27" type="noConversion"/>
  </si>
  <si>
    <t>東正教</t>
    <phoneticPr fontId="27" type="noConversion"/>
  </si>
  <si>
    <t>摩門教</t>
    <phoneticPr fontId="27" type="noConversion"/>
  </si>
  <si>
    <t>天理教</t>
    <phoneticPr fontId="27" type="noConversion"/>
  </si>
  <si>
    <t>巴哈伊教</t>
    <phoneticPr fontId="27" type="noConversion"/>
  </si>
  <si>
    <t>統一教</t>
    <phoneticPr fontId="27" type="noConversion"/>
  </si>
  <si>
    <t>山達基</t>
    <phoneticPr fontId="27" type="noConversion"/>
  </si>
  <si>
    <t>真光
教團</t>
    <phoneticPr fontId="27" type="noConversion"/>
  </si>
  <si>
    <t>資料來源：依據本公所核准或備案申請表彙編。</t>
    <phoneticPr fontId="4" type="noConversion"/>
  </si>
  <si>
    <r>
      <t>填表說明：</t>
    </r>
    <r>
      <rPr>
        <sz val="12"/>
        <color indexed="10"/>
        <rFont val="標楷體"/>
        <family val="4"/>
        <charset val="136"/>
      </rPr>
      <t>1.依內政部公開之宗教統計基本原則與標準，列入主要宗教統計類別計21個。</t>
    </r>
    <phoneticPr fontId="4" type="noConversion"/>
  </si>
  <si>
    <t xml:space="preserve">          2.本表編製3份，於完成會核程序並經機關長官核章後，1份送本所主計室，1份送臺東縣政府民政處，1份自存。</t>
    <phoneticPr fontId="4" type="noConversion"/>
  </si>
  <si>
    <t>臺東縣東河鄉公所民政課</t>
    <phoneticPr fontId="27" type="noConversion"/>
  </si>
  <si>
    <t>年報</t>
  </si>
  <si>
    <t>每年終了後3個月內編報</t>
    <phoneticPr fontId="150" type="noConversion"/>
  </si>
  <si>
    <t>表　　號</t>
    <phoneticPr fontId="27" type="noConversion"/>
  </si>
  <si>
    <t>3314-02-01-3</t>
    <phoneticPr fontId="27" type="noConversion"/>
  </si>
  <si>
    <t>臺東縣東河鄉寺廟登記概況</t>
    <phoneticPr fontId="150" type="noConversion"/>
  </si>
  <si>
    <t>鄉鎮市區
及宗教別</t>
  </si>
  <si>
    <t>寺　　　　　　　廟　　　　　　　數                    （座）</t>
  </si>
  <si>
    <t>不　　動　　產</t>
  </si>
  <si>
    <t>信徒人數
（人）</t>
  </si>
  <si>
    <t>總座數</t>
  </si>
  <si>
    <t>登記別</t>
  </si>
  <si>
    <t>類  　　　別</t>
  </si>
  <si>
    <t>組　織　型　態</t>
  </si>
  <si>
    <t>正式登記</t>
  </si>
  <si>
    <t>補辦登記</t>
  </si>
  <si>
    <t>適用監督寺廟條例之寺廟</t>
  </si>
  <si>
    <t>私　建</t>
  </si>
  <si>
    <t>公  建</t>
  </si>
  <si>
    <t>已辦理財團法人登記數</t>
  </si>
  <si>
    <t>未辦財團法人登記數</t>
  </si>
  <si>
    <t>寺廟</t>
  </si>
  <si>
    <r>
      <rPr>
        <sz val="12"/>
        <rFont val="標楷體"/>
        <family val="4"/>
        <charset val="136"/>
      </rPr>
      <t xml:space="preserve">其他
</t>
    </r>
    <r>
      <rPr>
        <sz val="12"/>
        <rFont val="Times New Roman"/>
        <family val="1"/>
      </rPr>
      <t>(</t>
    </r>
    <r>
      <rPr>
        <sz val="12"/>
        <rFont val="標楷體"/>
        <family val="4"/>
        <charset val="136"/>
      </rPr>
      <t>平方公尺</t>
    </r>
    <r>
      <rPr>
        <sz val="12"/>
        <rFont val="Times New Roman"/>
        <family val="1"/>
      </rPr>
      <t>)</t>
    </r>
  </si>
  <si>
    <t>計</t>
  </si>
  <si>
    <r>
      <rPr>
        <sz val="10"/>
        <rFont val="標楷體"/>
        <family val="4"/>
        <charset val="136"/>
      </rPr>
      <t xml:space="preserve">基地面積
</t>
    </r>
    <r>
      <rPr>
        <sz val="10"/>
        <rFont val="Times New Roman"/>
        <family val="1"/>
      </rPr>
      <t>(</t>
    </r>
    <r>
      <rPr>
        <sz val="10"/>
        <rFont val="標楷體"/>
        <family val="4"/>
        <charset val="136"/>
      </rPr>
      <t>平方公尺）</t>
    </r>
  </si>
  <si>
    <r>
      <rPr>
        <sz val="10"/>
        <rFont val="標楷體"/>
        <family val="4"/>
        <charset val="136"/>
      </rPr>
      <t xml:space="preserve">建物面積
</t>
    </r>
    <r>
      <rPr>
        <sz val="10"/>
        <rFont val="Times New Roman"/>
        <family val="1"/>
      </rPr>
      <t>(</t>
    </r>
    <r>
      <rPr>
        <sz val="10"/>
        <rFont val="標楷體"/>
        <family val="4"/>
        <charset val="136"/>
      </rPr>
      <t>平方公尺）</t>
    </r>
  </si>
  <si>
    <t>佛教</t>
  </si>
  <si>
    <t>道教</t>
  </si>
  <si>
    <t>三一(夏)教</t>
  </si>
  <si>
    <t>理教</t>
  </si>
  <si>
    <t>一貫道</t>
  </si>
  <si>
    <t>先天救教</t>
  </si>
  <si>
    <t>天德聖教</t>
  </si>
  <si>
    <t>軒轅教</t>
  </si>
  <si>
    <t>天帝教</t>
  </si>
  <si>
    <t>彌勒大道</t>
  </si>
  <si>
    <t>天道</t>
  </si>
  <si>
    <t>其他
宗教</t>
    <phoneticPr fontId="150" type="noConversion"/>
  </si>
  <si>
    <t>備  註</t>
  </si>
  <si>
    <t>機關首長</t>
  </si>
  <si>
    <t>資料來源：依據本公所資料彙編。</t>
    <phoneticPr fontId="150" type="noConversion"/>
  </si>
  <si>
    <t>填表說明：1.本表編製3份，於完成會核程序並經機關長官核章後，1份送臺東縣政府，1份送主計室，1份自存。</t>
    <phoneticPr fontId="150" type="noConversion"/>
  </si>
  <si>
    <t xml:space="preserve">          2.依內政部公開之宗教統計基本原則與基準，本表格列入主要宗教統計類別計11個。</t>
  </si>
  <si>
    <t xml:space="preserve"> 臺 東 縣 東 河 鄉  教 會（堂）概 況</t>
    <phoneticPr fontId="4" type="noConversion"/>
  </si>
  <si>
    <t>臺 東 縣 東 河 鄉  教 會（堂）概 況 (續)</t>
    <phoneticPr fontId="4" type="noConversion"/>
  </si>
  <si>
    <t>單位：座</t>
    <phoneticPr fontId="4" type="noConversion"/>
  </si>
  <si>
    <t xml:space="preserve">               </t>
    <phoneticPr fontId="4" type="noConversion"/>
  </si>
  <si>
    <t>總      計</t>
    <phoneticPr fontId="4" type="noConversion"/>
  </si>
  <si>
    <r>
      <t>猶   太</t>
    </r>
    <r>
      <rPr>
        <sz val="12"/>
        <color indexed="10"/>
        <rFont val="標楷體"/>
        <family val="4"/>
        <charset val="136"/>
      </rPr>
      <t xml:space="preserve">   教</t>
    </r>
    <phoneticPr fontId="4" type="noConversion"/>
  </si>
  <si>
    <t>天   主   教</t>
    <phoneticPr fontId="4" type="noConversion"/>
  </si>
  <si>
    <t>基   督   教</t>
    <phoneticPr fontId="4" type="noConversion"/>
  </si>
  <si>
    <t>伊  斯  蘭  教</t>
    <phoneticPr fontId="4" type="noConversion"/>
  </si>
  <si>
    <t>基　　督　　教</t>
    <phoneticPr fontId="4" type="noConversion"/>
  </si>
  <si>
    <r>
      <t>東   正</t>
    </r>
    <r>
      <rPr>
        <sz val="12"/>
        <color indexed="10"/>
        <rFont val="標楷體"/>
        <family val="4"/>
        <charset val="136"/>
      </rPr>
      <t xml:space="preserve">   教</t>
    </r>
    <phoneticPr fontId="4" type="noConversion"/>
  </si>
  <si>
    <t>摩   門   教</t>
    <phoneticPr fontId="4" type="noConversion"/>
  </si>
  <si>
    <t>天   理   教</t>
    <phoneticPr fontId="4" type="noConversion"/>
  </si>
  <si>
    <t>巴  哈  伊  教</t>
    <phoneticPr fontId="4" type="noConversion"/>
  </si>
  <si>
    <t>統   一   教</t>
    <phoneticPr fontId="4" type="noConversion"/>
  </si>
  <si>
    <t>山   達   基</t>
    <phoneticPr fontId="4" type="noConversion"/>
  </si>
  <si>
    <t>真  光  教  團</t>
    <phoneticPr fontId="4" type="noConversion"/>
  </si>
  <si>
    <t>其    他</t>
    <phoneticPr fontId="4" type="noConversion"/>
  </si>
  <si>
    <t>已辦理財團法人登記</t>
    <phoneticPr fontId="4" type="noConversion"/>
  </si>
  <si>
    <t>未辦理財團法人登記</t>
    <phoneticPr fontId="4" type="noConversion"/>
  </si>
  <si>
    <r>
      <t>總</t>
    </r>
    <r>
      <rPr>
        <sz val="12"/>
        <rFont val="Times New Roman"/>
        <family val="1"/>
      </rPr>
      <t xml:space="preserve">  </t>
    </r>
    <r>
      <rPr>
        <sz val="12"/>
        <rFont val="標楷體"/>
        <family val="4"/>
        <charset val="136"/>
      </rPr>
      <t>計</t>
    </r>
  </si>
  <si>
    <t>資料來源：依據本所年度統計資料彙編。</t>
    <phoneticPr fontId="4" type="noConversion"/>
  </si>
  <si>
    <t>填表說明：本表編製3份，於完成會核程序並經機關長官核章後，1份送本所主計室，1份送臺東縣政府民政處，1份自存。</t>
    <phoneticPr fontId="4" type="noConversion"/>
  </si>
  <si>
    <t>表號</t>
  </si>
  <si>
    <t>3314-04-01-3</t>
    <phoneticPr fontId="27" type="noConversion"/>
  </si>
  <si>
    <t>臺東縣東河鄉宗教團體興辦公益慈善及社會教化事業概況</t>
    <phoneticPr fontId="150" type="noConversion"/>
  </si>
  <si>
    <r>
      <t>鄉鎮市</t>
    </r>
    <r>
      <rPr>
        <sz val="11"/>
        <rFont val="Times New Roman"/>
        <family val="1"/>
      </rPr>
      <t xml:space="preserve">
</t>
    </r>
    <r>
      <rPr>
        <sz val="11"/>
        <rFont val="標楷體"/>
        <family val="4"/>
        <charset val="136"/>
      </rPr>
      <t>及宗教別</t>
    </r>
    <phoneticPr fontId="150" type="noConversion"/>
  </si>
  <si>
    <t>醫療機構</t>
  </si>
  <si>
    <t>文　　　　教　　　　機　　　　構</t>
  </si>
  <si>
    <t>公　益　慈　善　事　業</t>
  </si>
  <si>
    <t>醫院數</t>
  </si>
  <si>
    <t>診所數</t>
  </si>
  <si>
    <t>大學數</t>
  </si>
  <si>
    <t>專科
學校數</t>
  </si>
  <si>
    <t>中學數</t>
  </si>
  <si>
    <t>職校數</t>
  </si>
  <si>
    <t>小學數</t>
  </si>
  <si>
    <t>幼兒園數</t>
  </si>
  <si>
    <t>圖書閱覽室數</t>
  </si>
  <si>
    <t>其他</t>
  </si>
  <si>
    <t>養老
院數</t>
  </si>
  <si>
    <t>身心障礙
教養院數</t>
  </si>
  <si>
    <t>青少年
輔導院數</t>
  </si>
  <si>
    <t>福利基
金會數</t>
  </si>
  <si>
    <t>學生宿舍處數</t>
  </si>
  <si>
    <t>技藝研習
處數</t>
  </si>
  <si>
    <t>社會服務
中心數</t>
  </si>
  <si>
    <t>總  計</t>
  </si>
  <si>
    <t>寺廟(含財團法人)</t>
  </si>
  <si>
    <t>合   計</t>
  </si>
  <si>
    <t>中 華 聖 教</t>
  </si>
  <si>
    <t>宇宙彌勒皇教</t>
  </si>
  <si>
    <t>玄 門 真 宗</t>
  </si>
  <si>
    <t>天      道</t>
  </si>
  <si>
    <t>其他
宗教</t>
  </si>
  <si>
    <t>儒教</t>
  </si>
  <si>
    <t>黃中</t>
  </si>
  <si>
    <t>教堂(含財團法人)</t>
  </si>
  <si>
    <t>合    計</t>
  </si>
  <si>
    <t>猶太教</t>
  </si>
  <si>
    <t>天主教</t>
  </si>
  <si>
    <t>基督教</t>
  </si>
  <si>
    <t>伊斯蘭教</t>
  </si>
  <si>
    <t>東正教</t>
  </si>
  <si>
    <t>摩門教</t>
  </si>
  <si>
    <t>天理教</t>
  </si>
  <si>
    <t>巴哈伊教</t>
  </si>
  <si>
    <t>統一教</t>
  </si>
  <si>
    <t>山達基</t>
  </si>
  <si>
    <t>真光教團</t>
  </si>
  <si>
    <t xml:space="preserve">          2.依內政部公開之宗教統計基本原則與基準，列入主要宗教統計類別計22個。</t>
  </si>
  <si>
    <r>
      <t>臺東縣東河鄉</t>
    </r>
    <r>
      <rPr>
        <sz val="12"/>
        <color indexed="10"/>
        <rFont val="標楷體"/>
        <family val="4"/>
        <charset val="136"/>
      </rPr>
      <t>公所(公造所)</t>
    </r>
    <phoneticPr fontId="4" type="noConversion"/>
  </si>
  <si>
    <t>次年3月15日前編報</t>
    <phoneticPr fontId="27" type="noConversion"/>
  </si>
  <si>
    <t>3312-04-01-3</t>
    <phoneticPr fontId="4" type="noConversion"/>
  </si>
  <si>
    <r>
      <t>臺東縣東河</t>
    </r>
    <r>
      <rPr>
        <sz val="20"/>
        <color indexed="10"/>
        <rFont val="標楷體"/>
        <family val="4"/>
        <charset val="136"/>
      </rPr>
      <t>鄉</t>
    </r>
    <r>
      <rPr>
        <sz val="20"/>
        <rFont val="標楷體"/>
        <family val="4"/>
        <charset val="136"/>
      </rPr>
      <t>公墓設施概況</t>
    </r>
    <phoneticPr fontId="4" type="noConversion"/>
  </si>
  <si>
    <t>鄉鎮市別</t>
    <phoneticPr fontId="4" type="noConversion"/>
  </si>
  <si>
    <t>公私立別</t>
    <phoneticPr fontId="4" type="noConversion"/>
  </si>
  <si>
    <t>經　　規　　劃　　並　　啟　　用　　者</t>
    <phoneticPr fontId="4" type="noConversion"/>
  </si>
  <si>
    <t>未　經　規　劃　者</t>
    <phoneticPr fontId="4" type="noConversion"/>
  </si>
  <si>
    <t>年底處數</t>
    <phoneticPr fontId="4" type="noConversion"/>
  </si>
  <si>
    <r>
      <t xml:space="preserve">年底土地面積
</t>
    </r>
    <r>
      <rPr>
        <sz val="10"/>
        <rFont val="Times New Roman"/>
        <family val="1"/>
      </rPr>
      <t>(</t>
    </r>
    <r>
      <rPr>
        <sz val="10"/>
        <rFont val="標楷體"/>
        <family val="4"/>
        <charset val="136"/>
      </rPr>
      <t>平方公尺</t>
    </r>
    <r>
      <rPr>
        <sz val="10"/>
        <rFont val="Times New Roman"/>
        <family val="1"/>
      </rPr>
      <t>)</t>
    </r>
    <phoneticPr fontId="4" type="noConversion"/>
  </si>
  <si>
    <r>
      <t xml:space="preserve">年底土
地面積
</t>
    </r>
    <r>
      <rPr>
        <sz val="10"/>
        <rFont val="Times New Roman"/>
        <family val="1"/>
      </rPr>
      <t>(</t>
    </r>
    <r>
      <rPr>
        <sz val="10"/>
        <rFont val="標楷體"/>
        <family val="4"/>
        <charset val="136"/>
      </rPr>
      <t>平方公尺</t>
    </r>
    <r>
      <rPr>
        <sz val="10"/>
        <rFont val="Times New Roman"/>
        <family val="1"/>
      </rPr>
      <t>)</t>
    </r>
    <phoneticPr fontId="4" type="noConversion"/>
  </si>
  <si>
    <r>
      <t xml:space="preserve">年底已
使用面積
</t>
    </r>
    <r>
      <rPr>
        <sz val="10"/>
        <rFont val="Times New Roman"/>
        <family val="1"/>
      </rPr>
      <t>(</t>
    </r>
    <r>
      <rPr>
        <sz val="10"/>
        <rFont val="標楷體"/>
        <family val="4"/>
        <charset val="136"/>
      </rPr>
      <t>平方公尺</t>
    </r>
    <r>
      <rPr>
        <sz val="10"/>
        <rFont val="Times New Roman"/>
        <family val="1"/>
      </rPr>
      <t>)</t>
    </r>
    <phoneticPr fontId="4" type="noConversion"/>
  </si>
  <si>
    <r>
      <t xml:space="preserve">年底未
使用面積
</t>
    </r>
    <r>
      <rPr>
        <sz val="10"/>
        <rFont val="Times New Roman"/>
        <family val="1"/>
      </rPr>
      <t>(</t>
    </r>
    <r>
      <rPr>
        <sz val="10"/>
        <rFont val="標楷體"/>
        <family val="4"/>
        <charset val="136"/>
      </rPr>
      <t>平方公尺</t>
    </r>
    <r>
      <rPr>
        <sz val="10"/>
        <rFont val="Times New Roman"/>
        <family val="1"/>
      </rPr>
      <t>)</t>
    </r>
    <phoneticPr fontId="4" type="noConversion"/>
  </si>
  <si>
    <r>
      <t>年底可使用墓基總數</t>
    </r>
    <r>
      <rPr>
        <sz val="12"/>
        <rFont val="Times New Roman"/>
        <family val="1"/>
      </rPr>
      <t>(</t>
    </r>
    <r>
      <rPr>
        <sz val="12"/>
        <rFont val="標楷體"/>
        <family val="4"/>
        <charset val="136"/>
      </rPr>
      <t>座</t>
    </r>
    <r>
      <rPr>
        <sz val="12"/>
        <rFont val="Times New Roman"/>
        <family val="1"/>
      </rPr>
      <t>)</t>
    </r>
    <phoneticPr fontId="4" type="noConversion"/>
  </si>
  <si>
    <r>
      <t>年底已使用墓基總數</t>
    </r>
    <r>
      <rPr>
        <sz val="12"/>
        <rFont val="Times New Roman"/>
        <family val="1"/>
      </rPr>
      <t>(</t>
    </r>
    <r>
      <rPr>
        <sz val="12"/>
        <rFont val="標楷體"/>
        <family val="4"/>
        <charset val="136"/>
      </rPr>
      <t>座</t>
    </r>
    <r>
      <rPr>
        <sz val="12"/>
        <rFont val="Times New Roman"/>
        <family val="1"/>
      </rPr>
      <t>)</t>
    </r>
    <phoneticPr fontId="4" type="noConversion"/>
  </si>
  <si>
    <r>
      <t>年底尚未使用墓基數</t>
    </r>
    <r>
      <rPr>
        <sz val="12"/>
        <rFont val="Times New Roman"/>
        <family val="1"/>
      </rPr>
      <t>(</t>
    </r>
    <r>
      <rPr>
        <sz val="12"/>
        <rFont val="標楷體"/>
        <family val="4"/>
        <charset val="136"/>
      </rPr>
      <t>座</t>
    </r>
    <r>
      <rPr>
        <sz val="12"/>
        <rFont val="Times New Roman"/>
        <family val="1"/>
      </rPr>
      <t>)</t>
    </r>
    <phoneticPr fontId="4" type="noConversion"/>
  </si>
  <si>
    <t>本年埋葬數</t>
    <phoneticPr fontId="4" type="noConversion"/>
  </si>
  <si>
    <t>本年遷出數</t>
    <phoneticPr fontId="4" type="noConversion"/>
  </si>
  <si>
    <t>開放中</t>
    <phoneticPr fontId="4" type="noConversion"/>
  </si>
  <si>
    <t>已停用</t>
    <phoneticPr fontId="4" type="noConversion"/>
  </si>
  <si>
    <r>
      <t>本年墓基使用數</t>
    </r>
    <r>
      <rPr>
        <sz val="12"/>
        <rFont val="Times New Roman"/>
        <family val="1"/>
      </rPr>
      <t>(</t>
    </r>
    <r>
      <rPr>
        <sz val="12"/>
        <rFont val="標楷體"/>
        <family val="4"/>
        <charset val="136"/>
      </rPr>
      <t>座</t>
    </r>
    <r>
      <rPr>
        <sz val="12"/>
        <rFont val="Times New Roman"/>
        <family val="1"/>
      </rPr>
      <t>)</t>
    </r>
    <phoneticPr fontId="4" type="noConversion"/>
  </si>
  <si>
    <r>
      <t>屍體數</t>
    </r>
    <r>
      <rPr>
        <sz val="12"/>
        <rFont val="Times New Roman"/>
        <family val="1"/>
      </rPr>
      <t>(</t>
    </r>
    <r>
      <rPr>
        <sz val="12"/>
        <rFont val="標楷體"/>
        <family val="4"/>
        <charset val="136"/>
      </rPr>
      <t>具</t>
    </r>
    <r>
      <rPr>
        <sz val="12"/>
        <rFont val="Times New Roman"/>
        <family val="1"/>
      </rPr>
      <t>)</t>
    </r>
    <phoneticPr fontId="4" type="noConversion"/>
  </si>
  <si>
    <r>
      <t>骨灰數</t>
    </r>
    <r>
      <rPr>
        <sz val="12"/>
        <rFont val="Times New Roman"/>
        <family val="1"/>
      </rPr>
      <t>(</t>
    </r>
    <r>
      <rPr>
        <sz val="12"/>
        <rFont val="標楷體"/>
        <family val="4"/>
        <charset val="136"/>
      </rPr>
      <t>個</t>
    </r>
    <r>
      <rPr>
        <sz val="12"/>
        <rFont val="Times New Roman"/>
        <family val="1"/>
      </rPr>
      <t>)</t>
    </r>
    <phoneticPr fontId="4" type="noConversion"/>
  </si>
  <si>
    <r>
      <t>骨骸數</t>
    </r>
    <r>
      <rPr>
        <sz val="12"/>
        <rFont val="Times New Roman"/>
        <family val="1"/>
      </rPr>
      <t>(</t>
    </r>
    <r>
      <rPr>
        <sz val="12"/>
        <rFont val="標楷體"/>
        <family val="4"/>
        <charset val="136"/>
      </rPr>
      <t>個</t>
    </r>
    <r>
      <rPr>
        <sz val="12"/>
        <rFont val="Times New Roman"/>
        <family val="1"/>
      </rPr>
      <t>)</t>
    </r>
    <phoneticPr fontId="4" type="noConversion"/>
  </si>
  <si>
    <t>公立</t>
    <phoneticPr fontId="4" type="noConversion"/>
  </si>
  <si>
    <t>私立</t>
    <phoneticPr fontId="4" type="noConversion"/>
  </si>
  <si>
    <t>主辦業務人員</t>
    <phoneticPr fontId="4" type="noConversion"/>
  </si>
  <si>
    <t>機關長官</t>
  </si>
  <si>
    <t>2.所轄如有以土葬之墓基供埋葬骨灰使用，則會產生1墓基有多個骨灰盒(罐)之情況，年度埋葬數會大於年度墓基使用數。</t>
    <phoneticPr fontId="4" type="noConversion"/>
  </si>
  <si>
    <r>
      <t>臺東縣東河鄉</t>
    </r>
    <r>
      <rPr>
        <sz val="9"/>
        <color indexed="10"/>
        <rFont val="標楷體"/>
        <family val="4"/>
        <charset val="136"/>
      </rPr>
      <t>公所(公造所)</t>
    </r>
    <phoneticPr fontId="4" type="noConversion"/>
  </si>
  <si>
    <t>3312-04-02-3</t>
    <phoneticPr fontId="4" type="noConversion"/>
  </si>
  <si>
    <r>
      <t>臺東縣東河鄉</t>
    </r>
    <r>
      <rPr>
        <sz val="16"/>
        <rFont val="標楷體"/>
        <family val="4"/>
        <charset val="136"/>
      </rPr>
      <t xml:space="preserve">骨灰(骸)存放設施概況 </t>
    </r>
    <phoneticPr fontId="4" type="noConversion"/>
  </si>
  <si>
    <t>年底最大容量</t>
    <phoneticPr fontId="4" type="noConversion"/>
  </si>
  <si>
    <t>年底已使用量
（含本年納入數量）</t>
    <phoneticPr fontId="27" type="noConversion"/>
  </si>
  <si>
    <t>年底尚未使用量</t>
    <phoneticPr fontId="4" type="noConversion"/>
  </si>
  <si>
    <t>本年納入數量</t>
    <phoneticPr fontId="4" type="noConversion"/>
  </si>
  <si>
    <t>本年遷出數量</t>
    <phoneticPr fontId="4" type="noConversion"/>
  </si>
  <si>
    <t>合計
（位）</t>
    <phoneticPr fontId="4" type="noConversion"/>
  </si>
  <si>
    <t>骨骸
（位）</t>
    <phoneticPr fontId="4" type="noConversion"/>
  </si>
  <si>
    <t>骨灰
（位）</t>
    <phoneticPr fontId="4" type="noConversion"/>
  </si>
  <si>
    <t>臺東縣東河鄉公所(公造所)</t>
    <phoneticPr fontId="4" type="noConversion"/>
  </si>
  <si>
    <t>3312-04-03-3</t>
    <phoneticPr fontId="4" type="noConversion"/>
  </si>
  <si>
    <r>
      <t>臺東縣東河鄉</t>
    </r>
    <r>
      <rPr>
        <sz val="16"/>
        <rFont val="標楷體"/>
        <family val="4"/>
        <charset val="136"/>
      </rPr>
      <t>殯葬管理業務概況</t>
    </r>
    <phoneticPr fontId="4" type="noConversion"/>
  </si>
  <si>
    <t>本年環保葬件數（件）</t>
    <phoneticPr fontId="4" type="noConversion"/>
  </si>
  <si>
    <t>年底公立公墓收費狀況</t>
    <phoneticPr fontId="4" type="noConversion"/>
  </si>
  <si>
    <t>年底公立公墓
管理人員</t>
    <phoneticPr fontId="4" type="noConversion"/>
  </si>
  <si>
    <t>年底公立各級單位
殯葬業務承辦人員</t>
    <phoneticPr fontId="4" type="noConversion"/>
  </si>
  <si>
    <t>本年核發埋葬火化
許可證明</t>
    <phoneticPr fontId="4" type="noConversion"/>
  </si>
  <si>
    <t>本年殯葬設施違反殯葬法規處分件數（件）</t>
    <phoneticPr fontId="4" type="noConversion"/>
  </si>
  <si>
    <t>非公墓內（灑葬）</t>
    <phoneticPr fontId="4" type="noConversion"/>
  </si>
  <si>
    <t>公墓內</t>
    <phoneticPr fontId="4" type="noConversion"/>
  </si>
  <si>
    <r>
      <t>公園、
綠地等</t>
    </r>
    <r>
      <rPr>
        <sz val="11"/>
        <rFont val="Times New Roman"/>
        <family val="1"/>
      </rPr>
      <t/>
    </r>
    <phoneticPr fontId="4" type="noConversion"/>
  </si>
  <si>
    <r>
      <t>海洋</t>
    </r>
    <r>
      <rPr>
        <sz val="11"/>
        <rFont val="Times New Roman"/>
        <family val="1"/>
      </rPr>
      <t/>
    </r>
    <phoneticPr fontId="4" type="noConversion"/>
  </si>
  <si>
    <r>
      <t>樹葬</t>
    </r>
    <r>
      <rPr>
        <sz val="11"/>
        <rFont val="Times New Roman"/>
        <family val="1"/>
      </rPr>
      <t/>
    </r>
    <phoneticPr fontId="4" type="noConversion"/>
  </si>
  <si>
    <t>有收費
公墓數
（個）</t>
    <phoneticPr fontId="4" type="noConversion"/>
  </si>
  <si>
    <t>未收費
公墓數
（個）</t>
    <phoneticPr fontId="4" type="noConversion"/>
  </si>
  <si>
    <t>專任
（人）</t>
    <phoneticPr fontId="4" type="noConversion"/>
  </si>
  <si>
    <t>兼任
(人)</t>
    <phoneticPr fontId="4" type="noConversion"/>
  </si>
  <si>
    <t>兼任
（人）</t>
    <phoneticPr fontId="4" type="noConversion"/>
  </si>
  <si>
    <t>埋葬屍體（件）</t>
    <phoneticPr fontId="4" type="noConversion"/>
  </si>
  <si>
    <t>火化屍體或骨骸（件）</t>
    <phoneticPr fontId="4" type="noConversion"/>
  </si>
  <si>
    <t>填表說明：1.本表編製三份，一份送臺東縣政府民政處，一份送主計室，一份自存。</t>
    <phoneticPr fontId="4" type="noConversion"/>
  </si>
  <si>
    <t xml:space="preserve">          2.本年環保葬件數、本年殯葬設施違反殯葬法規處分件數係指公、私立殯葬管理業務均為統計範圍。</t>
    <phoneticPr fontId="27" type="noConversion"/>
  </si>
  <si>
    <t>臺東縣東河鄉公所(公造所)</t>
    <phoneticPr fontId="27" type="noConversion"/>
  </si>
  <si>
    <t>3312-04-04-3</t>
    <phoneticPr fontId="27" type="noConversion"/>
  </si>
  <si>
    <r>
      <t>臺東縣東河鄉</t>
    </r>
    <r>
      <rPr>
        <sz val="16"/>
        <rFont val="標楷體"/>
        <family val="4"/>
        <charset val="136"/>
      </rPr>
      <t>殯儀館設施概況</t>
    </r>
    <phoneticPr fontId="4" type="noConversion"/>
  </si>
  <si>
    <t>公私
立別</t>
    <phoneticPr fontId="4" type="noConversion"/>
  </si>
  <si>
    <t>年底殯儀館數（處）</t>
    <phoneticPr fontId="4" type="noConversion"/>
  </si>
  <si>
    <r>
      <t>年底土地面積
（平方公尺</t>
    </r>
    <r>
      <rPr>
        <sz val="12"/>
        <rFont val="Times New Roman"/>
        <family val="1"/>
      </rPr>
      <t>)</t>
    </r>
    <phoneticPr fontId="4" type="noConversion"/>
  </si>
  <si>
    <t>年底總樓地板面積
（平方公尺）</t>
    <phoneticPr fontId="4" type="noConversion"/>
  </si>
  <si>
    <t>年底禮廳數
（間）</t>
    <phoneticPr fontId="4" type="noConversion"/>
  </si>
  <si>
    <t>年底屍體冷凍室
最大容量（具）</t>
    <phoneticPr fontId="4" type="noConversion"/>
  </si>
  <si>
    <t>本年殯殮數
（具）</t>
    <phoneticPr fontId="4" type="noConversion"/>
  </si>
  <si>
    <t>臺東縣東河鄉公所公造所</t>
  </si>
  <si>
    <t>每年終了後4個月內編報</t>
  </si>
  <si>
    <r>
      <t>3312-04-05-</t>
    </r>
    <r>
      <rPr>
        <sz val="12"/>
        <color rgb="FFFF0000"/>
        <rFont val="Times New Roman"/>
        <family val="1"/>
      </rPr>
      <t>3</t>
    </r>
  </si>
  <si>
    <r>
      <rPr>
        <u/>
        <sz val="16"/>
        <color rgb="FFFF0000"/>
        <rFont val="標楷體"/>
        <family val="4"/>
        <charset val="136"/>
      </rPr>
      <t>臺東縣東河鄉</t>
    </r>
    <r>
      <rPr>
        <sz val="16"/>
        <color rgb="FFFF0000"/>
        <rFont val="標楷體"/>
        <family val="4"/>
        <charset val="136"/>
      </rPr>
      <t xml:space="preserve"> </t>
    </r>
    <r>
      <rPr>
        <sz val="16"/>
        <color rgb="FF000000"/>
        <rFont val="標楷體"/>
        <family val="4"/>
        <charset val="136"/>
      </rPr>
      <t>火 化 場 設 施 概 況</t>
    </r>
  </si>
  <si>
    <t>鄉鎮市別</t>
  </si>
  <si>
    <t>公私立別</t>
  </si>
  <si>
    <t>年底火化場數（處）</t>
  </si>
  <si>
    <t>年底土地面積
(平方公尺)</t>
  </si>
  <si>
    <r>
      <t>年底總樓地板面積</t>
    </r>
    <r>
      <rPr>
        <sz val="12"/>
        <color rgb="FF000000"/>
        <rFont val="Times New Roman"/>
        <family val="1"/>
      </rPr>
      <t xml:space="preserve">
</t>
    </r>
    <r>
      <rPr>
        <sz val="12"/>
        <color rgb="FF000000"/>
        <rFont val="標楷體"/>
        <family val="4"/>
        <charset val="136"/>
      </rPr>
      <t>（平方公尺）</t>
    </r>
  </si>
  <si>
    <t>年底每日最大處理量（具）</t>
  </si>
  <si>
    <t>年底火化爐數（座）</t>
  </si>
  <si>
    <t>本年火化數（具）</t>
  </si>
  <si>
    <t>性別不詳</t>
  </si>
  <si>
    <t>公立</t>
  </si>
  <si>
    <t>私立</t>
  </si>
  <si>
    <t xml:space="preserve">    審核</t>
  </si>
  <si>
    <t xml:space="preserve">       業務主管人員</t>
  </si>
  <si>
    <t xml:space="preserve">       主辦統計人員</t>
  </si>
  <si>
    <r>
      <t>資料來源：依據</t>
    </r>
    <r>
      <rPr>
        <b/>
        <sz val="12"/>
        <color rgb="FFFF0000"/>
        <rFont val="標楷體"/>
        <family val="4"/>
        <charset val="136"/>
      </rPr>
      <t>本公所</t>
    </r>
    <r>
      <rPr>
        <sz val="12"/>
        <color rgb="FFFF0000"/>
        <rFont val="標楷體"/>
        <family val="4"/>
        <charset val="136"/>
      </rPr>
      <t>報資料彙編。</t>
    </r>
  </si>
  <si>
    <t>填表說明：本表編製1式3份，於完成會核程序並經機關長官核章後，1份送主計室，1份自存，1份送臺東縣政府民政處。</t>
  </si>
  <si>
    <t>臺東縣東河鄉公所公造所</t>
    <phoneticPr fontId="87" type="noConversion"/>
  </si>
  <si>
    <t>次年3月20日前編報</t>
    <phoneticPr fontId="86" type="noConversion"/>
  </si>
  <si>
    <t>表　　號</t>
  </si>
  <si>
    <t>3311-02-01-3</t>
  </si>
  <si>
    <t>臺東縣東河鄉公共造產成果概況</t>
    <phoneticPr fontId="86" type="noConversion"/>
  </si>
  <si>
    <t>單位：新臺幣千元</t>
  </si>
  <si>
    <t>造產項目</t>
  </si>
  <si>
    <t>造產種類</t>
  </si>
  <si>
    <t>年底現存量</t>
  </si>
  <si>
    <t>本　年　收　入</t>
  </si>
  <si>
    <t>本　年　支　出</t>
  </si>
  <si>
    <t>事業賸餘</t>
  </si>
  <si>
    <t>事業外賸餘</t>
  </si>
  <si>
    <t xml:space="preserve">本年賸餘 </t>
  </si>
  <si>
    <r>
      <rPr>
        <u/>
        <sz val="11"/>
        <rFont val="標楷體"/>
        <family val="4"/>
        <charset val="136"/>
      </rPr>
      <t xml:space="preserve">解繳庫數
</t>
    </r>
    <r>
      <rPr>
        <u/>
        <sz val="10"/>
        <rFont val="標楷體"/>
        <family val="4"/>
        <charset val="136"/>
      </rPr>
      <t>（含縣市或鄉鎮市區）</t>
    </r>
  </si>
  <si>
    <t>留存事業機關賸餘金額</t>
  </si>
  <si>
    <t>年底現存造產價值估計</t>
  </si>
  <si>
    <t>歷年累計
總投資額</t>
  </si>
  <si>
    <t>單位</t>
  </si>
  <si>
    <t>數 量</t>
  </si>
  <si>
    <t>合　計</t>
  </si>
  <si>
    <t>事業收入</t>
  </si>
  <si>
    <t>事業外收入</t>
  </si>
  <si>
    <t>事業費用</t>
  </si>
  <si>
    <t>事業外費用</t>
  </si>
  <si>
    <t>(損失)</t>
  </si>
  <si>
    <t>(短絀)</t>
  </si>
  <si>
    <t>(1)+(2)</t>
  </si>
  <si>
    <t>(1)</t>
  </si>
  <si>
    <t>(2)</t>
  </si>
  <si>
    <t>(3)+(4)</t>
  </si>
  <si>
    <t>(3)</t>
  </si>
  <si>
    <t>(4)</t>
  </si>
  <si>
    <t>(5)=(1)-(3)</t>
  </si>
  <si>
    <t>(6)=(2)-(4)</t>
  </si>
  <si>
    <t>(7)=(5)+(6)</t>
  </si>
  <si>
    <t>中華民國    年    月    日 編製</t>
  </si>
  <si>
    <t>資料來源：依據本所○○課所報資料彙編。</t>
    <phoneticPr fontId="87" type="noConversion"/>
  </si>
  <si>
    <t>1.本年賸餘（短絀）＝本年收入合計－本年支出合計＝事業賸餘（損失）＋事業外賸餘（損失）。</t>
  </si>
  <si>
    <t>2.本表編製3份，於完成會核程序並經機關首長核章後，1份送臺東縣政府民政處，1份送主計室，1份自存。</t>
    <phoneticPr fontId="87" type="noConversion"/>
  </si>
  <si>
    <t>年度報</t>
    <phoneticPr fontId="4" type="noConversion"/>
  </si>
  <si>
    <t>　年度終了後2個月內填報</t>
    <phoneticPr fontId="4" type="noConversion"/>
  </si>
  <si>
    <t>2229－02－01－3</t>
    <phoneticPr fontId="4" type="noConversion"/>
  </si>
  <si>
    <t>臺東縣東河鄉農路改善及維護工程</t>
    <phoneticPr fontId="4" type="noConversion"/>
  </si>
  <si>
    <t>工程名稱</t>
    <phoneticPr fontId="4" type="noConversion"/>
  </si>
  <si>
    <t>地　　點　　　　　（鄉鎮市別）</t>
    <phoneticPr fontId="4" type="noConversion"/>
  </si>
  <si>
    <t>道路總長度</t>
    <phoneticPr fontId="4" type="noConversion"/>
  </si>
  <si>
    <t>總工程費（按經費來源）</t>
    <phoneticPr fontId="4" type="noConversion"/>
  </si>
  <si>
    <t>改善</t>
    <phoneticPr fontId="4" type="noConversion"/>
  </si>
  <si>
    <t>維護</t>
    <phoneticPr fontId="4" type="noConversion"/>
  </si>
  <si>
    <t>中央</t>
    <phoneticPr fontId="4" type="noConversion"/>
  </si>
  <si>
    <t>縣</t>
    <phoneticPr fontId="4" type="noConversion"/>
  </si>
  <si>
    <r>
      <t>資料來源：根據本所資料彙編。</t>
    </r>
    <r>
      <rPr>
        <sz val="10"/>
        <rFont val="Times New Roman"/>
        <family val="1"/>
      </rPr>
      <t xml:space="preserve"> </t>
    </r>
    <phoneticPr fontId="4" type="noConversion"/>
  </si>
  <si>
    <t>填表說明：本表編製三份，一份送主計室，一份自存，一份送臺東縣政府農業處。</t>
    <phoneticPr fontId="4" type="noConversion"/>
  </si>
  <si>
    <t>公 開 類</t>
  </si>
  <si>
    <t>年    報</t>
  </si>
  <si>
    <t>次年2月15日前編送</t>
    <phoneticPr fontId="86" type="noConversion"/>
  </si>
  <si>
    <t>2354-00-01-3</t>
    <phoneticPr fontId="87" type="noConversion"/>
  </si>
  <si>
    <t>臺東縣東河鄉都市計畫區域內公共工程實施數量</t>
    <phoneticPr fontId="86" type="noConversion"/>
  </si>
  <si>
    <t>道</t>
  </si>
  <si>
    <t>路</t>
  </si>
  <si>
    <t>(包</t>
  </si>
  <si>
    <t>括</t>
  </si>
  <si>
    <t>廣</t>
  </si>
  <si>
    <t>場)</t>
  </si>
  <si>
    <t>（平方公尺）</t>
  </si>
  <si>
    <r>
      <t>橋</t>
    </r>
    <r>
      <rPr>
        <sz val="12"/>
        <rFont val="新細明體"/>
        <family val="1"/>
        <charset val="136"/>
      </rPr>
      <t xml:space="preserve">               </t>
    </r>
    <r>
      <rPr>
        <sz val="12"/>
        <rFont val="標楷體"/>
        <family val="4"/>
        <charset val="136"/>
      </rPr>
      <t>梁</t>
    </r>
  </si>
  <si>
    <t>下     水      道</t>
  </si>
  <si>
    <t>公      園</t>
  </si>
  <si>
    <t>瀝青路面</t>
  </si>
  <si>
    <t>水泥混凝土路面</t>
  </si>
  <si>
    <t>石子路面</t>
  </si>
  <si>
    <t>沙土路面</t>
  </si>
  <si>
    <t>鋼筋混凝土橋</t>
  </si>
  <si>
    <t>雨水下水道</t>
  </si>
  <si>
    <t>污水下水道</t>
  </si>
  <si>
    <t>都市計畫區別</t>
  </si>
  <si>
    <t>新闢</t>
  </si>
  <si>
    <t>拓寬</t>
  </si>
  <si>
    <t>舖裝</t>
  </si>
  <si>
    <t>座</t>
  </si>
  <si>
    <t>面 積</t>
  </si>
  <si>
    <t>抽水站</t>
  </si>
  <si>
    <t>排水幹支線</t>
  </si>
  <si>
    <t>污水處理廠</t>
  </si>
  <si>
    <t>污水幹支線</t>
  </si>
  <si>
    <t>處</t>
  </si>
  <si>
    <t>(平方公尺)</t>
  </si>
  <si>
    <r>
      <t>抽水量(m</t>
    </r>
    <r>
      <rPr>
        <vertAlign val="superscript"/>
        <sz val="12"/>
        <rFont val="標楷體"/>
        <family val="4"/>
        <charset val="136"/>
      </rPr>
      <t>3</t>
    </r>
    <r>
      <rPr>
        <sz val="12"/>
        <rFont val="標楷體"/>
        <family val="4"/>
        <charset val="136"/>
      </rPr>
      <t>/秒)</t>
    </r>
  </si>
  <si>
    <t>(公尺)</t>
  </si>
  <si>
    <r>
      <t>處理量(m</t>
    </r>
    <r>
      <rPr>
        <vertAlign val="superscript"/>
        <sz val="12"/>
        <rFont val="標楷體"/>
        <family val="4"/>
        <charset val="136"/>
      </rPr>
      <t>3</t>
    </r>
    <r>
      <rPr>
        <sz val="12"/>
        <rFont val="標楷體"/>
        <family val="4"/>
        <charset val="136"/>
      </rPr>
      <t>/日)</t>
    </r>
  </si>
  <si>
    <t>資料來源：依據本所資料彙編。</t>
  </si>
  <si>
    <t>填表說明：本表編製3份，經陳核後，1份送主計室，1份自存外，1份送臺東縣政府建設處。</t>
    <phoneticPr fontId="87" type="noConversion"/>
  </si>
  <si>
    <t>公　開　類</t>
    <phoneticPr fontId="86" type="noConversion"/>
  </si>
  <si>
    <t>年　    報</t>
    <phoneticPr fontId="86" type="noConversion"/>
  </si>
  <si>
    <t>2359-01-04-3</t>
    <phoneticPr fontId="87" type="noConversion"/>
  </si>
  <si>
    <t>臺東縣東河鄉都市計畫公共設施用地已取得面積</t>
    <phoneticPr fontId="87" type="noConversion"/>
  </si>
  <si>
    <t>單位：公頃</t>
  </si>
  <si>
    <t>總    計</t>
  </si>
  <si>
    <t xml:space="preserve">  公　園</t>
  </si>
  <si>
    <t xml:space="preserve">  綠　地</t>
  </si>
  <si>
    <t xml:space="preserve">  廣　場</t>
  </si>
  <si>
    <t>兒童遊樂場</t>
  </si>
  <si>
    <t>體育場</t>
  </si>
  <si>
    <t>道路、人行步道</t>
  </si>
  <si>
    <t xml:space="preserve">  停車場</t>
  </si>
  <si>
    <t xml:space="preserve">  加油站</t>
  </si>
  <si>
    <t xml:space="preserve">  市　場</t>
  </si>
  <si>
    <t xml:space="preserve">  學　校</t>
  </si>
  <si>
    <t>社教機構</t>
  </si>
  <si>
    <t xml:space="preserve"> 總　　　計</t>
    <phoneticPr fontId="86" type="noConversion"/>
  </si>
  <si>
    <t>醫療衛生機構</t>
  </si>
  <si>
    <t>機關用地</t>
  </si>
  <si>
    <t xml:space="preserve">  墓 地</t>
  </si>
  <si>
    <t>變電所、電力專業用地</t>
  </si>
  <si>
    <t>郵政、電信用地</t>
  </si>
  <si>
    <t>民用航空站、機場</t>
  </si>
  <si>
    <t>溝渠河道</t>
  </si>
  <si>
    <t>港埠用地</t>
  </si>
  <si>
    <t>捷運系統、交通、車站鐵路</t>
  </si>
  <si>
    <t>環保設施用地</t>
  </si>
  <si>
    <t>其他用地</t>
  </si>
  <si>
    <t xml:space="preserve">  審核</t>
  </si>
  <si>
    <t xml:space="preserve">  機關首長</t>
  </si>
  <si>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份送主計室，1份自存外，1份送臺東縣政府建設處。</t>
    </r>
    <phoneticPr fontId="87" type="noConversion"/>
  </si>
  <si>
    <t xml:space="preserve"> 2359-01-06-3</t>
    <phoneticPr fontId="87" type="noConversion"/>
  </si>
  <si>
    <t>臺東縣東河鄉都市計畫公共設施用地已闢建面積</t>
    <phoneticPr fontId="87" type="noConversion"/>
  </si>
  <si>
    <t>單位:公頃</t>
  </si>
  <si>
    <t>總   計</t>
  </si>
  <si>
    <t>公　園</t>
  </si>
  <si>
    <t>綠　地</t>
  </si>
  <si>
    <t>廣　場</t>
  </si>
  <si>
    <t>停車場</t>
  </si>
  <si>
    <t>加油站</t>
  </si>
  <si>
    <t>市　場</t>
  </si>
  <si>
    <t>學　校</t>
  </si>
  <si>
    <t>總　計</t>
  </si>
  <si>
    <t>墓  地</t>
  </si>
  <si>
    <t>變電所、電力專業用地</t>
    <phoneticPr fontId="87" type="noConversion"/>
  </si>
  <si>
    <t>捷運系統、交通、
車站鐵路</t>
  </si>
  <si>
    <t>資料來源：依據本所業務登記資料彙編。</t>
  </si>
  <si>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份送主計室，1份自存，1份送臺東縣政府建設處。</t>
    </r>
    <phoneticPr fontId="87" type="noConversion"/>
  </si>
  <si>
    <t>2359-01-09-3</t>
    <phoneticPr fontId="87" type="noConversion"/>
  </si>
  <si>
    <t>臺東縣東河鄉都市計畫區域內現有已開闢道路長度及面積暨橋梁座數、自行車道長度</t>
    <phoneticPr fontId="86" type="noConversion"/>
  </si>
  <si>
    <t>總       計</t>
  </si>
  <si>
    <t>瀝青或水泥混凝土路面</t>
  </si>
  <si>
    <t>碎石路面或砂土路面</t>
  </si>
  <si>
    <t>橋梁
(座)</t>
  </si>
  <si>
    <t>自行車道長度（公尺）</t>
  </si>
  <si>
    <t>面   積(平方公尺)</t>
  </si>
  <si>
    <t>長度</t>
  </si>
  <si>
    <t>車輛可行駛
之路面</t>
  </si>
  <si>
    <t>人行道</t>
  </si>
  <si>
    <t>總    計</t>
    <phoneticPr fontId="86" type="noConversion"/>
  </si>
  <si>
    <t>資料來源：依據本所實施都市計畫區域之登記資料彙編。</t>
  </si>
  <si>
    <t>填表說明：1.本表編製3份，經陳核後，1份送主計室，1份自存外，1份送臺東縣政府建設處。</t>
    <phoneticPr fontId="87" type="noConversion"/>
  </si>
  <si>
    <t xml:space="preserve">          2.本表所填為年底靜態資料(累計數)，不是年度數字。</t>
  </si>
  <si>
    <t xml:space="preserve">          3.各欄面積應等於或大於長度乘6之積。</t>
  </si>
  <si>
    <t xml:space="preserve">          4.表內各類道路填報如較上年底數字減少時，其原因應在備註欄內說明(如碎石路面改舖瀝青路面‧‧‧等)。</t>
  </si>
  <si>
    <t xml:space="preserve">          5.現有道路以路面寬度在6公尺以上者為限。</t>
  </si>
  <si>
    <t>臺東縣東河鄉公所農觀課</t>
    <phoneticPr fontId="4" type="noConversion"/>
  </si>
  <si>
    <t>次年3月底前填報</t>
    <phoneticPr fontId="4" type="noConversion"/>
  </si>
  <si>
    <r>
      <t>表  號</t>
    </r>
    <r>
      <rPr>
        <sz val="12"/>
        <color theme="1"/>
        <rFont val="新細明體"/>
        <family val="1"/>
        <charset val="136"/>
        <scheme val="minor"/>
      </rPr>
      <t/>
    </r>
    <phoneticPr fontId="4" type="noConversion"/>
  </si>
  <si>
    <t>1113─01─01─3</t>
    <phoneticPr fontId="4" type="noConversion"/>
  </si>
  <si>
    <t xml:space="preserve">臺東縣東河鄉農耕土地面積 </t>
    <phoneticPr fontId="27" type="noConversion"/>
  </si>
  <si>
    <t>單位：公頃</t>
    <phoneticPr fontId="27" type="noConversion"/>
  </si>
  <si>
    <t>耕作地</t>
    <phoneticPr fontId="4" type="noConversion"/>
  </si>
  <si>
    <t>總    計</t>
    <phoneticPr fontId="4" type="noConversion"/>
  </si>
  <si>
    <t>短期耕作地</t>
    <phoneticPr fontId="4" type="noConversion"/>
  </si>
  <si>
    <t>長期耕作地</t>
    <phoneticPr fontId="27" type="noConversion"/>
  </si>
  <si>
    <t>長期休閒地</t>
    <phoneticPr fontId="4" type="noConversion"/>
  </si>
  <si>
    <t>小計</t>
    <phoneticPr fontId="27" type="noConversion"/>
  </si>
  <si>
    <t>水稻</t>
    <phoneticPr fontId="4" type="noConversion"/>
  </si>
  <si>
    <t>水稻以外之短期作</t>
    <phoneticPr fontId="4" type="noConversion"/>
  </si>
  <si>
    <t>短期休閒</t>
    <phoneticPr fontId="4" type="noConversion"/>
  </si>
  <si>
    <t xml:space="preserve">  業務主管人員</t>
    <phoneticPr fontId="4" type="noConversion"/>
  </si>
  <si>
    <t xml:space="preserve">機關首長   </t>
    <phoneticPr fontId="4" type="noConversion"/>
  </si>
  <si>
    <t xml:space="preserve">  主辦統計人員</t>
  </si>
  <si>
    <t>資料來源：依據各鄉鎮（市區)農情調查結果編製。</t>
    <phoneticPr fontId="4" type="noConversion"/>
  </si>
  <si>
    <t>填表說明:本表編製一式三份，一份自存、一份送主計室、一份送臺東縣政府農業處。</t>
    <phoneticPr fontId="4" type="noConversion"/>
  </si>
  <si>
    <r>
      <t>公</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類</t>
    </r>
    <phoneticPr fontId="4" type="noConversion"/>
  </si>
  <si>
    <r>
      <t>年</t>
    </r>
    <r>
      <rPr>
        <sz val="12"/>
        <rFont val="Times New Roman"/>
        <family val="1"/>
      </rPr>
      <t xml:space="preserve">            </t>
    </r>
    <r>
      <rPr>
        <sz val="12"/>
        <rFont val="標楷體"/>
        <family val="4"/>
        <charset val="136"/>
      </rPr>
      <t>報</t>
    </r>
    <phoneticPr fontId="4" type="noConversion"/>
  </si>
  <si>
    <r>
      <t>表</t>
    </r>
    <r>
      <rPr>
        <sz val="12"/>
        <rFont val="Times New Roman"/>
        <family val="1"/>
      </rPr>
      <t xml:space="preserve">        </t>
    </r>
    <r>
      <rPr>
        <sz val="12"/>
        <rFont val="標楷體"/>
        <family val="4"/>
        <charset val="136"/>
      </rPr>
      <t>號</t>
    </r>
    <phoneticPr fontId="4" type="noConversion"/>
  </si>
  <si>
    <r>
      <t>2224</t>
    </r>
    <r>
      <rPr>
        <sz val="12"/>
        <rFont val="細明體"/>
        <family val="3"/>
        <charset val="136"/>
      </rPr>
      <t>－</t>
    </r>
    <r>
      <rPr>
        <sz val="12"/>
        <rFont val="Times New Roman"/>
        <family val="1"/>
      </rPr>
      <t>01</t>
    </r>
    <r>
      <rPr>
        <sz val="12"/>
        <rFont val="細明體"/>
        <family val="3"/>
        <charset val="136"/>
      </rPr>
      <t>－</t>
    </r>
    <r>
      <rPr>
        <sz val="12"/>
        <rFont val="Times New Roman"/>
        <family val="1"/>
      </rPr>
      <t>01</t>
    </r>
    <r>
      <rPr>
        <sz val="12"/>
        <rFont val="細明體"/>
        <family val="3"/>
        <charset val="136"/>
      </rPr>
      <t>─</t>
    </r>
    <r>
      <rPr>
        <sz val="12"/>
        <rFont val="Times New Roman"/>
        <family val="1"/>
      </rPr>
      <t>3</t>
    </r>
    <phoneticPr fontId="4" type="noConversion"/>
  </si>
  <si>
    <r>
      <t>臺東縣東河鄉</t>
    </r>
    <r>
      <rPr>
        <b/>
        <sz val="14"/>
        <rFont val="標楷體"/>
        <family val="4"/>
        <charset val="136"/>
      </rPr>
      <t>有效農機使用證之農機數量</t>
    </r>
    <phoneticPr fontId="27" type="noConversion"/>
  </si>
  <si>
    <t>單位：台</t>
    <phoneticPr fontId="4" type="noConversion"/>
  </si>
  <si>
    <t>項別</t>
    <phoneticPr fontId="4" type="noConversion"/>
  </si>
  <si>
    <t>耕耘機</t>
    <phoneticPr fontId="27" type="noConversion"/>
  </si>
  <si>
    <t>曳引機</t>
    <phoneticPr fontId="27" type="noConversion"/>
  </si>
  <si>
    <t>插秧機</t>
    <phoneticPr fontId="27" type="noConversion"/>
  </si>
  <si>
    <t>動力中耕管理機</t>
    <phoneticPr fontId="27" type="noConversion"/>
  </si>
  <si>
    <t>動力割草機</t>
    <phoneticPr fontId="27" type="noConversion"/>
  </si>
  <si>
    <t>背負式
（動力噴霧機、施肥機）</t>
    <phoneticPr fontId="27" type="noConversion"/>
  </si>
  <si>
    <t>定置式動力噴霧機</t>
    <phoneticPr fontId="27" type="noConversion"/>
  </si>
  <si>
    <t>……等其他機型</t>
    <phoneticPr fontId="27" type="noConversion"/>
  </si>
  <si>
    <r>
      <t xml:space="preserve">       </t>
    </r>
    <r>
      <rPr>
        <sz val="12"/>
        <rFont val="標楷體"/>
        <family val="4"/>
        <charset val="136"/>
      </rPr>
      <t xml:space="preserve"> 機關首長   </t>
    </r>
    <phoneticPr fontId="4" type="noConversion"/>
  </si>
  <si>
    <t>資料來源：依據本縣(市)農機證照及農機用油管理資訊系統登載之有效農機量統計結果編製。</t>
    <phoneticPr fontId="4" type="noConversion"/>
  </si>
  <si>
    <t xml:space="preserve">  編製機關</t>
    <phoneticPr fontId="4" type="noConversion"/>
  </si>
  <si>
    <r>
      <t>年</t>
    </r>
    <r>
      <rPr>
        <sz val="12"/>
        <rFont val="Times New Roman"/>
        <family val="1"/>
      </rPr>
      <t>(</t>
    </r>
    <r>
      <rPr>
        <sz val="12"/>
        <rFont val="標楷體"/>
        <family val="4"/>
        <charset val="136"/>
      </rPr>
      <t>臨時</t>
    </r>
    <r>
      <rPr>
        <sz val="12"/>
        <rFont val="Times New Roman"/>
        <family val="1"/>
      </rPr>
      <t>)</t>
    </r>
    <r>
      <rPr>
        <sz val="12"/>
        <rFont val="標楷體"/>
        <family val="4"/>
        <charset val="136"/>
      </rPr>
      <t>報</t>
    </r>
    <phoneticPr fontId="4" type="noConversion"/>
  </si>
  <si>
    <t xml:space="preserve"> 於次年2月底前編報</t>
    <phoneticPr fontId="4" type="noConversion"/>
  </si>
  <si>
    <t xml:space="preserve">  表    號</t>
    <phoneticPr fontId="4" type="noConversion"/>
  </si>
  <si>
    <r>
      <t>1140</t>
    </r>
    <r>
      <rPr>
        <sz val="12"/>
        <rFont val="標楷體"/>
        <family val="4"/>
        <charset val="136"/>
      </rPr>
      <t>－</t>
    </r>
    <r>
      <rPr>
        <sz val="12"/>
        <rFont val="Times New Roman"/>
        <family val="1"/>
      </rPr>
      <t>00</t>
    </r>
    <r>
      <rPr>
        <sz val="12"/>
        <rFont val="標楷體"/>
        <family val="4"/>
        <charset val="136"/>
      </rPr>
      <t>－</t>
    </r>
    <r>
      <rPr>
        <sz val="12"/>
        <rFont val="Times New Roman"/>
        <family val="1"/>
      </rPr>
      <t>04</t>
    </r>
    <r>
      <rPr>
        <sz val="12"/>
        <rFont val="標楷體"/>
        <family val="4"/>
        <charset val="136"/>
      </rPr>
      <t>－</t>
    </r>
    <r>
      <rPr>
        <sz val="12"/>
        <rFont val="Times New Roman"/>
        <family val="1"/>
      </rPr>
      <t>03</t>
    </r>
    <phoneticPr fontId="4" type="noConversion"/>
  </si>
  <si>
    <t>臺東縣東河鄉天然災害水土保持設施損失情形</t>
    <phoneticPr fontId="4" type="noConversion"/>
  </si>
  <si>
    <t xml:space="preserve">   單 位：新台幣千元</t>
    <phoneticPr fontId="4" type="noConversion"/>
  </si>
  <si>
    <r>
      <t xml:space="preserve">         </t>
    </r>
    <r>
      <rPr>
        <sz val="12"/>
        <rFont val="標楷體"/>
        <family val="4"/>
        <charset val="136"/>
      </rPr>
      <t>搶</t>
    </r>
    <r>
      <rPr>
        <sz val="12"/>
        <rFont val="Times New Roman"/>
        <family val="1"/>
      </rPr>
      <t xml:space="preserve">   </t>
    </r>
    <r>
      <rPr>
        <sz val="12"/>
        <rFont val="標楷體"/>
        <family val="4"/>
        <charset val="136"/>
      </rPr>
      <t>修</t>
    </r>
    <r>
      <rPr>
        <sz val="12"/>
        <rFont val="Times New Roman"/>
        <family val="1"/>
      </rPr>
      <t xml:space="preserve"> ( </t>
    </r>
    <r>
      <rPr>
        <sz val="12"/>
        <rFont val="標楷體"/>
        <family val="4"/>
        <charset val="136"/>
      </rPr>
      <t>復</t>
    </r>
    <r>
      <rPr>
        <sz val="12"/>
        <rFont val="Times New Roman"/>
        <family val="1"/>
      </rPr>
      <t xml:space="preserve">   </t>
    </r>
    <r>
      <rPr>
        <sz val="12"/>
        <rFont val="標楷體"/>
        <family val="4"/>
        <charset val="136"/>
      </rPr>
      <t>建</t>
    </r>
    <r>
      <rPr>
        <sz val="12"/>
        <rFont val="Times New Roman"/>
        <family val="1"/>
      </rPr>
      <t xml:space="preserve"> )  </t>
    </r>
    <r>
      <rPr>
        <sz val="12"/>
        <rFont val="標楷體"/>
        <family val="4"/>
        <charset val="136"/>
      </rPr>
      <t>經</t>
    </r>
    <r>
      <rPr>
        <sz val="12"/>
        <rFont val="Times New Roman"/>
        <family val="1"/>
      </rPr>
      <t xml:space="preserve">   </t>
    </r>
    <r>
      <rPr>
        <sz val="12"/>
        <rFont val="標楷體"/>
        <family val="4"/>
        <charset val="136"/>
      </rPr>
      <t>費</t>
    </r>
    <phoneticPr fontId="4" type="noConversion"/>
  </si>
  <si>
    <t xml:space="preserve">      災     害     種     類</t>
    <phoneticPr fontId="4" type="noConversion"/>
  </si>
  <si>
    <t>發生時間</t>
    <phoneticPr fontId="4" type="noConversion"/>
  </si>
  <si>
    <r>
      <t>總</t>
    </r>
    <r>
      <rPr>
        <sz val="12"/>
        <rFont val="Times New Roman"/>
        <family val="1"/>
      </rPr>
      <t xml:space="preserve">    </t>
    </r>
    <r>
      <rPr>
        <sz val="12"/>
        <rFont val="標楷體"/>
        <family val="4"/>
        <charset val="136"/>
      </rPr>
      <t>計</t>
    </r>
    <phoneticPr fontId="4" type="noConversion"/>
  </si>
  <si>
    <r>
      <t>農</t>
    </r>
    <r>
      <rPr>
        <sz val="12"/>
        <rFont val="Times New Roman"/>
        <family val="1"/>
      </rPr>
      <t xml:space="preserve">    </t>
    </r>
    <r>
      <rPr>
        <sz val="12"/>
        <rFont val="標楷體"/>
        <family val="4"/>
        <charset val="136"/>
      </rPr>
      <t>路</t>
    </r>
    <phoneticPr fontId="4" type="noConversion"/>
  </si>
  <si>
    <r>
      <t>土</t>
    </r>
    <r>
      <rPr>
        <sz val="12"/>
        <rFont val="Times New Roman"/>
        <family val="1"/>
      </rPr>
      <t xml:space="preserve"> </t>
    </r>
    <r>
      <rPr>
        <sz val="12"/>
        <rFont val="標楷體"/>
        <family val="4"/>
        <charset val="136"/>
      </rPr>
      <t>石</t>
    </r>
    <r>
      <rPr>
        <sz val="12"/>
        <rFont val="Times New Roman"/>
        <family val="1"/>
      </rPr>
      <t xml:space="preserve"> </t>
    </r>
    <r>
      <rPr>
        <sz val="12"/>
        <rFont val="標楷體"/>
        <family val="4"/>
        <charset val="136"/>
      </rPr>
      <t>流</t>
    </r>
    <phoneticPr fontId="4" type="noConversion"/>
  </si>
  <si>
    <t>治山防災</t>
    <phoneticPr fontId="4" type="noConversion"/>
  </si>
  <si>
    <t>一般水土</t>
    <phoneticPr fontId="4" type="noConversion"/>
  </si>
  <si>
    <t xml:space="preserve">    備        註</t>
  </si>
  <si>
    <t xml:space="preserve">        ( 災  害  名  稱 )</t>
    <phoneticPr fontId="4" type="noConversion"/>
  </si>
  <si>
    <t>防治設施</t>
    <phoneticPr fontId="4" type="noConversion"/>
  </si>
  <si>
    <r>
      <t>設</t>
    </r>
    <r>
      <rPr>
        <sz val="12"/>
        <rFont val="Times New Roman"/>
        <family val="1"/>
      </rPr>
      <t xml:space="preserve">        </t>
    </r>
    <r>
      <rPr>
        <sz val="12"/>
        <rFont val="標楷體"/>
        <family val="4"/>
        <charset val="136"/>
      </rPr>
      <t>施</t>
    </r>
    <phoneticPr fontId="4" type="noConversion"/>
  </si>
  <si>
    <t>保持設施</t>
    <phoneticPr fontId="4" type="noConversion"/>
  </si>
  <si>
    <t xml:space="preserve">     總                計</t>
  </si>
  <si>
    <t xml:space="preserve">     地    </t>
  </si>
  <si>
    <r>
      <t>合</t>
    </r>
    <r>
      <rPr>
        <sz val="12"/>
        <rFont val="Times New Roman"/>
        <family val="1"/>
      </rPr>
      <t xml:space="preserve">        </t>
    </r>
    <r>
      <rPr>
        <sz val="12"/>
        <rFont val="標楷體"/>
        <family val="4"/>
        <charset val="136"/>
      </rPr>
      <t>計</t>
    </r>
    <phoneticPr fontId="4" type="noConversion"/>
  </si>
  <si>
    <t xml:space="preserve">( 災  害  名  稱 ) </t>
    <phoneticPr fontId="4" type="noConversion"/>
  </si>
  <si>
    <t xml:space="preserve">     震</t>
  </si>
  <si>
    <t xml:space="preserve">     颱</t>
  </si>
  <si>
    <t xml:space="preserve">     風</t>
  </si>
  <si>
    <t xml:space="preserve">     水</t>
  </si>
  <si>
    <t xml:space="preserve">     災</t>
  </si>
  <si>
    <t xml:space="preserve">     其</t>
  </si>
  <si>
    <t xml:space="preserve">     他</t>
  </si>
  <si>
    <t xml:space="preserve">     害</t>
  </si>
  <si>
    <r>
      <t xml:space="preserve">    </t>
    </r>
    <r>
      <rPr>
        <sz val="12"/>
        <rFont val="標楷體"/>
        <family val="4"/>
        <charset val="136"/>
      </rPr>
      <t>填表</t>
    </r>
    <phoneticPr fontId="4" type="noConversion"/>
  </si>
  <si>
    <t xml:space="preserve"> 機關長官</t>
  </si>
  <si>
    <t xml:space="preserve"> 資料來源：依據本所報送之天然災害公務統計報表彙編。</t>
    <phoneticPr fontId="4" type="noConversion"/>
  </si>
  <si>
    <t xml:space="preserve"> 填表說明：本表編製一式三份，一份送主計室，一份自存，一份送臺東縣政府農業處。</t>
    <phoneticPr fontId="4" type="noConversion"/>
  </si>
  <si>
    <t xml:space="preserve">          </t>
    <phoneticPr fontId="4" type="noConversion"/>
  </si>
  <si>
    <t>臺東縣東河鄉公所農觀課</t>
    <phoneticPr fontId="150" type="noConversion"/>
  </si>
  <si>
    <t>年  報</t>
  </si>
  <si>
    <t>次年2月底前填報</t>
  </si>
  <si>
    <t xml:space="preserve"> 2243-01-01-3</t>
  </si>
  <si>
    <r>
      <t>臺東縣東河鄉</t>
    </r>
    <r>
      <rPr>
        <sz val="14"/>
        <rFont val="標楷體"/>
        <family val="4"/>
        <charset val="136"/>
      </rPr>
      <t>漁業從業人數</t>
    </r>
    <phoneticPr fontId="150" type="noConversion"/>
  </si>
  <si>
    <t>單位：</t>
  </si>
  <si>
    <t>人</t>
  </si>
  <si>
    <t>地區別</t>
  </si>
  <si>
    <t>遠洋漁業</t>
  </si>
  <si>
    <t>近海漁業</t>
  </si>
  <si>
    <t>專業</t>
  </si>
  <si>
    <t>兼業</t>
  </si>
  <si>
    <t>船員</t>
  </si>
  <si>
    <t>岸上
人員</t>
  </si>
  <si>
    <t>年　報</t>
  </si>
  <si>
    <t>次年2月底前填報</t>
    <phoneticPr fontId="150" type="noConversion"/>
  </si>
  <si>
    <r>
      <t>臺東縣東河鄉</t>
    </r>
    <r>
      <rPr>
        <sz val="14"/>
        <rFont val="標楷體"/>
        <family val="4"/>
        <charset val="136"/>
      </rPr>
      <t>漁業從業人數(續)</t>
    </r>
    <phoneticPr fontId="150" type="noConversion"/>
  </si>
  <si>
    <t>沿岸漁業</t>
  </si>
  <si>
    <t>內陸漁撈</t>
  </si>
  <si>
    <t>海面養殖</t>
  </si>
  <si>
    <t>內陸養殖</t>
  </si>
  <si>
    <t>專業
人員</t>
  </si>
  <si>
    <t>兼業
人員</t>
  </si>
  <si>
    <t>資料來源：依據本公所資料彙編。</t>
  </si>
  <si>
    <t>填表說明：本表編製三份，一份送臺東縣政府農業處，一份送主計室，一份自存。</t>
    <phoneticPr fontId="150" type="noConversion"/>
  </si>
  <si>
    <t>年報:次年二月底前編報</t>
    <phoneticPr fontId="150" type="noConversion"/>
  </si>
  <si>
    <t>2243-02-01-3</t>
  </si>
  <si>
    <t xml:space="preserve"> 臺東縣東河鄉漁戶數及漁戶人口數</t>
    <phoneticPr fontId="150" type="noConversion"/>
  </si>
  <si>
    <t>戶數：戶</t>
  </si>
  <si>
    <t>人口數：人</t>
  </si>
  <si>
    <t>鄉鎮別</t>
  </si>
  <si>
    <t>漁戶數</t>
  </si>
  <si>
    <t>漁戶人口數</t>
  </si>
  <si>
    <t>(市區)</t>
  </si>
  <si>
    <t>機關首長:</t>
  </si>
  <si>
    <t>填表說明：本表編製一式3份，先送主計單位會核後抽存1份，1份自存，1份送臺東縣政府農業處。</t>
    <phoneticPr fontId="150" type="noConversion"/>
  </si>
  <si>
    <t xml:space="preserve"> 中華民國 112 年 12 月                      單位：公斤</t>
    <phoneticPr fontId="27" type="noConversion"/>
  </si>
  <si>
    <t xml:space="preserve"> 中華民國 112 年 12 月                                  單位：公噸</t>
    <phoneticPr fontId="27" type="noConversion"/>
  </si>
  <si>
    <t>臺東縣東河鄉一般垃圾及廚餘清理狀況</t>
    <phoneticPr fontId="27" type="noConversion"/>
  </si>
  <si>
    <t>中華民國112年第4季</t>
    <phoneticPr fontId="87" type="noConversion"/>
  </si>
  <si>
    <t>中華民國113年1月4日 編製</t>
    <phoneticPr fontId="87" type="noConversion"/>
  </si>
  <si>
    <t xml:space="preserve">                          中華民國112年4季底</t>
    <phoneticPr fontId="4" type="noConversion"/>
  </si>
  <si>
    <t>中華民國113年1月4日編製</t>
    <phoneticPr fontId="4" type="noConversion"/>
  </si>
  <si>
    <t>中華民國113年1月4日編製</t>
    <phoneticPr fontId="87" type="noConversion"/>
  </si>
  <si>
    <r>
      <t>中華民國</t>
    </r>
    <r>
      <rPr>
        <sz val="14"/>
        <color indexed="8"/>
        <rFont val="Times New Roman"/>
        <family val="1"/>
      </rPr>
      <t>112</t>
    </r>
    <r>
      <rPr>
        <sz val="14"/>
        <color indexed="8"/>
        <rFont val="標楷體"/>
        <family val="4"/>
        <charset val="136"/>
      </rPr>
      <t>年第</t>
    </r>
    <r>
      <rPr>
        <sz val="14"/>
        <color indexed="8"/>
        <rFont val="Times New Roman"/>
        <family val="1"/>
      </rPr>
      <t>4</t>
    </r>
    <r>
      <rPr>
        <sz val="14"/>
        <color indexed="8"/>
        <rFont val="標楷體"/>
        <family val="4"/>
        <charset val="136"/>
      </rPr>
      <t>季底</t>
    </r>
    <phoneticPr fontId="4" type="noConversion"/>
  </si>
  <si>
    <r>
      <rPr>
        <sz val="14"/>
        <color indexed="8"/>
        <rFont val="標楷體"/>
        <family val="4"/>
        <charset val="136"/>
      </rPr>
      <t>中華民國</t>
    </r>
    <r>
      <rPr>
        <sz val="14"/>
        <color indexed="8"/>
        <rFont val="Times New Roman"/>
        <family val="1"/>
      </rPr>
      <t>112</t>
    </r>
    <r>
      <rPr>
        <sz val="14"/>
        <color indexed="8"/>
        <rFont val="標楷體"/>
        <family val="4"/>
        <charset val="136"/>
      </rPr>
      <t>年第</t>
    </r>
    <r>
      <rPr>
        <sz val="14"/>
        <color indexed="8"/>
        <rFont val="Times New Roman"/>
        <family val="1"/>
      </rPr>
      <t>4</t>
    </r>
    <r>
      <rPr>
        <sz val="14"/>
        <color indexed="8"/>
        <rFont val="標楷體"/>
        <family val="4"/>
        <charset val="136"/>
      </rPr>
      <t>季底</t>
    </r>
    <phoneticPr fontId="4" type="noConversion"/>
  </si>
  <si>
    <r>
      <rPr>
        <sz val="11"/>
        <rFont val="標楷體"/>
        <family val="4"/>
        <charset val="136"/>
      </rPr>
      <t>中華民國</t>
    </r>
    <r>
      <rPr>
        <sz val="11"/>
        <rFont val="Times New Roman"/>
        <family val="4"/>
      </rPr>
      <t>113</t>
    </r>
    <r>
      <rPr>
        <sz val="11"/>
        <rFont val="細明體"/>
        <family val="4"/>
        <charset val="136"/>
      </rPr>
      <t>年</t>
    </r>
    <r>
      <rPr>
        <sz val="11"/>
        <rFont val="Times New Roman"/>
        <family val="4"/>
      </rPr>
      <t>1</t>
    </r>
    <r>
      <rPr>
        <sz val="11"/>
        <rFont val="細明體"/>
        <family val="4"/>
        <charset val="136"/>
      </rPr>
      <t>月</t>
    </r>
    <r>
      <rPr>
        <sz val="11"/>
        <rFont val="Times New Roman"/>
        <family val="4"/>
      </rPr>
      <t>4</t>
    </r>
    <r>
      <rPr>
        <sz val="11"/>
        <rFont val="細明體"/>
        <family val="4"/>
        <charset val="136"/>
      </rPr>
      <t>日編製</t>
    </r>
    <phoneticPr fontId="4" type="noConversion"/>
  </si>
  <si>
    <t>資源回收成果統計(112年12月)</t>
    <phoneticPr fontId="4" type="noConversion"/>
  </si>
  <si>
    <t>一般垃圾及廚餘清理狀況(112年12月)</t>
    <phoneticPr fontId="4" type="noConversion"/>
  </si>
  <si>
    <t>停車位概況－都市計畫區內路外(112年第四季)</t>
    <phoneticPr fontId="4" type="noConversion"/>
  </si>
  <si>
    <t>停車位概況-都市計畫區外路外(112年第四季)</t>
    <phoneticPr fontId="4" type="noConversion"/>
  </si>
  <si>
    <t>停車位概況-路邊停車位(112年第四季)</t>
    <phoneticPr fontId="4" type="noConversion"/>
  </si>
  <si>
    <t>停車位概況-區內路外身心障礙者專用停車位(112年第四季)</t>
    <phoneticPr fontId="4" type="noConversion"/>
  </si>
  <si>
    <t>停車位概況-區外路外身心障礙者專用停車位(112年第四季)</t>
    <phoneticPr fontId="4" type="noConversion"/>
  </si>
  <si>
    <t>停車位概況-路邊身心障礙者專用停車位(112年第四季)</t>
    <phoneticPr fontId="4" type="noConversion"/>
  </si>
  <si>
    <t>停車位概況-區內路外電動車專用停車位(112年第四季)</t>
    <phoneticPr fontId="4" type="noConversion"/>
  </si>
  <si>
    <t>停車位概況-區外路外電動車專用停車位(112年第四季)</t>
    <phoneticPr fontId="4" type="noConversion"/>
  </si>
  <si>
    <t>停車位概況-路邊電動車專用停車位(112年第四季)</t>
    <phoneticPr fontId="4" type="noConversion"/>
  </si>
  <si>
    <t>服務單位：東河鄉公所主計室</t>
    <phoneticPr fontId="4" type="noConversion"/>
  </si>
  <si>
    <r>
      <t>中華民國 112 年第 4 季</t>
    </r>
    <r>
      <rPr>
        <sz val="11"/>
        <rFont val="Times New Roman"/>
        <family val="1"/>
      </rPr>
      <t>(10</t>
    </r>
    <r>
      <rPr>
        <sz val="11"/>
        <rFont val="標楷體"/>
        <family val="1"/>
        <charset val="136"/>
      </rPr>
      <t>月</t>
    </r>
    <r>
      <rPr>
        <sz val="11"/>
        <rFont val="標楷體"/>
        <family val="4"/>
        <charset val="136"/>
      </rPr>
      <t>至12月</t>
    </r>
    <r>
      <rPr>
        <sz val="11"/>
        <rFont val="Times New Roman"/>
        <family val="1"/>
      </rPr>
      <t xml:space="preserve">)                                                                             </t>
    </r>
    <phoneticPr fontId="107" type="noConversion"/>
  </si>
  <si>
    <t>中華民國112年12月27日編製</t>
    <phoneticPr fontId="13" type="noConversion"/>
  </si>
  <si>
    <t>東河鄉</t>
    <phoneticPr fontId="4" type="noConversion"/>
  </si>
  <si>
    <t>東河鄉</t>
    <phoneticPr fontId="13" type="noConversion"/>
  </si>
  <si>
    <t>中華民國112年</t>
    <phoneticPr fontId="4" type="noConversion"/>
  </si>
  <si>
    <t>公庫收支月報(112年12月)</t>
    <phoneticPr fontId="4" type="noConversion"/>
  </si>
  <si>
    <t>月        報</t>
    <phoneticPr fontId="4" type="noConversion"/>
  </si>
  <si>
    <t>表       號</t>
    <phoneticPr fontId="4" type="noConversion"/>
  </si>
  <si>
    <t xml:space="preserve">           臺東縣東河鄉公庫收支月報表</t>
    <phoneticPr fontId="4" type="noConversion"/>
  </si>
  <si>
    <t>112 年 12 月   ( 112 年度)</t>
    <phoneticPr fontId="4" type="noConversion"/>
  </si>
  <si>
    <t xml:space="preserve">      科       目       別</t>
    <phoneticPr fontId="4" type="noConversion"/>
  </si>
  <si>
    <t>合             計</t>
    <phoneticPr fontId="4" type="noConversion"/>
  </si>
  <si>
    <r>
      <t xml:space="preserve">本  年  </t>
    </r>
    <r>
      <rPr>
        <sz val="13"/>
        <rFont val="標楷體"/>
        <family val="4"/>
        <charset val="136"/>
      </rPr>
      <t/>
    </r>
    <phoneticPr fontId="4" type="noConversion"/>
  </si>
  <si>
    <t xml:space="preserve">以  前  年 </t>
    <phoneticPr fontId="4" type="noConversion"/>
  </si>
  <si>
    <t>本   月</t>
    <phoneticPr fontId="4" type="noConversion"/>
  </si>
  <si>
    <t>累   計</t>
    <phoneticPr fontId="4" type="noConversion"/>
  </si>
  <si>
    <t>本月收入(總計)</t>
    <phoneticPr fontId="4" type="noConversion"/>
  </si>
  <si>
    <t>收入總計+上期結存</t>
    <phoneticPr fontId="4" type="noConversion"/>
  </si>
  <si>
    <t>本月支出(總計)</t>
    <phoneticPr fontId="4" type="noConversion"/>
  </si>
  <si>
    <t>支出總計+本期結存</t>
    <phoneticPr fontId="4" type="noConversion"/>
  </si>
  <si>
    <t xml:space="preserve">          主辦統計人員</t>
    <phoneticPr fontId="4" type="noConversion"/>
  </si>
  <si>
    <t xml:space="preserve">          主辦業務人員</t>
    <phoneticPr fontId="4" type="noConversion"/>
  </si>
  <si>
    <r>
      <t>填表說明：本表編製三份，一份送</t>
    </r>
    <r>
      <rPr>
        <u/>
        <sz val="13"/>
        <color indexed="10"/>
        <rFont val="標楷體"/>
        <family val="4"/>
        <charset val="136"/>
      </rPr>
      <t>臺東縣政府財政處</t>
    </r>
    <r>
      <rPr>
        <sz val="13"/>
        <rFont val="標楷體"/>
        <family val="4"/>
        <charset val="136"/>
      </rPr>
      <t>，一份送本所主計室，一份自存。</t>
    </r>
    <phoneticPr fontId="4" type="noConversion"/>
  </si>
  <si>
    <t>其他支出</t>
    <phoneticPr fontId="13" type="noConversion"/>
  </si>
  <si>
    <t>債務還本支出</t>
    <phoneticPr fontId="4" type="noConversion"/>
  </si>
  <si>
    <t>列冊需關懷獨居老人人數及服務概況(112年第四季)</t>
    <phoneticPr fontId="4" type="noConversion"/>
  </si>
  <si>
    <t>環保人員概況(112年下半年度)</t>
    <phoneticPr fontId="4" type="noConversion"/>
  </si>
  <si>
    <t xml:space="preserve">                                  中華民國 112 年 12 月底</t>
    <phoneticPr fontId="4" type="noConversion"/>
  </si>
  <si>
    <t xml:space="preserve">         中華民國 112 年 12 月底    </t>
    <phoneticPr fontId="4" type="noConversion"/>
  </si>
  <si>
    <t xml:space="preserve">              中華民國 112 年 12 月底       </t>
    <phoneticPr fontId="4" type="noConversion"/>
  </si>
  <si>
    <r>
      <t>中華民國</t>
    </r>
    <r>
      <rPr>
        <sz val="12"/>
        <rFont val="Times New Roman"/>
        <family val="1"/>
      </rPr>
      <t>113</t>
    </r>
    <r>
      <rPr>
        <sz val="12"/>
        <rFont val="標楷體"/>
        <family val="4"/>
        <charset val="136"/>
      </rPr>
      <t>年1月26日編製</t>
    </r>
    <phoneticPr fontId="4" type="noConversion"/>
  </si>
  <si>
    <t>辦理調解業務概況(112年)</t>
    <phoneticPr fontId="4" type="noConversion"/>
  </si>
  <si>
    <t>調解委員會組織概況(112年)</t>
    <phoneticPr fontId="4" type="noConversion"/>
  </si>
  <si>
    <t>辦理調解方式概況(112年)</t>
    <phoneticPr fontId="4" type="noConversion"/>
  </si>
  <si>
    <t>東河鄉</t>
    <phoneticPr fontId="13" type="noConversion"/>
  </si>
  <si>
    <t xml:space="preserve">             中華民國 112 年</t>
    <phoneticPr fontId="4" type="noConversion"/>
  </si>
  <si>
    <t xml:space="preserve">            中華民國 112 年</t>
    <phoneticPr fontId="4" type="noConversion"/>
  </si>
  <si>
    <t>中華民國 112 年</t>
    <phoneticPr fontId="83" type="noConversion"/>
  </si>
  <si>
    <t>單位：人</t>
    <phoneticPr fontId="13" type="noConversion"/>
  </si>
  <si>
    <t>東河鄉</t>
    <phoneticPr fontId="13" type="noConversion"/>
  </si>
  <si>
    <t>　中華民國 112 年</t>
    <phoneticPr fontId="27" type="noConversion"/>
  </si>
  <si>
    <t>中華民國113年1月17日編製</t>
    <phoneticPr fontId="4" type="noConversion"/>
  </si>
  <si>
    <t>垃圾處理場(廠)及垃圾回收清除車輛統計(112年下半年度)</t>
    <phoneticPr fontId="4" type="noConversion"/>
  </si>
  <si>
    <t>中 華 民 國 112 年 12 月底</t>
    <phoneticPr fontId="118" type="noConversion"/>
  </si>
  <si>
    <t>中華民國113年01月31日編製</t>
    <phoneticPr fontId="118" type="noConversion"/>
  </si>
  <si>
    <t>公墓設施使用概況(112年)</t>
    <phoneticPr fontId="4" type="noConversion"/>
  </si>
  <si>
    <t>骨灰(骸)存放設施使用概況(112年)</t>
    <phoneticPr fontId="4" type="noConversion"/>
  </si>
  <si>
    <t>殯葬管理業務概況(112年)</t>
    <phoneticPr fontId="4" type="noConversion"/>
  </si>
  <si>
    <t>殯儀館設施概況(112年)</t>
    <phoneticPr fontId="4" type="noConversion"/>
  </si>
  <si>
    <t>中華民國　112 年</t>
    <phoneticPr fontId="4" type="noConversion"/>
  </si>
  <si>
    <t>東河鄉</t>
    <phoneticPr fontId="13" type="noConversion"/>
  </si>
  <si>
    <t>中華民國 112 年</t>
    <phoneticPr fontId="4" type="noConversion"/>
  </si>
  <si>
    <t>東河鄉</t>
    <phoneticPr fontId="13" type="noConversion"/>
  </si>
  <si>
    <t>中華民國113年1月25日編製</t>
    <phoneticPr fontId="4" type="noConversion"/>
  </si>
  <si>
    <t>火化場設施概況(112年)</t>
    <phoneticPr fontId="4" type="noConversion"/>
  </si>
  <si>
    <t>中華民國 112 年</t>
    <phoneticPr fontId="13" type="noConversion"/>
  </si>
  <si>
    <t>中華民國113年1月25日編製</t>
    <phoneticPr fontId="13" type="noConversion"/>
  </si>
  <si>
    <t>(無)</t>
    <phoneticPr fontId="13" type="noConversion"/>
  </si>
  <si>
    <t>都市計畫區域內公共工程實施數量(112年)</t>
    <phoneticPr fontId="4" type="noConversion"/>
  </si>
  <si>
    <t>都市計畫公共設施用地已取得面積(112年)</t>
    <phoneticPr fontId="4" type="noConversion"/>
  </si>
  <si>
    <t>都市計畫公共設施用地已闢建面積(112年)</t>
    <phoneticPr fontId="4" type="noConversion"/>
  </si>
  <si>
    <t>都市計畫區域內現有已開闢道路長度及面積暨橋梁座數、自行車道長度(112年)</t>
    <phoneticPr fontId="4" type="noConversion"/>
  </si>
  <si>
    <t>中華民國 112 年底</t>
    <phoneticPr fontId="13" type="noConversion"/>
  </si>
  <si>
    <t>中華民國113年1月31日 編製</t>
    <phoneticPr fontId="13" type="noConversion"/>
  </si>
  <si>
    <t>中華民國113年1月31日 編製</t>
    <phoneticPr fontId="13" type="noConversion"/>
  </si>
  <si>
    <t xml:space="preserve"> 中華民國 112 年底</t>
    <phoneticPr fontId="13" type="noConversion"/>
  </si>
  <si>
    <t>中華民國113年2月1日 編製</t>
    <phoneticPr fontId="87" type="noConversion"/>
  </si>
  <si>
    <t>113 年 1 月   ( 113 年度)</t>
    <phoneticPr fontId="4" type="noConversion"/>
  </si>
  <si>
    <t>中華民國113年2月6日編製</t>
    <phoneticPr fontId="4" type="noConversion"/>
  </si>
  <si>
    <t>公庫收支月報</t>
    <phoneticPr fontId="4" type="noConversion"/>
  </si>
  <si>
    <t>公庫收支月報(113年1月)</t>
    <phoneticPr fontId="4" type="noConversion"/>
  </si>
  <si>
    <t>2023/2/5
2023/2/25</t>
    <phoneticPr fontId="4" type="noConversion"/>
  </si>
  <si>
    <t>資源回收成果統計(113年1月)</t>
    <phoneticPr fontId="4" type="noConversion"/>
  </si>
  <si>
    <t>一般垃圾及廚餘清理狀況(113年1月)</t>
    <phoneticPr fontId="4" type="noConversion"/>
  </si>
  <si>
    <t xml:space="preserve"> 中華民國 113 年 1 月                                  單位：公噸</t>
    <phoneticPr fontId="27" type="noConversion"/>
  </si>
  <si>
    <t xml:space="preserve"> 中華民國 113 年 1 月                      單位：公斤</t>
    <phoneticPr fontId="27" type="noConversion"/>
  </si>
  <si>
    <t>中華民國113年2月1日編製</t>
    <phoneticPr fontId="13" type="noConversion"/>
  </si>
  <si>
    <t>中華民國113年1月2日編製</t>
    <phoneticPr fontId="13" type="noConversion"/>
  </si>
  <si>
    <t>中華民國113年1月2日編製</t>
    <phoneticPr fontId="27" type="noConversion"/>
  </si>
  <si>
    <t>推行社區發展工作概況(112年)</t>
    <phoneticPr fontId="4" type="noConversion"/>
  </si>
  <si>
    <t>天然災害水土保持設施損失情形(112年)</t>
    <phoneticPr fontId="4" type="noConversion"/>
  </si>
  <si>
    <t>112年7月杜蘇芮颱風</t>
    <phoneticPr fontId="4" type="noConversion"/>
  </si>
  <si>
    <t>112年9月海葵颱風</t>
    <phoneticPr fontId="13" type="noConversion"/>
  </si>
  <si>
    <t>112/7/27</t>
    <phoneticPr fontId="13" type="noConversion"/>
  </si>
  <si>
    <t>112/9/2</t>
    <phoneticPr fontId="13" type="noConversion"/>
  </si>
  <si>
    <t>中華民國113年2月16日編製</t>
    <phoneticPr fontId="4" type="noConversion"/>
  </si>
  <si>
    <t>治山防災整體治理工程(112年)</t>
    <phoneticPr fontId="4" type="noConversion"/>
  </si>
  <si>
    <t>無</t>
    <phoneticPr fontId="13" type="noConversion"/>
  </si>
  <si>
    <t xml:space="preserve">  中華民國 112 年度</t>
    <phoneticPr fontId="13" type="noConversion"/>
  </si>
  <si>
    <t>東河鄉</t>
    <phoneticPr fontId="13" type="noConversion"/>
  </si>
  <si>
    <t>中華民國 112 年度</t>
    <phoneticPr fontId="13" type="noConversion"/>
  </si>
  <si>
    <t>中華民國113年2月16日編製</t>
    <phoneticPr fontId="13" type="noConversion"/>
  </si>
  <si>
    <t>農路改善及維護工程</t>
    <phoneticPr fontId="4" type="noConversion"/>
  </si>
  <si>
    <t>農路改善及維護工程(112年)</t>
    <phoneticPr fontId="4" type="noConversion"/>
  </si>
  <si>
    <t>中華民國 112 年度</t>
    <phoneticPr fontId="4" type="noConversion"/>
  </si>
  <si>
    <t>無</t>
    <phoneticPr fontId="13" type="noConversion"/>
  </si>
  <si>
    <t>中華民國113年2月23日編製</t>
    <phoneticPr fontId="87" type="noConversion"/>
  </si>
  <si>
    <t>中華民國113年1月4日編製</t>
    <phoneticPr fontId="13" type="noConversion"/>
  </si>
  <si>
    <t>中華民國113年2月23日編製</t>
  </si>
  <si>
    <t>環境保護預算概況(113年)</t>
    <phoneticPr fontId="4" type="noConversion"/>
  </si>
  <si>
    <r>
      <rPr>
        <u/>
        <sz val="14"/>
        <rFont val="標楷體"/>
        <family val="4"/>
        <charset val="136"/>
      </rPr>
      <t xml:space="preserve">  113  </t>
    </r>
    <r>
      <rPr>
        <sz val="14"/>
        <rFont val="標楷體"/>
        <family val="4"/>
        <charset val="136"/>
      </rPr>
      <t>會計年度</t>
    </r>
    <phoneticPr fontId="128" type="noConversion"/>
  </si>
  <si>
    <t>鄉 鎮 市 公 所 清 潔 隊 預 算 
臺東縣東河鄉公所</t>
    <phoneticPr fontId="4" type="noConversion"/>
  </si>
  <si>
    <r>
      <rPr>
        <u/>
        <sz val="14"/>
        <rFont val="標楷體"/>
        <family val="4"/>
        <charset val="136"/>
      </rPr>
      <t xml:space="preserve">  113  </t>
    </r>
    <r>
      <rPr>
        <sz val="14"/>
        <rFont val="標楷體"/>
        <family val="4"/>
        <charset val="136"/>
      </rPr>
      <t>會計年度</t>
    </r>
    <phoneticPr fontId="4" type="noConversion"/>
  </si>
  <si>
    <r>
      <rPr>
        <u/>
        <sz val="12"/>
        <rFont val="標楷體"/>
        <family val="4"/>
        <charset val="136"/>
      </rPr>
      <t xml:space="preserve">   113  </t>
    </r>
    <r>
      <rPr>
        <sz val="12"/>
        <rFont val="標楷體"/>
        <family val="4"/>
        <charset val="136"/>
      </rPr>
      <t>會計年度</t>
    </r>
    <phoneticPr fontId="4" type="noConversion"/>
  </si>
  <si>
    <t>中華民國113年2月29日編製</t>
    <phoneticPr fontId="4" type="noConversion"/>
  </si>
  <si>
    <t>宗教財團法人概況(112年)</t>
    <phoneticPr fontId="4" type="noConversion"/>
  </si>
  <si>
    <t>寺廟登記概況(112年)</t>
    <phoneticPr fontId="4" type="noConversion"/>
  </si>
  <si>
    <t>教會（堂）概況(112年)</t>
    <phoneticPr fontId="4" type="noConversion"/>
  </si>
  <si>
    <t>宗教團體興辦公益慈善及社會教化事業概況(112年)</t>
    <phoneticPr fontId="4" type="noConversion"/>
  </si>
  <si>
    <t>漁業從業人數(112年)</t>
    <phoneticPr fontId="4" type="noConversion"/>
  </si>
  <si>
    <t>漁戶數及漁戶人口數(112年)</t>
    <phoneticPr fontId="4" type="noConversion"/>
  </si>
  <si>
    <t>東河鄉</t>
    <phoneticPr fontId="87" type="noConversion"/>
  </si>
  <si>
    <t>中華民國113年3月4日編製</t>
    <phoneticPr fontId="4" type="noConversion"/>
  </si>
  <si>
    <t xml:space="preserve">                中華民國 112 年底</t>
    <phoneticPr fontId="4" type="noConversion"/>
  </si>
  <si>
    <t>中華民國 112 年底</t>
    <phoneticPr fontId="13" type="noConversion"/>
  </si>
  <si>
    <t>臺東縣東河鄉宗教財團法人概況（續）</t>
    <phoneticPr fontId="4" type="noConversion"/>
  </si>
  <si>
    <t>中華民國113年3月4日編製</t>
    <phoneticPr fontId="27" type="noConversion"/>
  </si>
  <si>
    <t>中華民國113年3月4日編製</t>
    <phoneticPr fontId="13" type="noConversion"/>
  </si>
  <si>
    <t>中華民國 112 年底</t>
    <phoneticPr fontId="87" type="noConversion"/>
  </si>
  <si>
    <t>中華民國113年3月4日編製</t>
    <phoneticPr fontId="87" type="noConversion"/>
  </si>
  <si>
    <r>
      <t>資料來源：</t>
    </r>
    <r>
      <rPr>
        <sz val="12"/>
        <color rgb="FF000000"/>
        <rFont val="標楷體"/>
        <family val="4"/>
        <charset val="136"/>
      </rPr>
      <t>根據本</t>
    </r>
    <r>
      <rPr>
        <sz val="12"/>
        <color rgb="FFFF0000"/>
        <rFont val="標楷體"/>
        <family val="4"/>
        <charset val="136"/>
      </rPr>
      <t>鄉(鎮、市)</t>
    </r>
    <r>
      <rPr>
        <sz val="12"/>
        <color rgb="FF000000"/>
        <rFont val="標楷體"/>
        <family val="4"/>
        <charset val="136"/>
      </rPr>
      <t>漁民出海證及戶籍資料,逐項查記填表送由本所予以彙編。</t>
    </r>
    <phoneticPr fontId="150" type="noConversion"/>
  </si>
  <si>
    <t>公共造產成果概況(112年)</t>
    <phoneticPr fontId="4" type="noConversion"/>
  </si>
  <si>
    <t>113 年 2 月   ( 113 年度)</t>
    <phoneticPr fontId="4" type="noConversion"/>
  </si>
  <si>
    <t>公庫收支月報(113年2月)</t>
    <phoneticPr fontId="4" type="noConversion"/>
  </si>
  <si>
    <t>資源回收成果統計(113年2月)</t>
    <phoneticPr fontId="4" type="noConversion"/>
  </si>
  <si>
    <t>一般垃圾及廚餘清理狀況(113年2月)</t>
    <phoneticPr fontId="4" type="noConversion"/>
  </si>
  <si>
    <t xml:space="preserve"> 中華民國 113 年 2 月                      單位：公斤</t>
    <phoneticPr fontId="27" type="noConversion"/>
  </si>
  <si>
    <t>中華民國113年3月5日編製</t>
    <phoneticPr fontId="13" type="noConversion"/>
  </si>
  <si>
    <t>中華民國113年3月6日編製</t>
    <phoneticPr fontId="27" type="noConversion"/>
  </si>
  <si>
    <t>(暫存於東河鄉掩埋場)</t>
    <phoneticPr fontId="13" type="noConversion"/>
  </si>
  <si>
    <t>中華民國113年2月1日編製</t>
    <phoneticPr fontId="27" type="noConversion"/>
  </si>
  <si>
    <t>農耕土地面積(112年)</t>
    <phoneticPr fontId="4" type="noConversion"/>
  </si>
  <si>
    <t>有效農機使用證之農機數量(112年)</t>
    <phoneticPr fontId="4" type="noConversion"/>
  </si>
  <si>
    <t>中華民國113年4月1日編製</t>
    <phoneticPr fontId="13" type="noConversion"/>
  </si>
  <si>
    <t>中華民國 112 年底</t>
    <phoneticPr fontId="4" type="noConversion"/>
  </si>
  <si>
    <t>中華民國113年3月26日編製</t>
    <phoneticPr fontId="4" type="noConversion"/>
  </si>
  <si>
    <t>113 年 3 月   ( 113 年度)</t>
    <phoneticPr fontId="4" type="noConversion"/>
  </si>
  <si>
    <t>中華民國113年4月2日編製</t>
    <phoneticPr fontId="4" type="noConversion"/>
  </si>
  <si>
    <t>中華民國113年3月8日編製</t>
    <phoneticPr fontId="4" type="noConversion"/>
  </si>
  <si>
    <t>公庫收支月報(113年3月)</t>
    <phoneticPr fontId="4" type="noConversion"/>
  </si>
  <si>
    <t>單位:人、人次</t>
    <phoneticPr fontId="4" type="noConversion"/>
  </si>
  <si>
    <r>
      <rPr>
        <sz val="12"/>
        <rFont val="標楷體"/>
        <family val="4"/>
        <charset val="136"/>
      </rPr>
      <t>期底獨居老人人數</t>
    </r>
    <r>
      <rPr>
        <sz val="12"/>
        <rFont val="Times New Roman"/>
        <family val="1"/>
      </rPr>
      <t>(</t>
    </r>
    <r>
      <rPr>
        <sz val="12"/>
        <rFont val="標楷體"/>
        <family val="4"/>
        <charset val="136"/>
      </rPr>
      <t>人</t>
    </r>
    <r>
      <rPr>
        <sz val="12"/>
        <rFont val="Times New Roman"/>
        <family val="1"/>
      </rPr>
      <t>)</t>
    </r>
    <r>
      <rPr>
        <sz val="12"/>
        <color rgb="FFFF0000"/>
        <rFont val="Times New Roman"/>
        <family val="1"/>
      </rPr>
      <t xml:space="preserve">  (</t>
    </r>
    <r>
      <rPr>
        <u/>
        <sz val="12"/>
        <color rgb="FFFF0000"/>
        <rFont val="標楷體"/>
        <family val="4"/>
        <charset val="136"/>
      </rPr>
      <t>含具原住民身分</t>
    </r>
    <r>
      <rPr>
        <sz val="12"/>
        <color rgb="FFFF0000"/>
        <rFont val="Times New Roman"/>
        <family val="1"/>
      </rPr>
      <t>)</t>
    </r>
    <phoneticPr fontId="108" type="noConversion"/>
  </si>
  <si>
    <r>
      <rPr>
        <u/>
        <sz val="12"/>
        <color rgb="FFFF0000"/>
        <rFont val="標楷體"/>
        <family val="4"/>
        <charset val="136"/>
      </rPr>
      <t>期底</t>
    </r>
    <r>
      <rPr>
        <sz val="12"/>
        <rFont val="標楷體"/>
        <family val="4"/>
        <charset val="136"/>
      </rPr>
      <t>具原住民身分
獨居老人人數</t>
    </r>
    <phoneticPr fontId="24" type="noConversion"/>
  </si>
  <si>
    <r>
      <t>期底安裝緊急救援裝置人數</t>
    </r>
    <r>
      <rPr>
        <sz val="12"/>
        <color rgb="FFFF0000"/>
        <rFont val="Times New Roman"/>
        <family val="1"/>
      </rPr>
      <t>(</t>
    </r>
    <r>
      <rPr>
        <sz val="12"/>
        <color rgb="FFFF0000"/>
        <rFont val="標楷體"/>
        <family val="4"/>
        <charset val="136"/>
      </rPr>
      <t>人</t>
    </r>
    <r>
      <rPr>
        <sz val="12"/>
        <color rgb="FFFF0000"/>
        <rFont val="Times New Roman"/>
        <family val="1"/>
      </rPr>
      <t>)</t>
    </r>
    <phoneticPr fontId="108" type="noConversion"/>
  </si>
  <si>
    <t>本期轉介長期照顧人數 (人)</t>
    <phoneticPr fontId="108" type="noConversion"/>
  </si>
  <si>
    <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1"/>
        <charset val="136"/>
      </rPr>
      <t>戶</t>
    </r>
    <phoneticPr fontId="108" type="noConversion"/>
  </si>
  <si>
    <t>總計</t>
    <phoneticPr fontId="27" type="noConversion"/>
  </si>
  <si>
    <r>
      <t>中</t>
    </r>
    <r>
      <rPr>
        <u/>
        <sz val="12"/>
        <color rgb="FFFF0000"/>
        <rFont val="Times New Roman"/>
        <family val="1"/>
      </rPr>
      <t>(</t>
    </r>
    <r>
      <rPr>
        <u/>
        <sz val="12"/>
        <color rgb="FFFF0000"/>
        <rFont val="標楷體"/>
        <family val="4"/>
        <charset val="136"/>
      </rPr>
      <t>低</t>
    </r>
    <r>
      <rPr>
        <u/>
        <sz val="12"/>
        <color rgb="FFFF0000"/>
        <rFont val="Times New Roman"/>
        <family val="1"/>
      </rPr>
      <t>)</t>
    </r>
    <r>
      <rPr>
        <u/>
        <sz val="12"/>
        <color rgb="FFFF0000"/>
        <rFont val="標楷體"/>
        <family val="4"/>
        <charset val="136"/>
      </rPr>
      <t>收入</t>
    </r>
    <phoneticPr fontId="27" type="noConversion"/>
  </si>
  <si>
    <r>
      <t>一</t>
    </r>
    <r>
      <rPr>
        <u/>
        <sz val="12"/>
        <color rgb="FFFF0000"/>
        <rFont val="Times New Roman"/>
        <family val="1"/>
      </rPr>
      <t xml:space="preserve">  </t>
    </r>
    <r>
      <rPr>
        <u/>
        <sz val="12"/>
        <color rgb="FFFF0000"/>
        <rFont val="標楷體"/>
        <family val="4"/>
        <charset val="136"/>
      </rPr>
      <t>般</t>
    </r>
    <r>
      <rPr>
        <u/>
        <sz val="12"/>
        <color rgb="FFFF0000"/>
        <rFont val="Times New Roman"/>
        <family val="1"/>
      </rPr>
      <t xml:space="preserve">  </t>
    </r>
    <r>
      <rPr>
        <u/>
        <sz val="12"/>
        <color rgb="FFFF0000"/>
        <rFont val="標楷體"/>
        <family val="1"/>
        <charset val="136"/>
      </rPr>
      <t>戶</t>
    </r>
    <phoneticPr fontId="108" type="noConversion"/>
  </si>
  <si>
    <t>總計</t>
    <phoneticPr fontId="108" type="noConversion"/>
  </si>
  <si>
    <t>關懷訪視</t>
    <phoneticPr fontId="4" type="noConversion"/>
  </si>
  <si>
    <t>電話問安</t>
    <phoneticPr fontId="108" type="noConversion"/>
  </si>
  <si>
    <t>就醫協助</t>
    <phoneticPr fontId="108" type="noConversion"/>
  </si>
  <si>
    <t>生活協助</t>
    <phoneticPr fontId="108" type="noConversion"/>
  </si>
  <si>
    <r>
      <t>資料來源：</t>
    </r>
    <r>
      <rPr>
        <u/>
        <sz val="12"/>
        <color rgb="FFFF0000"/>
        <rFont val="標楷體"/>
        <family val="4"/>
        <charset val="136"/>
      </rPr>
      <t>依據本公所所報獨居老人服務概況資料彙編。</t>
    </r>
    <phoneticPr fontId="108" type="noConversion"/>
  </si>
  <si>
    <t>填表說明：本表編製3份，1份送臺東縣政府社會處，1份送主計室，1份自存。</t>
    <phoneticPr fontId="24" type="noConversion"/>
  </si>
  <si>
    <r>
      <t>中華民國113年第1季</t>
    </r>
    <r>
      <rPr>
        <sz val="11"/>
        <rFont val="Times New Roman"/>
        <family val="1"/>
      </rPr>
      <t>(1</t>
    </r>
    <r>
      <rPr>
        <sz val="11"/>
        <rFont val="標楷體"/>
        <family val="4"/>
        <charset val="136"/>
      </rPr>
      <t>月至3月</t>
    </r>
    <r>
      <rPr>
        <sz val="11"/>
        <rFont val="Times New Roman"/>
        <family val="1"/>
      </rPr>
      <t xml:space="preserve">)                                                                             </t>
    </r>
    <phoneticPr fontId="107" type="noConversion"/>
  </si>
  <si>
    <t>停車位概況－都市計畫區內路外(113年第一季)</t>
    <phoneticPr fontId="4" type="noConversion"/>
  </si>
  <si>
    <t>停車位概況-都市計畫區外路外(113年第一季)</t>
    <phoneticPr fontId="4" type="noConversion"/>
  </si>
  <si>
    <t>停車位概況-路邊停車位(113年第一季)</t>
    <phoneticPr fontId="4" type="noConversion"/>
  </si>
  <si>
    <t>停車位概況-區內路外身心障礙者專用停車位(113年第一季)</t>
    <phoneticPr fontId="4" type="noConversion"/>
  </si>
  <si>
    <t>停車位概況-區外路外身心障礙者專用停車位(113年第一季)</t>
    <phoneticPr fontId="4" type="noConversion"/>
  </si>
  <si>
    <t>停車位概況-路邊身心障礙者專用停車位(113年第一季)</t>
    <phoneticPr fontId="4" type="noConversion"/>
  </si>
  <si>
    <t>停車位概況-區內路外電動車專用停車位(113年第一季)</t>
    <phoneticPr fontId="4" type="noConversion"/>
  </si>
  <si>
    <t>停車位概況-區外路外電動車專用停車位(113年第一季)</t>
    <phoneticPr fontId="4" type="noConversion"/>
  </si>
  <si>
    <t>停車位概況-路邊電動車專用停車位(113年第一季)</t>
    <phoneticPr fontId="4" type="noConversion"/>
  </si>
  <si>
    <t>臺東縣東河鄉獨居老人服務概況</t>
    <phoneticPr fontId="27" type="noConversion"/>
  </si>
  <si>
    <t>獨居老人服務概況(113年第一季)</t>
    <phoneticPr fontId="4" type="noConversion"/>
  </si>
  <si>
    <t>中華民國113年4月8日編製</t>
    <phoneticPr fontId="13" type="noConversion"/>
  </si>
  <si>
    <t>資源回收成果統計(113年3月)</t>
    <phoneticPr fontId="4" type="noConversion"/>
  </si>
  <si>
    <t>一般垃圾及廚餘清理狀況(113年3月)</t>
    <phoneticPr fontId="4" type="noConversion"/>
  </si>
  <si>
    <t xml:space="preserve"> 中華民國 113 年2月                                  單位：公噸</t>
    <phoneticPr fontId="27" type="noConversion"/>
  </si>
  <si>
    <t xml:space="preserve"> 中華民國 113 年3月                                  單位：公噸</t>
    <phoneticPr fontId="27" type="noConversion"/>
  </si>
  <si>
    <t xml:space="preserve"> 中華民國 113 年 3 月                      單位：公斤</t>
    <phoneticPr fontId="27" type="noConversion"/>
  </si>
  <si>
    <t>中華民國113年4月3日編製</t>
    <phoneticPr fontId="13" type="noConversion"/>
  </si>
  <si>
    <t xml:space="preserve"> 中華民國 113 年 4 月                      單位：公斤</t>
    <phoneticPr fontId="27" type="noConversion"/>
  </si>
  <si>
    <t xml:space="preserve"> 中華民國 113 年4月                                  單位：公噸</t>
    <phoneticPr fontId="27" type="noConversion"/>
  </si>
  <si>
    <t>中華民國113年5月2日編製</t>
    <phoneticPr fontId="13" type="noConversion"/>
  </si>
  <si>
    <t>中華民國113年5月2日編製</t>
    <phoneticPr fontId="27" type="noConversion"/>
  </si>
  <si>
    <t>資源回收成果統計(113年4月)</t>
    <phoneticPr fontId="4" type="noConversion"/>
  </si>
  <si>
    <t>一般垃圾及廚餘清理狀況(113年4月)</t>
    <phoneticPr fontId="4" type="noConversion"/>
  </si>
  <si>
    <t>113 年 4 月   ( 113 年度)</t>
    <phoneticPr fontId="4" type="noConversion"/>
  </si>
  <si>
    <t>中華民國113年5月6日編製</t>
    <phoneticPr fontId="4" type="noConversion"/>
  </si>
  <si>
    <t>公庫收支月報(113年4月)</t>
    <phoneticPr fontId="4" type="noConversion"/>
  </si>
  <si>
    <t>112會計年度</t>
    <phoneticPr fontId="4" type="noConversion"/>
  </si>
  <si>
    <t>中華民國113年4月10日編製</t>
    <phoneticPr fontId="4" type="noConversion"/>
  </si>
  <si>
    <t>環境保護決算概況(112年)</t>
    <phoneticPr fontId="4" type="noConversion"/>
  </si>
  <si>
    <t>113 年 5 月   ( 113 年度)</t>
    <phoneticPr fontId="4" type="noConversion"/>
  </si>
  <si>
    <t>中華民國113年6月4編製</t>
    <phoneticPr fontId="4" type="noConversion"/>
  </si>
  <si>
    <t>公庫收支月報(113年5月)</t>
    <phoneticPr fontId="4" type="noConversion"/>
  </si>
  <si>
    <t xml:space="preserve"> 中華民國 113 年 5 月                      單位：公斤</t>
    <phoneticPr fontId="27" type="noConversion"/>
  </si>
  <si>
    <t>中華民國113年6月3日編製</t>
    <phoneticPr fontId="13" type="noConversion"/>
  </si>
  <si>
    <t>資源回收成果統計(113年5月)</t>
    <phoneticPr fontId="4" type="noConversion"/>
  </si>
  <si>
    <t xml:space="preserve"> 中華民國 113 年5月                                  單位：公噸</t>
    <phoneticPr fontId="27" type="noConversion"/>
  </si>
  <si>
    <t>中華民國113年6月3日編製</t>
    <phoneticPr fontId="27" type="noConversion"/>
  </si>
  <si>
    <t>一般垃圾及廚餘清理狀況(113年5月)</t>
    <phoneticPr fontId="4" type="noConversion"/>
  </si>
  <si>
    <t>公庫收支月報(113年6月)</t>
    <phoneticPr fontId="4" type="noConversion"/>
  </si>
  <si>
    <t>中華民國113年7月3日編製</t>
    <phoneticPr fontId="4" type="noConversion"/>
  </si>
  <si>
    <t>113 年 6 月   ( 113 年度)</t>
    <phoneticPr fontId="4" type="noConversion"/>
  </si>
  <si>
    <t>資源回收成果統計(113年6月)</t>
    <phoneticPr fontId="4" type="noConversion"/>
  </si>
  <si>
    <t>一般垃圾及廚餘清理狀況(113年6月)</t>
    <phoneticPr fontId="4" type="noConversion"/>
  </si>
  <si>
    <t xml:space="preserve"> 中華民國 113 年6 月                      單位：公斤</t>
    <phoneticPr fontId="27" type="noConversion"/>
  </si>
  <si>
    <t>中華民國113年7月2日編製</t>
    <phoneticPr fontId="13" type="noConversion"/>
  </si>
  <si>
    <t xml:space="preserve"> 中華民國 113 年 6 月                                  單位：公噸</t>
    <phoneticPr fontId="27" type="noConversion"/>
  </si>
  <si>
    <t>中華民國113年7月2日編製</t>
    <phoneticPr fontId="27" type="noConversion"/>
  </si>
  <si>
    <r>
      <t>臺東縣東河</t>
    </r>
    <r>
      <rPr>
        <sz val="14"/>
        <color indexed="10"/>
        <rFont val="標楷體"/>
        <family val="4"/>
        <charset val="136"/>
      </rPr>
      <t>鄉</t>
    </r>
    <r>
      <rPr>
        <sz val="14"/>
        <color indexed="8"/>
        <rFont val="標楷體"/>
        <family val="4"/>
        <charset val="136"/>
      </rPr>
      <t>公所建設課</t>
    </r>
    <phoneticPr fontId="4" type="noConversion"/>
  </si>
  <si>
    <t>季  報</t>
    <phoneticPr fontId="4" type="noConversion"/>
  </si>
  <si>
    <r>
      <t>每季終了後</t>
    </r>
    <r>
      <rPr>
        <sz val="14"/>
        <color indexed="10"/>
        <rFont val="標楷體"/>
        <family val="4"/>
        <charset val="136"/>
      </rPr>
      <t>10</t>
    </r>
    <r>
      <rPr>
        <sz val="14"/>
        <rFont val="標楷體"/>
        <family val="4"/>
        <charset val="136"/>
      </rPr>
      <t>日內編送</t>
    </r>
    <phoneticPr fontId="4" type="noConversion"/>
  </si>
  <si>
    <t>2522-14-01-3</t>
    <phoneticPr fontId="4" type="noConversion"/>
  </si>
  <si>
    <t>臺東縣東河鄉停車位概況－都市計畫區內路外</t>
    <phoneticPr fontId="4" type="noConversion"/>
  </si>
  <si>
    <t>單位：個</t>
    <phoneticPr fontId="4" type="noConversion"/>
  </si>
  <si>
    <t>項   目</t>
    <phoneticPr fontId="4" type="noConversion"/>
  </si>
  <si>
    <t>公  有  路  外  停  車  位</t>
    <phoneticPr fontId="4" type="noConversion"/>
  </si>
  <si>
    <t>私 有 路 外 停 車 位</t>
    <phoneticPr fontId="4" type="noConversion"/>
  </si>
  <si>
    <t>收          費</t>
    <phoneticPr fontId="4" type="noConversion"/>
  </si>
  <si>
    <t>不          收          費</t>
    <phoneticPr fontId="4" type="noConversion"/>
  </si>
  <si>
    <t>收           費</t>
    <phoneticPr fontId="4" type="noConversion"/>
  </si>
  <si>
    <t>平面</t>
    <phoneticPr fontId="4" type="noConversion"/>
  </si>
  <si>
    <t>立體</t>
    <phoneticPr fontId="4" type="noConversion"/>
  </si>
  <si>
    <t>大 型 車</t>
    <phoneticPr fontId="4" type="noConversion"/>
  </si>
  <si>
    <t>小 型 車</t>
    <phoneticPr fontId="4" type="noConversion"/>
  </si>
  <si>
    <t>機   車</t>
    <phoneticPr fontId="4" type="noConversion"/>
  </si>
  <si>
    <r>
      <t>資料來源：</t>
    </r>
    <r>
      <rPr>
        <sz val="12"/>
        <color indexed="8"/>
        <rFont val="標楷體"/>
        <family val="4"/>
        <charset val="136"/>
      </rPr>
      <t>根據本所業務登記資料彙編。</t>
    </r>
    <phoneticPr fontId="4" type="noConversion"/>
  </si>
  <si>
    <r>
      <t>填表說明：1.本表編製3份，於完成會核程序並經機關首長核章後，1份送主計室，1份自存，1份送</t>
    </r>
    <r>
      <rPr>
        <sz val="12"/>
        <color indexed="10"/>
        <rFont val="標楷體"/>
        <family val="4"/>
        <charset val="136"/>
      </rPr>
      <t>臺東縣政府(交通及觀光發展處-交通事務科)</t>
    </r>
    <r>
      <rPr>
        <sz val="12"/>
        <rFont val="標楷體"/>
        <family val="4"/>
        <charset val="136"/>
      </rPr>
      <t>。</t>
    </r>
    <phoneticPr fontId="4" type="noConversion"/>
  </si>
  <si>
    <r>
      <t xml:space="preserve">          3.本表資料</t>
    </r>
    <r>
      <rPr>
        <sz val="12"/>
        <color indexed="10"/>
        <rFont val="標楷體"/>
        <family val="4"/>
        <charset val="136"/>
      </rPr>
      <t>不含</t>
    </r>
    <r>
      <rPr>
        <sz val="12"/>
        <rFont val="標楷體"/>
        <family val="4"/>
        <charset val="136"/>
      </rPr>
      <t>各省(縣)級風景遊樂區停車位。</t>
    </r>
    <phoneticPr fontId="4" type="noConversion"/>
  </si>
  <si>
    <r>
      <t>臺東縣東河</t>
    </r>
    <r>
      <rPr>
        <sz val="12"/>
        <color indexed="10"/>
        <rFont val="標楷體"/>
        <family val="4"/>
        <charset val="136"/>
      </rPr>
      <t>鄉</t>
    </r>
    <r>
      <rPr>
        <sz val="12"/>
        <color indexed="8"/>
        <rFont val="標楷體"/>
        <family val="4"/>
        <charset val="136"/>
      </rPr>
      <t>公所</t>
    </r>
    <r>
      <rPr>
        <sz val="12"/>
        <color indexed="8"/>
        <rFont val="標楷體"/>
        <family val="4"/>
        <charset val="136"/>
      </rPr>
      <t>建設課</t>
    </r>
    <phoneticPr fontId="4" type="noConversion"/>
  </si>
  <si>
    <t>2522-14-03-3</t>
    <phoneticPr fontId="4" type="noConversion"/>
  </si>
  <si>
    <r>
      <rPr>
        <b/>
        <sz val="16"/>
        <color indexed="8"/>
        <rFont val="標楷體"/>
        <family val="4"/>
        <charset val="136"/>
      </rPr>
      <t>臺東縣東河</t>
    </r>
    <r>
      <rPr>
        <b/>
        <sz val="16"/>
        <color indexed="10"/>
        <rFont val="標楷體"/>
        <family val="4"/>
        <charset val="136"/>
      </rPr>
      <t>鄉</t>
    </r>
    <r>
      <rPr>
        <b/>
        <sz val="16"/>
        <color indexed="8"/>
        <rFont val="標楷體"/>
        <family val="4"/>
        <charset val="136"/>
      </rPr>
      <t>停車位概況－都市計畫區外路外</t>
    </r>
    <phoneticPr fontId="4" type="noConversion"/>
  </si>
  <si>
    <t>資料來源：根據本所業務登記資料彙編。</t>
    <phoneticPr fontId="4" type="noConversion"/>
  </si>
  <si>
    <r>
      <rPr>
        <sz val="10"/>
        <color indexed="8"/>
        <rFont val="標楷體"/>
        <family val="4"/>
        <charset val="136"/>
      </rPr>
      <t>臺東縣東河</t>
    </r>
    <r>
      <rPr>
        <sz val="10"/>
        <color indexed="10"/>
        <rFont val="標楷體"/>
        <family val="4"/>
        <charset val="136"/>
      </rPr>
      <t>鄉</t>
    </r>
    <r>
      <rPr>
        <sz val="10"/>
        <color indexed="8"/>
        <rFont val="標楷體"/>
        <family val="4"/>
        <charset val="136"/>
      </rPr>
      <t>公所建設課</t>
    </r>
    <phoneticPr fontId="4" type="noConversion"/>
  </si>
  <si>
    <r>
      <t>每季終了後</t>
    </r>
    <r>
      <rPr>
        <sz val="14"/>
        <color indexed="10"/>
        <rFont val="標楷體"/>
        <family val="4"/>
        <charset val="136"/>
      </rPr>
      <t>10</t>
    </r>
    <r>
      <rPr>
        <sz val="14"/>
        <rFont val="標楷體"/>
        <family val="4"/>
        <charset val="136"/>
      </rPr>
      <t>日內編報</t>
    </r>
    <phoneticPr fontId="4" type="noConversion"/>
  </si>
  <si>
    <r>
      <rPr>
        <b/>
        <sz val="16"/>
        <color indexed="8"/>
        <rFont val="標楷體"/>
        <family val="4"/>
        <charset val="136"/>
      </rPr>
      <t>臺東縣東河</t>
    </r>
    <r>
      <rPr>
        <b/>
        <sz val="16"/>
        <color indexed="10"/>
        <rFont val="標楷體"/>
        <family val="4"/>
        <charset val="136"/>
      </rPr>
      <t>鄉</t>
    </r>
    <r>
      <rPr>
        <b/>
        <sz val="16"/>
        <color indexed="8"/>
        <rFont val="標楷體"/>
        <family val="4"/>
        <charset val="136"/>
      </rPr>
      <t>停車位概況－路邊停車位</t>
    </r>
    <phoneticPr fontId="4" type="noConversion"/>
  </si>
  <si>
    <t>項     目</t>
    <phoneticPr fontId="4" type="noConversion"/>
  </si>
  <si>
    <t>都市計畫區內</t>
    <phoneticPr fontId="4" type="noConversion"/>
  </si>
  <si>
    <t>都市計畫區外</t>
    <phoneticPr fontId="4" type="noConversion"/>
  </si>
  <si>
    <r>
      <t>收</t>
    </r>
    <r>
      <rPr>
        <sz val="12"/>
        <color indexed="10"/>
        <rFont val="標楷體"/>
        <family val="4"/>
        <charset val="136"/>
      </rPr>
      <t xml:space="preserve">          費</t>
    </r>
    <phoneticPr fontId="4" type="noConversion"/>
  </si>
  <si>
    <r>
      <t>填表說明：1.本表編製3份，於完成會核程序並經機關首長核章後，1份送本所主計室，1份自存，1份送</t>
    </r>
    <r>
      <rPr>
        <sz val="12"/>
        <color indexed="10"/>
        <rFont val="標楷體"/>
        <family val="4"/>
        <charset val="136"/>
      </rPr>
      <t>臺東縣政府(交通及觀光發展處-交通事務科)</t>
    </r>
    <r>
      <rPr>
        <sz val="12"/>
        <rFont val="標楷體"/>
        <family val="4"/>
        <charset val="136"/>
      </rPr>
      <t xml:space="preserve">。                                  </t>
    </r>
    <r>
      <rPr>
        <sz val="12"/>
        <color indexed="10"/>
        <rFont val="標楷體"/>
        <family val="4"/>
        <charset val="136"/>
      </rPr>
      <t/>
    </r>
    <phoneticPr fontId="4" type="noConversion"/>
  </si>
  <si>
    <t xml:space="preserve">          2.本表資料包含身心障礙專用停車位。      </t>
    <phoneticPr fontId="4" type="noConversion"/>
  </si>
  <si>
    <r>
      <t>臺東縣東河</t>
    </r>
    <r>
      <rPr>
        <sz val="14"/>
        <color indexed="10"/>
        <rFont val="標楷體"/>
        <family val="4"/>
        <charset val="136"/>
      </rPr>
      <t>鄉</t>
    </r>
    <r>
      <rPr>
        <sz val="14"/>
        <color indexed="8"/>
        <rFont val="標楷體"/>
        <family val="4"/>
        <charset val="136"/>
      </rPr>
      <t>公所</t>
    </r>
    <r>
      <rPr>
        <sz val="14"/>
        <color indexed="8"/>
        <rFont val="標楷體"/>
        <family val="4"/>
        <charset val="136"/>
      </rPr>
      <t>建設課</t>
    </r>
    <phoneticPr fontId="4" type="noConversion"/>
  </si>
  <si>
    <t>2522-14-05-3</t>
    <phoneticPr fontId="4" type="noConversion"/>
  </si>
  <si>
    <r>
      <t>臺東縣東河</t>
    </r>
    <r>
      <rPr>
        <b/>
        <sz val="18"/>
        <color indexed="10"/>
        <rFont val="標楷體"/>
        <family val="4"/>
        <charset val="136"/>
      </rPr>
      <t>鄉</t>
    </r>
    <r>
      <rPr>
        <b/>
        <sz val="18"/>
        <color indexed="8"/>
        <rFont val="標楷體"/>
        <family val="4"/>
        <charset val="136"/>
      </rPr>
      <t>停車位概況－區內路外身心障礙者專用停車位</t>
    </r>
    <phoneticPr fontId="4" type="noConversion"/>
  </si>
  <si>
    <t>公有</t>
    <phoneticPr fontId="4" type="noConversion"/>
  </si>
  <si>
    <t>私有</t>
    <phoneticPr fontId="4" type="noConversion"/>
  </si>
  <si>
    <r>
      <t>填表說明：1.本表編製3份，於完成會核程序並經機關首長核章後， 1份送主計室，1份自存，1份送</t>
    </r>
    <r>
      <rPr>
        <sz val="12"/>
        <color indexed="10"/>
        <rFont val="標楷體"/>
        <family val="4"/>
        <charset val="136"/>
      </rPr>
      <t>臺東縣政府(交通及觀光發展處-交通事務科)</t>
    </r>
    <r>
      <rPr>
        <sz val="12"/>
        <rFont val="標楷體"/>
        <family val="4"/>
        <charset val="136"/>
      </rPr>
      <t>。</t>
    </r>
    <phoneticPr fontId="4" type="noConversion"/>
  </si>
  <si>
    <r>
      <t xml:space="preserve">          2.本表資料</t>
    </r>
    <r>
      <rPr>
        <sz val="12"/>
        <color indexed="10"/>
        <rFont val="標楷體"/>
        <family val="4"/>
        <charset val="136"/>
      </rPr>
      <t>不含</t>
    </r>
    <r>
      <rPr>
        <sz val="12"/>
        <rFont val="標楷體"/>
        <family val="4"/>
        <charset val="136"/>
      </rPr>
      <t>各省(縣)級風景遊樂區停車位。</t>
    </r>
    <phoneticPr fontId="4" type="noConversion"/>
  </si>
  <si>
    <t>2522-14-06-3</t>
    <phoneticPr fontId="4" type="noConversion"/>
  </si>
  <si>
    <r>
      <t>臺東縣東河</t>
    </r>
    <r>
      <rPr>
        <b/>
        <sz val="18"/>
        <color indexed="10"/>
        <rFont val="標楷體"/>
        <family val="4"/>
        <charset val="136"/>
      </rPr>
      <t>鄉</t>
    </r>
    <r>
      <rPr>
        <b/>
        <sz val="18"/>
        <color indexed="8"/>
        <rFont val="標楷體"/>
        <family val="4"/>
        <charset val="136"/>
      </rPr>
      <t>停車位概況－區外路外身心障礙者專用停車位</t>
    </r>
    <phoneticPr fontId="4" type="noConversion"/>
  </si>
  <si>
    <r>
      <t xml:space="preserve">                    </t>
    </r>
    <r>
      <rPr>
        <sz val="12"/>
        <rFont val="標楷體"/>
        <family val="4"/>
        <charset val="136"/>
      </rPr>
      <t>2.本表資料</t>
    </r>
    <r>
      <rPr>
        <sz val="12"/>
        <color indexed="10"/>
        <rFont val="標楷體"/>
        <family val="4"/>
        <charset val="136"/>
      </rPr>
      <t>不含</t>
    </r>
    <r>
      <rPr>
        <sz val="12"/>
        <rFont val="標楷體"/>
        <family val="4"/>
        <charset val="136"/>
      </rPr>
      <t>各省(縣)級風景遊樂區停車位。</t>
    </r>
    <phoneticPr fontId="4" type="noConversion"/>
  </si>
  <si>
    <t>2522-14-07-3</t>
    <phoneticPr fontId="4" type="noConversion"/>
  </si>
  <si>
    <r>
      <t>臺東縣東河</t>
    </r>
    <r>
      <rPr>
        <b/>
        <sz val="18"/>
        <color indexed="10"/>
        <rFont val="標楷體"/>
        <family val="4"/>
        <charset val="136"/>
      </rPr>
      <t>鄉</t>
    </r>
    <r>
      <rPr>
        <b/>
        <sz val="18"/>
        <color indexed="8"/>
        <rFont val="標楷體"/>
        <family val="4"/>
        <charset val="136"/>
      </rPr>
      <t>停車位概況－路邊身心障礙者專用停車位</t>
    </r>
    <phoneticPr fontId="4" type="noConversion"/>
  </si>
  <si>
    <t>計畫區內</t>
    <phoneticPr fontId="4" type="noConversion"/>
  </si>
  <si>
    <t>計畫區外</t>
    <phoneticPr fontId="4" type="noConversion"/>
  </si>
  <si>
    <r>
      <t>臺東縣東河</t>
    </r>
    <r>
      <rPr>
        <sz val="12"/>
        <color rgb="FFFF0000"/>
        <rFont val="標楷體"/>
        <family val="4"/>
        <charset val="136"/>
      </rPr>
      <t>鄉</t>
    </r>
    <r>
      <rPr>
        <sz val="12"/>
        <color theme="1"/>
        <rFont val="標楷體"/>
        <family val="4"/>
        <charset val="136"/>
      </rPr>
      <t>公所建設課</t>
    </r>
    <phoneticPr fontId="4" type="noConversion"/>
  </si>
  <si>
    <r>
      <t>每季終了</t>
    </r>
    <r>
      <rPr>
        <sz val="14"/>
        <color rgb="FFFF0000"/>
        <rFont val="標楷體"/>
        <family val="4"/>
        <charset val="136"/>
      </rPr>
      <t>10</t>
    </r>
    <r>
      <rPr>
        <sz val="14"/>
        <rFont val="標楷體"/>
        <family val="4"/>
        <charset val="136"/>
      </rPr>
      <t>日內編報</t>
    </r>
    <phoneticPr fontId="4" type="noConversion"/>
  </si>
  <si>
    <r>
      <t>臺東縣東河</t>
    </r>
    <r>
      <rPr>
        <b/>
        <sz val="16"/>
        <color rgb="FFFF0000"/>
        <rFont val="標楷體"/>
        <family val="4"/>
        <charset val="136"/>
      </rPr>
      <t>鄉</t>
    </r>
    <r>
      <rPr>
        <b/>
        <sz val="16"/>
        <color theme="1"/>
        <rFont val="標楷體"/>
        <family val="4"/>
        <charset val="136"/>
      </rPr>
      <t xml:space="preserve">停車位概況－區內路外電動車專用停車位 </t>
    </r>
    <phoneticPr fontId="4" type="noConversion"/>
  </si>
  <si>
    <r>
      <t>填表說明：1.本表編製一式三份，於完成會核程序並經機關首長核章後，一份送本所主計室，一份自存，一份送</t>
    </r>
    <r>
      <rPr>
        <sz val="12"/>
        <color rgb="FFFF0000"/>
        <rFont val="標楷體"/>
        <family val="4"/>
        <charset val="136"/>
      </rPr>
      <t>臺東縣政府(交通及觀光發展處-交通事務科)</t>
    </r>
    <r>
      <rPr>
        <sz val="12"/>
        <rFont val="標楷體"/>
        <family val="4"/>
        <charset val="136"/>
      </rPr>
      <t>。</t>
    </r>
    <phoneticPr fontId="4" type="noConversion"/>
  </si>
  <si>
    <r>
      <t xml:space="preserve">          2.本表資料</t>
    </r>
    <r>
      <rPr>
        <sz val="12"/>
        <color rgb="FFFF0000"/>
        <rFont val="標楷體"/>
        <family val="4"/>
        <charset val="136"/>
      </rPr>
      <t>不含</t>
    </r>
    <r>
      <rPr>
        <sz val="12"/>
        <rFont val="標楷體"/>
        <family val="4"/>
        <charset val="136"/>
      </rPr>
      <t>各省(縣)級風景遊樂區停車位。</t>
    </r>
    <phoneticPr fontId="4" type="noConversion"/>
  </si>
  <si>
    <r>
      <t>臺東縣東河</t>
    </r>
    <r>
      <rPr>
        <b/>
        <sz val="16"/>
        <color rgb="FFFF0000"/>
        <rFont val="標楷體"/>
        <family val="4"/>
        <charset val="136"/>
      </rPr>
      <t>鄉</t>
    </r>
    <r>
      <rPr>
        <b/>
        <sz val="16"/>
        <color theme="1"/>
        <rFont val="標楷體"/>
        <family val="4"/>
        <charset val="136"/>
      </rPr>
      <t xml:space="preserve">停車位概況－區外路外電動車專用停車位 </t>
    </r>
    <phoneticPr fontId="4" type="noConversion"/>
  </si>
  <si>
    <r>
      <t>填表說明：1.本表編製一式三份，於完成會核程序並經機關首長核章後，一份送本所主計室，一份自存，一份送</t>
    </r>
    <r>
      <rPr>
        <sz val="12"/>
        <color rgb="FFFF0000"/>
        <rFont val="標楷體"/>
        <family val="4"/>
        <charset val="136"/>
      </rPr>
      <t>臺東縣政府(交通及觀光發展處-交通事務科)。</t>
    </r>
    <phoneticPr fontId="4" type="noConversion"/>
  </si>
  <si>
    <r>
      <t>臺東縣東河</t>
    </r>
    <r>
      <rPr>
        <sz val="11"/>
        <color rgb="FFFF0000"/>
        <rFont val="標楷體"/>
        <family val="4"/>
        <charset val="136"/>
      </rPr>
      <t>鄉</t>
    </r>
    <r>
      <rPr>
        <sz val="11"/>
        <rFont val="標楷體"/>
        <family val="4"/>
        <charset val="136"/>
      </rPr>
      <t>公所建設課</t>
    </r>
    <phoneticPr fontId="4" type="noConversion"/>
  </si>
  <si>
    <r>
      <t>臺東縣東河鄉</t>
    </r>
    <r>
      <rPr>
        <b/>
        <sz val="16"/>
        <color rgb="FFFF0000"/>
        <rFont val="標楷體"/>
        <family val="4"/>
        <charset val="136"/>
      </rPr>
      <t>鄉</t>
    </r>
    <r>
      <rPr>
        <b/>
        <sz val="16"/>
        <color indexed="8"/>
        <rFont val="標楷體"/>
        <family val="4"/>
        <charset val="136"/>
      </rPr>
      <t xml:space="preserve">停車位概況－路邊電動車專用停車位 </t>
    </r>
    <phoneticPr fontId="4" type="noConversion"/>
  </si>
  <si>
    <t xml:space="preserve">資料來源：依據本所業務資料彙編。                                          </t>
    <phoneticPr fontId="4" type="noConversion"/>
  </si>
  <si>
    <r>
      <t>說明：1.本表編製一式三份，於完成會核程序並經機關首長核章後，一份送本所主計室，一份自存，一份送</t>
    </r>
    <r>
      <rPr>
        <sz val="12"/>
        <color rgb="FFFF0000"/>
        <rFont val="標楷體"/>
        <family val="4"/>
        <charset val="136"/>
      </rPr>
      <t>臺東縣政府(交通及觀光發展處-交通事務科)</t>
    </r>
    <r>
      <rPr>
        <sz val="12"/>
        <rFont val="標楷體"/>
        <family val="4"/>
        <charset val="136"/>
      </rPr>
      <t xml:space="preserve">。                  </t>
    </r>
    <phoneticPr fontId="4" type="noConversion"/>
  </si>
  <si>
    <t xml:space="preserve">      2.本表資料不含各省(縣)級風景遊樂區停車位。</t>
    <phoneticPr fontId="4" type="noConversion"/>
  </si>
  <si>
    <t>中華民國113年4月1日編製</t>
    <phoneticPr fontId="27" type="noConversion"/>
  </si>
  <si>
    <t>中華民國113年第1季底</t>
    <phoneticPr fontId="4" type="noConversion"/>
  </si>
  <si>
    <r>
      <t>中華民國113年</t>
    </r>
    <r>
      <rPr>
        <sz val="14"/>
        <rFont val="標楷體"/>
        <family val="4"/>
        <charset val="136"/>
      </rPr>
      <t>第1</t>
    </r>
    <r>
      <rPr>
        <sz val="14"/>
        <color indexed="8"/>
        <rFont val="標楷體"/>
        <family val="4"/>
        <charset val="136"/>
      </rPr>
      <t>季底</t>
    </r>
    <phoneticPr fontId="4" type="noConversion"/>
  </si>
  <si>
    <t xml:space="preserve">   中華民國113年4月1日編製</t>
    <phoneticPr fontId="13" type="noConversion"/>
  </si>
  <si>
    <r>
      <t>中華民國</t>
    </r>
    <r>
      <rPr>
        <sz val="12"/>
        <rFont val="Times New Roman"/>
        <family val="1"/>
      </rPr>
      <t>113</t>
    </r>
    <r>
      <rPr>
        <sz val="12"/>
        <rFont val="標楷體"/>
        <family val="4"/>
        <charset val="136"/>
      </rPr>
      <t>年第1季底</t>
    </r>
    <phoneticPr fontId="4" type="noConversion"/>
  </si>
  <si>
    <r>
      <rPr>
        <sz val="12"/>
        <color indexed="10"/>
        <rFont val="標楷體"/>
        <family val="4"/>
        <charset val="136"/>
      </rPr>
      <t>中華民國</t>
    </r>
    <r>
      <rPr>
        <sz val="12"/>
        <color indexed="10"/>
        <rFont val="Times New Roman"/>
        <family val="1"/>
      </rPr>
      <t>113</t>
    </r>
    <r>
      <rPr>
        <sz val="12"/>
        <color indexed="10"/>
        <rFont val="標楷體"/>
        <family val="4"/>
        <charset val="136"/>
      </rPr>
      <t>年</t>
    </r>
    <r>
      <rPr>
        <sz val="12"/>
        <color indexed="10"/>
        <rFont val="Times New Roman"/>
        <family val="1"/>
      </rPr>
      <t>4</t>
    </r>
    <r>
      <rPr>
        <sz val="12"/>
        <color indexed="10"/>
        <rFont val="標楷體"/>
        <family val="4"/>
        <charset val="136"/>
      </rPr>
      <t>月</t>
    </r>
    <r>
      <rPr>
        <sz val="12"/>
        <color indexed="10"/>
        <rFont val="Times New Roman"/>
        <family val="1"/>
      </rPr>
      <t>1</t>
    </r>
    <r>
      <rPr>
        <sz val="12"/>
        <color indexed="10"/>
        <rFont val="標楷體"/>
        <family val="4"/>
        <charset val="136"/>
      </rPr>
      <t>日編製</t>
    </r>
    <phoneticPr fontId="27" type="noConversion"/>
  </si>
  <si>
    <t>中華民國113年1季底</t>
    <phoneticPr fontId="4" type="noConversion"/>
  </si>
  <si>
    <t>中華民國113年7月1日編製</t>
    <phoneticPr fontId="27" type="noConversion"/>
  </si>
  <si>
    <r>
      <t>中華民國113年</t>
    </r>
    <r>
      <rPr>
        <sz val="14"/>
        <rFont val="標楷體"/>
        <family val="4"/>
        <charset val="136"/>
      </rPr>
      <t>第2</t>
    </r>
    <r>
      <rPr>
        <sz val="14"/>
        <color indexed="8"/>
        <rFont val="標楷體"/>
        <family val="4"/>
        <charset val="136"/>
      </rPr>
      <t>季底</t>
    </r>
    <phoneticPr fontId="4" type="noConversion"/>
  </si>
  <si>
    <t>中華民國113年第2季底</t>
    <phoneticPr fontId="4" type="noConversion"/>
  </si>
  <si>
    <t xml:space="preserve">   中華民國113年7月1日編製</t>
    <phoneticPr fontId="13" type="noConversion"/>
  </si>
  <si>
    <r>
      <t>中華民國</t>
    </r>
    <r>
      <rPr>
        <sz val="12"/>
        <rFont val="Times New Roman"/>
        <family val="1"/>
      </rPr>
      <t>113</t>
    </r>
    <r>
      <rPr>
        <sz val="12"/>
        <rFont val="標楷體"/>
        <family val="4"/>
        <charset val="136"/>
      </rPr>
      <t>年第2季底</t>
    </r>
    <phoneticPr fontId="4" type="noConversion"/>
  </si>
  <si>
    <r>
      <t>中華民國</t>
    </r>
    <r>
      <rPr>
        <sz val="12"/>
        <color indexed="10"/>
        <rFont val="Times New Roman"/>
        <family val="1"/>
      </rPr>
      <t>113</t>
    </r>
    <r>
      <rPr>
        <sz val="12"/>
        <color indexed="10"/>
        <rFont val="標楷體"/>
        <family val="4"/>
        <charset val="136"/>
      </rPr>
      <t>年</t>
    </r>
    <r>
      <rPr>
        <sz val="12"/>
        <color indexed="10"/>
        <rFont val="Times New Roman"/>
        <family val="1"/>
      </rPr>
      <t>7</t>
    </r>
    <r>
      <rPr>
        <sz val="12"/>
        <color indexed="10"/>
        <rFont val="標楷體"/>
        <family val="4"/>
        <charset val="136"/>
      </rPr>
      <t>月</t>
    </r>
    <r>
      <rPr>
        <sz val="12"/>
        <color indexed="10"/>
        <rFont val="Times New Roman"/>
        <family val="1"/>
      </rPr>
      <t>1</t>
    </r>
    <r>
      <rPr>
        <sz val="12"/>
        <color indexed="10"/>
        <rFont val="標楷體"/>
        <family val="4"/>
        <charset val="136"/>
      </rPr>
      <t>日編製</t>
    </r>
    <phoneticPr fontId="27" type="noConversion"/>
  </si>
  <si>
    <t>中華民國113年2季底</t>
    <phoneticPr fontId="4" type="noConversion"/>
  </si>
  <si>
    <t>中華民國113年7月1日編製</t>
    <phoneticPr fontId="13" type="noConversion"/>
  </si>
  <si>
    <t>停車位概況－都市計畫區內路外(113年第二季)</t>
    <phoneticPr fontId="4" type="noConversion"/>
  </si>
  <si>
    <t>停車位概況-都市計畫區外路外(113年第二季)</t>
    <phoneticPr fontId="4" type="noConversion"/>
  </si>
  <si>
    <t>停車位概況-路邊停車位(113年第二季)</t>
    <phoneticPr fontId="4" type="noConversion"/>
  </si>
  <si>
    <t>停車位概況-區內路外身心障礙者專用停車位(113年第二季)</t>
    <phoneticPr fontId="4" type="noConversion"/>
  </si>
  <si>
    <t>停車位概況-區外路外身心障礙者專用停車位(113年第二季)</t>
    <phoneticPr fontId="4" type="noConversion"/>
  </si>
  <si>
    <t>停車位概況-路邊身心障礙者專用停車位(113年第二季)</t>
    <phoneticPr fontId="4" type="noConversion"/>
  </si>
  <si>
    <t>停車位概況-區內路外電動車專用停車位(113年第二季)</t>
    <phoneticPr fontId="4" type="noConversion"/>
  </si>
  <si>
    <t>停車位概況-區外路外電動車專用停車位(113年第二季)</t>
    <phoneticPr fontId="4" type="noConversion"/>
  </si>
  <si>
    <t>停車位概況-路邊電動車專用停車位(113年第二季)</t>
    <phoneticPr fontId="4" type="noConversion"/>
  </si>
  <si>
    <t xml:space="preserve">                                  中華民國 113 年 6 月底</t>
    <phoneticPr fontId="4" type="noConversion"/>
  </si>
  <si>
    <t xml:space="preserve">              中華民國 113 年 6 月底       </t>
    <phoneticPr fontId="4" type="noConversion"/>
  </si>
  <si>
    <t xml:space="preserve">         中華民國 113 年6 月底    </t>
    <phoneticPr fontId="4" type="noConversion"/>
  </si>
  <si>
    <r>
      <t>中華民國</t>
    </r>
    <r>
      <rPr>
        <sz val="12"/>
        <rFont val="Times New Roman"/>
        <family val="1"/>
      </rPr>
      <t>113</t>
    </r>
    <r>
      <rPr>
        <sz val="12"/>
        <rFont val="標楷體"/>
        <family val="4"/>
        <charset val="136"/>
      </rPr>
      <t>年7月29日編製</t>
    </r>
    <phoneticPr fontId="4" type="noConversion"/>
  </si>
  <si>
    <t>環保人員概況(113年上半年度)</t>
    <phoneticPr fontId="4" type="noConversion"/>
  </si>
  <si>
    <t>113 年 7 月   ( 113 年度)</t>
    <phoneticPr fontId="4" type="noConversion"/>
  </si>
  <si>
    <t>中華民國113年8月2日編製</t>
    <phoneticPr fontId="4" type="noConversion"/>
  </si>
  <si>
    <t>公庫收支月報(113年7月)</t>
    <phoneticPr fontId="4" type="noConversion"/>
  </si>
  <si>
    <t>聯絡人：劉秦瑜</t>
    <phoneticPr fontId="4" type="noConversion"/>
  </si>
  <si>
    <t>電話：089-896200分機253</t>
    <phoneticPr fontId="4" type="noConversion"/>
  </si>
  <si>
    <r>
      <t>中華民國113年第2季</t>
    </r>
    <r>
      <rPr>
        <sz val="11"/>
        <rFont val="Times New Roman"/>
        <family val="1"/>
      </rPr>
      <t>(4</t>
    </r>
    <r>
      <rPr>
        <sz val="11"/>
        <rFont val="標楷體"/>
        <family val="4"/>
        <charset val="136"/>
      </rPr>
      <t>月至6月</t>
    </r>
    <r>
      <rPr>
        <sz val="11"/>
        <rFont val="Times New Roman"/>
        <family val="1"/>
      </rPr>
      <t xml:space="preserve">)                                                                             </t>
    </r>
    <phoneticPr fontId="107" type="noConversion"/>
  </si>
  <si>
    <t>中華民國113年7月5日編製</t>
    <phoneticPr fontId="13" type="noConversion"/>
  </si>
  <si>
    <t>獨居老人服務概況(113年第二季)</t>
    <phoneticPr fontId="4" type="noConversion"/>
  </si>
  <si>
    <t>垃圾處理場(廠)及垃圾回收清除車輛統計(113年上半年度)</t>
    <phoneticPr fontId="4" type="noConversion"/>
  </si>
  <si>
    <t>中 華 民 國 113 年 7 月底</t>
    <phoneticPr fontId="118" type="noConversion"/>
  </si>
  <si>
    <t>中華民國113年08月08日編製</t>
    <phoneticPr fontId="118" type="noConversion"/>
  </si>
  <si>
    <t xml:space="preserve"> 中華民國 113 年 7 月                                  單位：公噸</t>
    <phoneticPr fontId="27" type="noConversion"/>
  </si>
  <si>
    <t>中華民國113年8月2日編製</t>
    <phoneticPr fontId="27" type="noConversion"/>
  </si>
  <si>
    <t xml:space="preserve"> 中華民國 113 年7 月                      單位：公斤</t>
    <phoneticPr fontId="27" type="noConversion"/>
  </si>
  <si>
    <t>中華民國113年8月2日編製</t>
    <phoneticPr fontId="13" type="noConversion"/>
  </si>
  <si>
    <t>資源回收成果統計(113年7月)</t>
    <phoneticPr fontId="4" type="noConversion"/>
  </si>
  <si>
    <t>一般垃圾及廚餘清理狀況(113年7月)</t>
    <phoneticPr fontId="4" type="noConversion"/>
  </si>
  <si>
    <t>113 年 8 月   ( 113 年度)</t>
    <phoneticPr fontId="4" type="noConversion"/>
  </si>
  <si>
    <t>中華民國113年9月5日編製</t>
    <phoneticPr fontId="4" type="noConversion"/>
  </si>
  <si>
    <t>-</t>
  </si>
  <si>
    <t>公庫收支月報(113年8月)</t>
    <phoneticPr fontId="4" type="noConversion"/>
  </si>
  <si>
    <t>資源回收成果統計(113年8月)</t>
    <phoneticPr fontId="4" type="noConversion"/>
  </si>
  <si>
    <t>一般垃圾及廚餘清理狀況(113年8月)</t>
    <phoneticPr fontId="4" type="noConversion"/>
  </si>
  <si>
    <t xml:space="preserve"> 中華民國 113 年 8 月                                  單位：公噸</t>
    <phoneticPr fontId="27" type="noConversion"/>
  </si>
  <si>
    <t>中華民國113年9月3日編製</t>
    <phoneticPr fontId="27" type="noConversion"/>
  </si>
  <si>
    <t>中華民國113年9月2日編製</t>
    <phoneticPr fontId="13" type="noConversion"/>
  </si>
  <si>
    <t xml:space="preserve"> 中華民國 113 年 8 月                      單位：公斤</t>
    <phoneticPr fontId="27" type="noConversion"/>
  </si>
  <si>
    <t>停車位概況－都市計畫區內路外(113年第三季)</t>
    <phoneticPr fontId="4" type="noConversion"/>
  </si>
  <si>
    <t>停車位概況-都市計畫區外路外(113年第三季)</t>
    <phoneticPr fontId="4" type="noConversion"/>
  </si>
  <si>
    <t>停車位概況-路邊停車位(113年第三季)</t>
    <phoneticPr fontId="4" type="noConversion"/>
  </si>
  <si>
    <t>停車位概況-區內路外身心障礙者專用停車位(113年第三季)</t>
    <phoneticPr fontId="4" type="noConversion"/>
  </si>
  <si>
    <t>停車位概況-區外路外身心障礙者專用停車位(113年第三季)</t>
    <phoneticPr fontId="4" type="noConversion"/>
  </si>
  <si>
    <t>停車位概況-路邊身心障礙者專用停車位(113年第三季)</t>
    <phoneticPr fontId="4" type="noConversion"/>
  </si>
  <si>
    <t>停車位概況-區內路外電動車專用停車位(113年第三季)</t>
    <phoneticPr fontId="4" type="noConversion"/>
  </si>
  <si>
    <t>停車位概況-區外路外電動車專用停車位(113年第三季)</t>
    <phoneticPr fontId="4" type="noConversion"/>
  </si>
  <si>
    <t>停車位概況-路邊電動車專用停車位(113年第三季)</t>
    <phoneticPr fontId="4" type="noConversion"/>
  </si>
  <si>
    <t>一般垃圾及廚餘清理狀況(113年9月)</t>
    <phoneticPr fontId="4" type="noConversion"/>
  </si>
  <si>
    <t>資源回收成果統計(113年9月)</t>
    <phoneticPr fontId="4" type="noConversion"/>
  </si>
  <si>
    <t>公庫收支月報(113年9月)</t>
    <phoneticPr fontId="4" type="noConversion"/>
  </si>
  <si>
    <r>
      <t>中華民國113年</t>
    </r>
    <r>
      <rPr>
        <sz val="14"/>
        <rFont val="標楷體"/>
        <family val="4"/>
        <charset val="136"/>
      </rPr>
      <t>第3</t>
    </r>
    <r>
      <rPr>
        <sz val="14"/>
        <color indexed="8"/>
        <rFont val="標楷體"/>
        <family val="4"/>
        <charset val="136"/>
      </rPr>
      <t>季底</t>
    </r>
    <phoneticPr fontId="4" type="noConversion"/>
  </si>
  <si>
    <t>中華民國113年10月1日編製</t>
    <phoneticPr fontId="27" type="noConversion"/>
  </si>
  <si>
    <t>中華民國113年第3季底</t>
    <phoneticPr fontId="4" type="noConversion"/>
  </si>
  <si>
    <t xml:space="preserve">   中華民國113年10月1日編製</t>
    <phoneticPr fontId="13" type="noConversion"/>
  </si>
  <si>
    <r>
      <t>中華民國</t>
    </r>
    <r>
      <rPr>
        <sz val="12"/>
        <rFont val="Times New Roman"/>
        <family val="1"/>
      </rPr>
      <t>113</t>
    </r>
    <r>
      <rPr>
        <sz val="12"/>
        <rFont val="標楷體"/>
        <family val="4"/>
        <charset val="136"/>
      </rPr>
      <t>年第3季底</t>
    </r>
    <phoneticPr fontId="4" type="noConversion"/>
  </si>
  <si>
    <r>
      <t>中華民國</t>
    </r>
    <r>
      <rPr>
        <sz val="12"/>
        <color indexed="10"/>
        <rFont val="Times New Roman"/>
        <family val="1"/>
      </rPr>
      <t>113</t>
    </r>
    <r>
      <rPr>
        <sz val="12"/>
        <color indexed="10"/>
        <rFont val="標楷體"/>
        <family val="4"/>
        <charset val="136"/>
      </rPr>
      <t>年</t>
    </r>
    <r>
      <rPr>
        <sz val="12"/>
        <color indexed="10"/>
        <rFont val="Times New Roman"/>
        <family val="1"/>
      </rPr>
      <t>10</t>
    </r>
    <r>
      <rPr>
        <sz val="12"/>
        <color indexed="10"/>
        <rFont val="標楷體"/>
        <family val="4"/>
        <charset val="136"/>
      </rPr>
      <t>月</t>
    </r>
    <r>
      <rPr>
        <sz val="12"/>
        <color indexed="10"/>
        <rFont val="Times New Roman"/>
        <family val="1"/>
      </rPr>
      <t>1</t>
    </r>
    <r>
      <rPr>
        <sz val="12"/>
        <color indexed="10"/>
        <rFont val="標楷體"/>
        <family val="4"/>
        <charset val="136"/>
      </rPr>
      <t>日編製</t>
    </r>
    <phoneticPr fontId="27" type="noConversion"/>
  </si>
  <si>
    <t>中華民國113年3季底</t>
    <phoneticPr fontId="4" type="noConversion"/>
  </si>
  <si>
    <t>中華民國113年10月1日編製</t>
    <phoneticPr fontId="13" type="noConversion"/>
  </si>
  <si>
    <t>113 年 9 月   ( 113 年度)</t>
    <phoneticPr fontId="4" type="noConversion"/>
  </si>
  <si>
    <t>中華民國113年10月09日編製</t>
    <phoneticPr fontId="4" type="noConversion"/>
  </si>
  <si>
    <t xml:space="preserve"> 中華民國 113 年 9 月                      單位：公斤</t>
    <phoneticPr fontId="27" type="noConversion"/>
  </si>
  <si>
    <t>中華民國113年10月11日編製</t>
    <phoneticPr fontId="13" type="noConversion"/>
  </si>
  <si>
    <t xml:space="preserve"> 中華民國 113 年 9 月                                  單位：公噸</t>
    <phoneticPr fontId="27" type="noConversion"/>
  </si>
  <si>
    <t>中華民國113年10月11日編製</t>
    <phoneticPr fontId="27" type="noConversion"/>
  </si>
  <si>
    <t>113 年10 月   ( 113 年度)</t>
    <phoneticPr fontId="4" type="noConversion"/>
  </si>
  <si>
    <t>中華民國113年11月04日編製</t>
    <phoneticPr fontId="4" type="noConversion"/>
  </si>
  <si>
    <t>公庫收支月報(113年10月)</t>
    <phoneticPr fontId="4" type="noConversion"/>
  </si>
  <si>
    <t xml:space="preserve"> 中華民國 113 年 10 月                      單位：公斤</t>
    <phoneticPr fontId="27" type="noConversion"/>
  </si>
  <si>
    <t>總  　計</t>
    <phoneticPr fontId="27" type="noConversion"/>
  </si>
  <si>
    <t>中華民國113年11月11日編製</t>
    <phoneticPr fontId="13" type="noConversion"/>
  </si>
  <si>
    <t xml:space="preserve"> 中華民國 113 年 10 月                                  單位：公噸</t>
    <phoneticPr fontId="27" type="noConversion"/>
  </si>
  <si>
    <t>中華民國113年11月11日編製</t>
    <phoneticPr fontId="27" type="noConversion"/>
  </si>
  <si>
    <t>資源回收成果統計(113年10月)</t>
    <phoneticPr fontId="4" type="noConversion"/>
  </si>
  <si>
    <t>一般垃圾及廚餘清理狀況(113年10月)</t>
    <phoneticPr fontId="4" type="noConversion"/>
  </si>
  <si>
    <t>上次公告日期: 113年10月18日</t>
    <phoneticPr fontId="4" type="noConversion"/>
  </si>
  <si>
    <r>
      <t>本次公告日期: 113年11月</t>
    </r>
    <r>
      <rPr>
        <sz val="11"/>
        <rFont val="標楷體"/>
        <family val="4"/>
        <charset val="136"/>
      </rPr>
      <t>21</t>
    </r>
    <r>
      <rPr>
        <sz val="11"/>
        <color indexed="8"/>
        <rFont val="標楷體"/>
        <family val="4"/>
        <charset val="136"/>
      </rPr>
      <t>日</t>
    </r>
    <phoneticPr fontId="4" type="noConversion"/>
  </si>
  <si>
    <t>電子信箱：dh0021@dh.taitung.gov.tw</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</si>
</sst>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1" formatCode="_-* #,##0_-;\-* #,##0_-;_-* &quot;-&quot;_-;_-@_-"/>
    <numFmt numFmtId="44" formatCode="_-&quot;$&quot;* #,##0.00_-;\-&quot;$&quot;* #,##0.00_-;_-&quot;$&quot;* &quot;-&quot;??_-;_-@_-"/>
    <numFmt numFmtId="43" formatCode="_-* #,##0.00_-;\-* #,##0.00_-;_-* &quot;-&quot;??_-;_-@_-"/>
    <numFmt numFmtId="176" formatCode="m&quot;月&quot;d&quot;日&quot;"/>
    <numFmt numFmtId="177" formatCode="m&quot;月&quot;d&quot;日&quot;;@"/>
    <numFmt numFmtId="178" formatCode="#,##0.00;&quot;-&quot;#,##0.00"/>
    <numFmt numFmtId="179" formatCode="_(* #,##0.00_);_(* \(#,##0.00\);_(* &quot;-&quot;??_);_(@_)"/>
    <numFmt numFmtId="180" formatCode="&quot; &quot;#,##0.00&quot; &quot;;&quot;-&quot;#,##0.00&quot; &quot;;&quot;-&quot;00&quot; &quot;;&quot; &quot;@&quot; &quot;"/>
    <numFmt numFmtId="181" formatCode="&quot;$&quot;#,##0_);[Red]\(&quot;$&quot;#,##0\)"/>
    <numFmt numFmtId="182" formatCode="#,##0_-;\-#,##0_-;&quot;─&quot;"/>
    <numFmt numFmtId="183" formatCode="#,##0_ "/>
    <numFmt numFmtId="184" formatCode="#,##0;\-#,##0;&quot;─&quot;"/>
    <numFmt numFmtId="185" formatCode="0_)"/>
    <numFmt numFmtId="186" formatCode="0.00_ "/>
    <numFmt numFmtId="187" formatCode="###,##0;\-###,##0;&quot;     －&quot;"/>
    <numFmt numFmtId="188" formatCode="_-* #,##0_-;\-* #,##0_-;_-* &quot;-&quot;??_-;_-@_-"/>
    <numFmt numFmtId="189" formatCode="#,##0;&quot;-&quot;#,##0"/>
    <numFmt numFmtId="190" formatCode="&quot; &quot;0&quot; &quot;;&quot;-&quot;0&quot; &quot;;&quot;-&quot;00&quot; &quot;;&quot; &quot;@&quot; &quot;"/>
    <numFmt numFmtId="191" formatCode="0&quot; &quot;;[Red]&quot;(&quot;0&quot;)&quot;"/>
    <numFmt numFmtId="192" formatCode="* #,##0;\(* \(#,##0\);_(* &quot;-&quot;_);_(@_)"/>
    <numFmt numFmtId="193" formatCode="#,##0;\-#,##0;&quot;－&quot;"/>
    <numFmt numFmtId="194" formatCode="#,##0;&quot;(&quot;#,##0&quot;)&quot;;&quot;- &quot;;@&quot; &quot;"/>
    <numFmt numFmtId="195" formatCode="* #,##0;\(* \(#,##0\);_(* \-_);_(@_)"/>
    <numFmt numFmtId="196" formatCode="* #,##0.00;\-* #,##0.00;\-"/>
    <numFmt numFmtId="197" formatCode="#,##0;\-#,##0;\-"/>
    <numFmt numFmtId="198" formatCode="#,##0_);[Red]\(#,##0\)"/>
    <numFmt numFmtId="199" formatCode="yyyy/mm/dd"/>
    <numFmt numFmtId="200" formatCode="0_);[Red]\(0\)"/>
    <numFmt numFmtId="201" formatCode="0.0%"/>
    <numFmt numFmtId="202" formatCode="0.000"/>
    <numFmt numFmtId="203" formatCode="_-* #,##0.0_-;\-* #,##0.0_-;_-* &quot;-&quot;??_-;_-@_-"/>
    <numFmt numFmtId="204" formatCode="_-* #,##0.000_-;\-* #,##0.000_-;_-* &quot;-&quot;??_-;_-@_-"/>
  </numFmts>
  <fonts count="210">
    <font>
      <sz val="12"/>
      <color theme="1"/>
      <name val="新細明體"/>
      <family val="1"/>
      <charset val="136"/>
      <scheme val="minor"/>
    </font>
    <font>
      <sz val="12"/>
      <color theme="1"/>
      <name val="新細明體"/>
      <family val="2"/>
      <charset val="136"/>
      <scheme val="minor"/>
    </font>
    <font>
      <sz val="12"/>
      <color indexed="8"/>
      <name val="標楷體"/>
      <family val="4"/>
      <charset val="136"/>
    </font>
    <font>
      <sz val="14"/>
      <color indexed="8"/>
      <name val="標楷體"/>
      <family val="4"/>
      <charset val="136"/>
    </font>
    <font>
      <sz val="9"/>
      <name val="新細明體"/>
      <family val="1"/>
      <charset val="136"/>
    </font>
    <font>
      <b/>
      <sz val="14"/>
      <color indexed="8"/>
      <name val="標楷體"/>
      <family val="4"/>
      <charset val="136"/>
    </font>
    <font>
      <sz val="7"/>
      <color indexed="8"/>
      <name val="Times New Roman"/>
      <family val="1"/>
    </font>
    <font>
      <sz val="12"/>
      <color indexed="8"/>
      <name val="新細明體"/>
      <family val="1"/>
      <charset val="136"/>
    </font>
    <font>
      <sz val="14"/>
      <color indexed="8"/>
      <name val="標楷體"/>
      <family val="4"/>
      <charset val="136"/>
    </font>
    <font>
      <sz val="13.5"/>
      <color indexed="8"/>
      <name val="標楷體"/>
      <family val="4"/>
      <charset val="136"/>
    </font>
    <font>
      <b/>
      <sz val="16"/>
      <color indexed="8"/>
      <name val="標楷體"/>
      <family val="4"/>
      <charset val="136"/>
    </font>
    <font>
      <sz val="11"/>
      <color indexed="8"/>
      <name val="標楷體"/>
      <family val="4"/>
      <charset val="136"/>
    </font>
    <font>
      <u/>
      <sz val="10.55"/>
      <color theme="10"/>
      <name val="新細明體"/>
      <family val="1"/>
      <charset val="136"/>
    </font>
    <font>
      <sz val="9"/>
      <name val="新細明體"/>
      <family val="1"/>
      <charset val="136"/>
      <scheme val="minor"/>
    </font>
    <font>
      <sz val="12"/>
      <color theme="1"/>
      <name val="新細明體"/>
      <family val="2"/>
      <charset val="136"/>
    </font>
    <font>
      <sz val="12"/>
      <name val="新細明體"/>
      <family val="1"/>
      <charset val="136"/>
    </font>
    <font>
      <sz val="12"/>
      <color theme="1"/>
      <name val="標楷體"/>
      <family val="4"/>
      <charset val="136"/>
    </font>
    <font>
      <sz val="11"/>
      <color theme="1"/>
      <name val="標楷體"/>
      <family val="4"/>
      <charset val="136"/>
    </font>
    <font>
      <b/>
      <sz val="11"/>
      <color indexed="8"/>
      <name val="標楷體"/>
      <family val="4"/>
      <charset val="136"/>
    </font>
    <font>
      <u/>
      <sz val="11"/>
      <color theme="10"/>
      <name val="標楷體"/>
      <family val="4"/>
      <charset val="136"/>
    </font>
    <font>
      <u/>
      <sz val="12"/>
      <color theme="10"/>
      <name val="標楷體"/>
      <family val="4"/>
      <charset val="136"/>
    </font>
    <font>
      <u/>
      <sz val="10"/>
      <name val="新細明體"/>
      <family val="1"/>
      <charset val="136"/>
    </font>
    <font>
      <b/>
      <sz val="14"/>
      <name val="標楷體"/>
      <family val="4"/>
      <charset val="136"/>
    </font>
    <font>
      <sz val="14"/>
      <color theme="1"/>
      <name val="標楷體"/>
      <family val="4"/>
      <charset val="136"/>
    </font>
    <font>
      <sz val="11"/>
      <name val="標楷體"/>
      <family val="4"/>
      <charset val="136"/>
    </font>
    <font>
      <sz val="8"/>
      <color indexed="8"/>
      <name val="標楷體"/>
      <family val="4"/>
      <charset val="136"/>
    </font>
    <font>
      <sz val="14"/>
      <name val="標楷體"/>
      <family val="4"/>
      <charset val="136"/>
    </font>
    <font>
      <sz val="9"/>
      <name val="細明體"/>
      <family val="3"/>
      <charset val="136"/>
    </font>
    <font>
      <sz val="14"/>
      <name val="Times New Roman"/>
      <family val="1"/>
    </font>
    <font>
      <sz val="7"/>
      <color theme="1"/>
      <name val="Times New Roman"/>
      <family val="1"/>
    </font>
    <font>
      <sz val="14"/>
      <color theme="1"/>
      <name val="Times New Roman"/>
      <family val="1"/>
    </font>
    <font>
      <sz val="12"/>
      <name val="標楷體"/>
      <family val="4"/>
      <charset val="136"/>
    </font>
    <font>
      <sz val="12"/>
      <name val="Times New Roman"/>
      <family val="1"/>
    </font>
    <font>
      <sz val="14"/>
      <name val="新細明體"/>
      <family val="1"/>
      <charset val="136"/>
    </font>
    <font>
      <u/>
      <sz val="10"/>
      <color theme="10"/>
      <name val="標楷體"/>
      <family val="4"/>
      <charset val="136"/>
    </font>
    <font>
      <sz val="14"/>
      <name val="微軟正黑體"/>
      <family val="2"/>
      <charset val="136"/>
    </font>
    <font>
      <sz val="13.5"/>
      <name val="標楷體"/>
      <family val="4"/>
      <charset val="136"/>
    </font>
    <font>
      <sz val="10"/>
      <color indexed="8"/>
      <name val="標楷體"/>
      <family val="4"/>
      <charset val="136"/>
    </font>
    <font>
      <sz val="14"/>
      <color rgb="FFFF0000"/>
      <name val="標楷體"/>
      <family val="4"/>
      <charset val="136"/>
    </font>
    <font>
      <sz val="12"/>
      <color theme="1"/>
      <name val="新細明體"/>
      <family val="1"/>
      <charset val="136"/>
      <scheme val="minor"/>
    </font>
    <font>
      <sz val="12"/>
      <color theme="1"/>
      <name val="新細明體"/>
      <family val="2"/>
      <scheme val="minor"/>
    </font>
    <font>
      <sz val="13.5"/>
      <color theme="1"/>
      <name val="標楷體"/>
      <family val="4"/>
      <charset val="136"/>
    </font>
    <font>
      <sz val="12"/>
      <color theme="1"/>
      <name val="新細明體"/>
      <family val="1"/>
      <charset val="136"/>
    </font>
    <font>
      <sz val="12"/>
      <color rgb="FF000000"/>
      <name val="新細明體"/>
      <family val="1"/>
      <charset val="136"/>
    </font>
    <font>
      <u/>
      <sz val="10"/>
      <color rgb="FF0000FF"/>
      <name val="新細明體"/>
      <family val="1"/>
      <charset val="136"/>
    </font>
    <font>
      <sz val="12"/>
      <color indexed="9"/>
      <name val="新細明體"/>
      <family val="1"/>
      <charset val="136"/>
    </font>
    <font>
      <sz val="9"/>
      <color rgb="FF000000"/>
      <name val="Times New Roman"/>
      <family val="1"/>
    </font>
    <font>
      <sz val="9"/>
      <name val="Times New Roman"/>
      <family val="1"/>
    </font>
    <font>
      <sz val="12"/>
      <color rgb="FF000000"/>
      <name val="Courier New"/>
      <family val="3"/>
    </font>
    <font>
      <sz val="12"/>
      <name val="Courier"/>
      <family val="3"/>
    </font>
    <font>
      <sz val="12"/>
      <color indexed="60"/>
      <name val="新細明體"/>
      <family val="1"/>
      <charset val="136"/>
    </font>
    <font>
      <b/>
      <sz val="12"/>
      <color indexed="8"/>
      <name val="新細明體"/>
      <family val="1"/>
      <charset val="136"/>
    </font>
    <font>
      <sz val="12"/>
      <color indexed="17"/>
      <name val="新細明體"/>
      <family val="1"/>
      <charset val="136"/>
    </font>
    <font>
      <sz val="12"/>
      <color rgb="FF006100"/>
      <name val="新細明體"/>
      <family val="1"/>
      <charset val="136"/>
    </font>
    <font>
      <b/>
      <sz val="12"/>
      <color indexed="52"/>
      <name val="新細明體"/>
      <family val="1"/>
      <charset val="136"/>
    </font>
    <font>
      <sz val="12"/>
      <color indexed="52"/>
      <name val="新細明體"/>
      <family val="1"/>
      <charset val="136"/>
    </font>
    <font>
      <u/>
      <sz val="12"/>
      <color indexed="12"/>
      <name val="新細明體"/>
      <family val="1"/>
      <charset val="136"/>
    </font>
    <font>
      <i/>
      <sz val="12"/>
      <color indexed="23"/>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8"/>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rgb="FF9C0006"/>
      <name val="新細明體"/>
      <family val="1"/>
      <charset val="136"/>
    </font>
    <font>
      <sz val="12"/>
      <color indexed="10"/>
      <name val="新細明體"/>
      <family val="1"/>
      <charset val="136"/>
    </font>
    <font>
      <sz val="11"/>
      <color rgb="FFFF0000"/>
      <name val="標楷體"/>
      <family val="4"/>
      <charset val="136"/>
    </font>
    <font>
      <u/>
      <sz val="10"/>
      <color theme="1"/>
      <name val="新細明體"/>
      <family val="1"/>
      <charset val="136"/>
    </font>
    <font>
      <u/>
      <sz val="11"/>
      <color theme="1"/>
      <name val="標楷體"/>
      <family val="4"/>
      <charset val="136"/>
    </font>
    <font>
      <sz val="13.5"/>
      <color rgb="FFFF0000"/>
      <name val="標楷體"/>
      <family val="4"/>
      <charset val="136"/>
    </font>
    <font>
      <sz val="12"/>
      <color rgb="FFFF0000"/>
      <name val="標楷體"/>
      <family val="4"/>
      <charset val="136"/>
    </font>
    <font>
      <sz val="13"/>
      <name val="標楷體"/>
      <family val="4"/>
      <charset val="136"/>
    </font>
    <font>
      <sz val="13"/>
      <name val="Times New Roman"/>
      <family val="1"/>
    </font>
    <font>
      <u/>
      <sz val="14"/>
      <color rgb="FF0000FF"/>
      <name val="新細明體"/>
      <family val="1"/>
      <charset val="136"/>
    </font>
    <font>
      <sz val="14"/>
      <color rgb="FFFF0000"/>
      <name val="Times New Roman"/>
      <family val="1"/>
    </font>
    <font>
      <sz val="24"/>
      <name val="標楷體"/>
      <family val="4"/>
      <charset val="136"/>
    </font>
    <font>
      <b/>
      <sz val="13"/>
      <name val="標楷體"/>
      <family val="4"/>
      <charset val="136"/>
    </font>
    <font>
      <sz val="13"/>
      <color indexed="9"/>
      <name val="標楷體"/>
      <family val="4"/>
      <charset val="136"/>
    </font>
    <font>
      <u/>
      <sz val="13"/>
      <color indexed="10"/>
      <name val="標楷體"/>
      <family val="4"/>
      <charset val="136"/>
    </font>
    <font>
      <sz val="12"/>
      <name val="細明體"/>
      <family val="3"/>
      <charset val="136"/>
    </font>
    <font>
      <b/>
      <sz val="18"/>
      <name val="標楷體"/>
      <family val="4"/>
      <charset val="136"/>
    </font>
    <font>
      <sz val="10"/>
      <name val="標楷體"/>
      <family val="4"/>
      <charset val="136"/>
    </font>
    <font>
      <sz val="10"/>
      <name val="新細明體"/>
      <family val="1"/>
      <charset val="136"/>
    </font>
    <font>
      <b/>
      <sz val="20"/>
      <name val="標楷體"/>
      <family val="4"/>
      <charset val="136"/>
    </font>
    <font>
      <sz val="9"/>
      <name val="標楷體"/>
      <family val="4"/>
      <charset val="136"/>
    </font>
    <font>
      <sz val="9"/>
      <name val="新細明體"/>
      <family val="2"/>
      <charset val="136"/>
      <scheme val="minor"/>
    </font>
    <font>
      <sz val="12"/>
      <color indexed="9"/>
      <name val="標楷體"/>
      <family val="4"/>
      <charset val="136"/>
    </font>
    <font>
      <sz val="22"/>
      <name val="標楷體"/>
      <family val="4"/>
      <charset val="136"/>
    </font>
    <font>
      <sz val="16"/>
      <name val="標楷體"/>
      <family val="4"/>
      <charset val="136"/>
    </font>
    <font>
      <sz val="18"/>
      <name val="標楷體"/>
      <family val="4"/>
      <charset val="136"/>
    </font>
    <font>
      <u/>
      <sz val="12"/>
      <color rgb="FF0000FF"/>
      <name val="新細明體"/>
      <family val="1"/>
      <charset val="136"/>
    </font>
    <font>
      <sz val="16"/>
      <color indexed="8"/>
      <name val="標楷體"/>
      <family val="4"/>
      <charset val="136"/>
    </font>
    <font>
      <sz val="16"/>
      <name val="Times New Roman"/>
      <family val="1"/>
    </font>
    <font>
      <sz val="14"/>
      <color indexed="8"/>
      <name val="Times New Roman"/>
      <family val="1"/>
    </font>
    <font>
      <sz val="12"/>
      <color indexed="8"/>
      <name val="Times New Roman"/>
      <family val="1"/>
    </font>
    <font>
      <sz val="18"/>
      <name val="Times New Roman"/>
      <family val="1"/>
    </font>
    <font>
      <sz val="10"/>
      <name val="Times New Roman"/>
      <family val="1"/>
    </font>
    <font>
      <sz val="14"/>
      <name val="Times New Roman"/>
      <family val="4"/>
      <charset val="136"/>
    </font>
    <font>
      <sz val="16"/>
      <color indexed="8"/>
      <name val="Times New Roman"/>
      <family val="4"/>
      <charset val="136"/>
    </font>
    <font>
      <sz val="16"/>
      <color rgb="FF000000"/>
      <name val="標楷體"/>
      <family val="4"/>
      <charset val="136"/>
    </font>
    <font>
      <sz val="16"/>
      <color indexed="8"/>
      <name val="Times New Roman"/>
      <family val="1"/>
    </font>
    <font>
      <sz val="11"/>
      <name val="Times New Roman"/>
      <family val="1"/>
    </font>
    <font>
      <sz val="20"/>
      <name val="標楷體"/>
      <family val="4"/>
      <charset val="136"/>
    </font>
    <font>
      <sz val="20"/>
      <color rgb="FFFF0000"/>
      <name val="標楷體"/>
      <family val="4"/>
      <charset val="136"/>
    </font>
    <font>
      <sz val="20"/>
      <name val="新細明體"/>
      <family val="1"/>
      <charset val="136"/>
    </font>
    <font>
      <b/>
      <sz val="12"/>
      <name val="Times New Roman"/>
      <family val="1"/>
    </font>
    <font>
      <b/>
      <sz val="12"/>
      <name val="新細明體"/>
      <family val="1"/>
      <charset val="136"/>
    </font>
    <font>
      <u/>
      <sz val="20"/>
      <name val="標楷體"/>
      <family val="4"/>
      <charset val="136"/>
    </font>
    <font>
      <u/>
      <sz val="12"/>
      <color rgb="FFFF0000"/>
      <name val="標楷體"/>
      <family val="4"/>
      <charset val="136"/>
    </font>
    <font>
      <sz val="12"/>
      <color rgb="FFFF0000"/>
      <name val="新細明體"/>
      <family val="1"/>
      <charset val="136"/>
    </font>
    <font>
      <sz val="28"/>
      <name val="標楷體"/>
      <family val="4"/>
      <charset val="136"/>
    </font>
    <font>
      <u/>
      <sz val="28"/>
      <name val="Times New Roman"/>
      <family val="1"/>
    </font>
    <font>
      <u/>
      <sz val="28"/>
      <name val="標楷體"/>
      <family val="4"/>
      <charset val="136"/>
    </font>
    <font>
      <b/>
      <sz val="12"/>
      <name val="標楷體"/>
      <family val="4"/>
      <charset val="136"/>
    </font>
    <font>
      <sz val="28"/>
      <name val="Times New Roman"/>
      <family val="1"/>
    </font>
    <font>
      <u/>
      <sz val="14"/>
      <name val="標楷體"/>
      <family val="4"/>
      <charset val="136"/>
    </font>
    <font>
      <b/>
      <sz val="14"/>
      <name val="Times New Roman"/>
      <family val="1"/>
    </font>
    <font>
      <u/>
      <sz val="12"/>
      <color rgb="FF00B050"/>
      <name val="標楷體"/>
      <family val="4"/>
      <charset val="136"/>
    </font>
    <font>
      <sz val="12"/>
      <color rgb="FF00B050"/>
      <name val="Times New Roman"/>
      <family val="1"/>
    </font>
    <font>
      <sz val="12"/>
      <color indexed="17"/>
      <name val="標楷體"/>
      <family val="4"/>
      <charset val="136"/>
    </font>
    <font>
      <u/>
      <sz val="18"/>
      <color theme="1"/>
      <name val="標楷體"/>
      <family val="4"/>
      <charset val="136"/>
    </font>
    <font>
      <b/>
      <u/>
      <sz val="18"/>
      <color indexed="17"/>
      <name val="標楷體"/>
      <family val="4"/>
      <charset val="136"/>
    </font>
    <font>
      <sz val="18"/>
      <color indexed="8"/>
      <name val="標楷體"/>
      <family val="4"/>
      <charset val="136"/>
    </font>
    <font>
      <sz val="34"/>
      <name val="標楷體"/>
      <family val="4"/>
      <charset val="136"/>
    </font>
    <font>
      <sz val="11"/>
      <color rgb="FF00B050"/>
      <name val="標楷體"/>
      <family val="4"/>
      <charset val="136"/>
    </font>
    <font>
      <sz val="8"/>
      <name val="標楷體"/>
      <family val="4"/>
      <charset val="136"/>
    </font>
    <font>
      <sz val="10"/>
      <color indexed="8"/>
      <name val="MS Sans Serif"/>
      <family val="2"/>
    </font>
    <font>
      <sz val="24"/>
      <color rgb="FFFF0000"/>
      <name val="標楷體"/>
      <family val="4"/>
      <charset val="136"/>
    </font>
    <font>
      <sz val="14"/>
      <color indexed="10"/>
      <name val="標楷體"/>
      <family val="4"/>
      <charset val="136"/>
    </font>
    <font>
      <sz val="13"/>
      <color indexed="10"/>
      <name val="標楷體"/>
      <family val="4"/>
      <charset val="136"/>
    </font>
    <font>
      <sz val="12"/>
      <color indexed="10"/>
      <name val="標楷體"/>
      <family val="4"/>
      <charset val="136"/>
    </font>
    <font>
      <sz val="12"/>
      <name val="新細明體"/>
      <family val="1"/>
      <charset val="136"/>
      <scheme val="minor"/>
    </font>
    <font>
      <sz val="12"/>
      <color rgb="FF000000"/>
      <name val="標楷體"/>
      <family val="4"/>
      <charset val="136"/>
    </font>
    <font>
      <sz val="10"/>
      <color rgb="FF000000"/>
      <name val="標楷體"/>
      <family val="4"/>
      <charset val="136"/>
    </font>
    <font>
      <sz val="8"/>
      <color rgb="FF000000"/>
      <name val="標楷體"/>
      <family val="4"/>
      <charset val="136"/>
    </font>
    <font>
      <u/>
      <sz val="12"/>
      <color rgb="FF000000"/>
      <name val="標楷體"/>
      <family val="4"/>
      <charset val="136"/>
    </font>
    <font>
      <u/>
      <sz val="10"/>
      <color indexed="10"/>
      <name val="標楷體"/>
      <family val="4"/>
      <charset val="136"/>
    </font>
    <font>
      <sz val="10"/>
      <color indexed="10"/>
      <name val="標楷體"/>
      <family val="4"/>
      <charset val="136"/>
    </font>
    <font>
      <u/>
      <sz val="12"/>
      <color indexed="10"/>
      <name val="標楷體"/>
      <family val="4"/>
      <charset val="136"/>
    </font>
    <font>
      <u/>
      <sz val="16"/>
      <color indexed="10"/>
      <name val="標楷體"/>
      <family val="4"/>
      <charset val="136"/>
    </font>
    <font>
      <sz val="16"/>
      <color indexed="10"/>
      <name val="標楷體"/>
      <family val="4"/>
      <charset val="136"/>
    </font>
    <font>
      <b/>
      <sz val="16"/>
      <name val="標楷體"/>
      <family val="4"/>
      <charset val="136"/>
    </font>
    <font>
      <u/>
      <sz val="12"/>
      <name val="標楷體"/>
      <family val="4"/>
      <charset val="136"/>
    </font>
    <font>
      <u/>
      <sz val="16"/>
      <name val="標楷體"/>
      <family val="4"/>
      <charset val="136"/>
    </font>
    <font>
      <u/>
      <sz val="12"/>
      <name val="Times New Roman"/>
      <family val="1"/>
    </font>
    <font>
      <sz val="11"/>
      <color indexed="10"/>
      <name val="標楷體"/>
      <family val="4"/>
      <charset val="136"/>
    </font>
    <font>
      <sz val="12"/>
      <name val="Courier New"/>
      <family val="3"/>
    </font>
    <font>
      <sz val="10"/>
      <name val="微軟正黑體"/>
      <family val="2"/>
      <charset val="136"/>
    </font>
    <font>
      <sz val="9"/>
      <name val="微軟正黑體"/>
      <family val="2"/>
      <charset val="136"/>
    </font>
    <font>
      <sz val="9"/>
      <color indexed="10"/>
      <name val="微軟正黑體"/>
      <family val="2"/>
      <charset val="136"/>
    </font>
    <font>
      <strike/>
      <sz val="11"/>
      <name val="標楷體"/>
      <family val="4"/>
      <charset val="136"/>
    </font>
    <font>
      <strike/>
      <sz val="10"/>
      <name val="標楷體"/>
      <family val="4"/>
      <charset val="136"/>
    </font>
    <font>
      <u/>
      <sz val="20"/>
      <color indexed="10"/>
      <name val="標楷體"/>
      <family val="4"/>
      <charset val="136"/>
    </font>
    <font>
      <sz val="20"/>
      <color indexed="10"/>
      <name val="標楷體"/>
      <family val="4"/>
      <charset val="136"/>
    </font>
    <font>
      <u/>
      <sz val="9"/>
      <color indexed="10"/>
      <name val="標楷體"/>
      <family val="4"/>
      <charset val="136"/>
    </font>
    <font>
      <sz val="9"/>
      <color indexed="10"/>
      <name val="標楷體"/>
      <family val="4"/>
      <charset val="136"/>
    </font>
    <font>
      <sz val="12"/>
      <color rgb="FF000000"/>
      <name val="Courier"/>
      <family val="3"/>
    </font>
    <font>
      <sz val="10"/>
      <color rgb="FFFF0000"/>
      <name val="標楷體"/>
      <family val="4"/>
      <charset val="136"/>
    </font>
    <font>
      <sz val="12"/>
      <color rgb="FF000000"/>
      <name val="Times New Roman"/>
      <family val="1"/>
    </font>
    <font>
      <sz val="12"/>
      <color rgb="FFFF0000"/>
      <name val="Times New Roman"/>
      <family val="1"/>
    </font>
    <font>
      <sz val="16"/>
      <color rgb="FFFF0000"/>
      <name val="標楷體"/>
      <family val="4"/>
      <charset val="136"/>
    </font>
    <font>
      <u/>
      <sz val="16"/>
      <color rgb="FFFF0000"/>
      <name val="標楷體"/>
      <family val="4"/>
      <charset val="136"/>
    </font>
    <font>
      <b/>
      <sz val="12"/>
      <color rgb="FFFF0000"/>
      <name val="標楷體"/>
      <family val="4"/>
      <charset val="136"/>
    </font>
    <font>
      <sz val="9"/>
      <name val="Courier New"/>
      <family val="3"/>
    </font>
    <font>
      <u/>
      <sz val="11"/>
      <name val="標楷體"/>
      <family val="4"/>
      <charset val="136"/>
    </font>
    <font>
      <u/>
      <sz val="10"/>
      <name val="標楷體"/>
      <family val="4"/>
      <charset val="136"/>
    </font>
    <font>
      <i/>
      <sz val="12"/>
      <color indexed="55"/>
      <name val="標楷體"/>
      <family val="4"/>
      <charset val="136"/>
    </font>
    <font>
      <vertAlign val="superscript"/>
      <sz val="12"/>
      <name val="標楷體"/>
      <family val="4"/>
      <charset val="136"/>
    </font>
    <font>
      <b/>
      <sz val="20"/>
      <color indexed="8"/>
      <name val="標楷體"/>
      <family val="4"/>
      <charset val="136"/>
    </font>
    <font>
      <sz val="10"/>
      <name val="Courier"/>
      <family val="3"/>
    </font>
    <font>
      <sz val="11"/>
      <color rgb="FFFF0000"/>
      <name val="Courier"/>
      <family val="3"/>
    </font>
    <font>
      <sz val="11"/>
      <name val="細明體"/>
      <family val="3"/>
      <charset val="136"/>
    </font>
    <font>
      <b/>
      <u/>
      <sz val="14"/>
      <name val="標楷體"/>
      <family val="4"/>
      <charset val="136"/>
    </font>
    <font>
      <sz val="9"/>
      <color rgb="FFFF0000"/>
      <name val="標楷體"/>
      <family val="4"/>
      <charset val="136"/>
    </font>
    <font>
      <sz val="7"/>
      <name val="標楷體"/>
      <family val="4"/>
      <charset val="136"/>
    </font>
    <font>
      <sz val="7"/>
      <color rgb="FF000000"/>
      <name val="標楷體"/>
      <family val="4"/>
      <charset val="136"/>
    </font>
    <font>
      <sz val="9"/>
      <color rgb="FF000000"/>
      <name val="標楷體"/>
      <family val="4"/>
      <charset val="136"/>
    </font>
    <font>
      <sz val="10"/>
      <color rgb="FF000000"/>
      <name val="新細明體"/>
      <family val="1"/>
      <charset val="136"/>
    </font>
    <font>
      <sz val="11"/>
      <name val="微軟正黑體"/>
      <family val="2"/>
      <charset val="136"/>
    </font>
    <font>
      <sz val="11"/>
      <name val="新細明體"/>
      <family val="1"/>
      <charset val="136"/>
    </font>
    <font>
      <u/>
      <sz val="12"/>
      <name val="新細明體"/>
      <family val="1"/>
      <charset val="136"/>
    </font>
    <font>
      <sz val="14"/>
      <color indexed="8"/>
      <name val="Times New Roman"/>
      <family val="4"/>
      <charset val="136"/>
    </font>
    <font>
      <sz val="11"/>
      <name val="Times New Roman"/>
      <family val="4"/>
    </font>
    <font>
      <sz val="11"/>
      <name val="細明體"/>
      <family val="4"/>
      <charset val="136"/>
    </font>
    <font>
      <sz val="11"/>
      <name val="Times New Roman"/>
      <family val="4"/>
      <charset val="136"/>
    </font>
    <font>
      <sz val="11"/>
      <name val="標楷體"/>
      <family val="1"/>
      <charset val="136"/>
    </font>
    <font>
      <sz val="10"/>
      <name val="Arial"/>
      <family val="2"/>
    </font>
    <font>
      <u/>
      <sz val="12"/>
      <color rgb="FF0000FF"/>
      <name val="標楷體"/>
      <family val="4"/>
      <charset val="136"/>
    </font>
    <font>
      <u/>
      <sz val="20"/>
      <name val="Times New Roman"/>
      <family val="1"/>
    </font>
    <font>
      <sz val="11"/>
      <color rgb="FF000000"/>
      <name val="標楷體"/>
      <family val="4"/>
      <charset val="136"/>
    </font>
    <font>
      <sz val="11"/>
      <color rgb="FF0C03BD"/>
      <name val="標楷體"/>
      <family val="4"/>
      <charset val="136"/>
    </font>
    <font>
      <u/>
      <sz val="10.55"/>
      <color rgb="FF0C03BD"/>
      <name val="新細明體"/>
      <family val="1"/>
      <charset val="136"/>
    </font>
    <font>
      <u/>
      <sz val="10"/>
      <color rgb="FF0C03BD"/>
      <name val="新細明體"/>
      <family val="1"/>
      <charset val="136"/>
    </font>
    <font>
      <sz val="12"/>
      <color rgb="FF0C03BD"/>
      <name val="標楷體"/>
      <family val="4"/>
      <charset val="136"/>
    </font>
    <font>
      <u/>
      <sz val="11"/>
      <color rgb="FF0C03BD"/>
      <name val="標楷體"/>
      <family val="4"/>
      <charset val="136"/>
    </font>
    <font>
      <u/>
      <sz val="12"/>
      <color rgb="FFFF0000"/>
      <name val="新細明體"/>
      <family val="1"/>
      <charset val="136"/>
    </font>
    <font>
      <sz val="12"/>
      <name val="標楷體"/>
      <family val="1"/>
      <charset val="136"/>
    </font>
    <font>
      <u/>
      <sz val="12"/>
      <color rgb="FFFF0000"/>
      <name val="Times New Roman"/>
      <family val="1"/>
    </font>
    <font>
      <u/>
      <sz val="12"/>
      <color rgb="FFFF0000"/>
      <name val="標楷體"/>
      <family val="1"/>
      <charset val="136"/>
    </font>
    <font>
      <u/>
      <sz val="10.5"/>
      <name val="新細明體"/>
      <family val="1"/>
      <charset val="136"/>
    </font>
    <font>
      <b/>
      <sz val="16"/>
      <color theme="1"/>
      <name val="標楷體"/>
      <family val="4"/>
      <charset val="136"/>
    </font>
    <font>
      <b/>
      <sz val="16"/>
      <color indexed="10"/>
      <name val="標楷體"/>
      <family val="4"/>
      <charset val="136"/>
    </font>
    <font>
      <b/>
      <sz val="18"/>
      <color theme="1"/>
      <name val="標楷體"/>
      <family val="4"/>
      <charset val="136"/>
    </font>
    <font>
      <b/>
      <sz val="18"/>
      <color indexed="10"/>
      <name val="標楷體"/>
      <family val="4"/>
      <charset val="136"/>
    </font>
    <font>
      <b/>
      <sz val="18"/>
      <color indexed="8"/>
      <name val="標楷體"/>
      <family val="4"/>
      <charset val="136"/>
    </font>
    <font>
      <sz val="12"/>
      <color indexed="10"/>
      <name val="Times New Roman"/>
      <family val="1"/>
    </font>
    <font>
      <sz val="9"/>
      <color theme="1"/>
      <name val="標楷體"/>
      <family val="4"/>
      <charset val="136"/>
    </font>
    <font>
      <b/>
      <sz val="16"/>
      <color rgb="FFFF0000"/>
      <name val="標楷體"/>
      <family val="4"/>
      <charset val="136"/>
    </font>
  </fonts>
  <fills count="43">
    <fill>
      <patternFill patternType="none"/>
    </fill>
    <fill>
      <patternFill patternType="gray125"/>
    </fill>
    <fill>
      <patternFill patternType="solid">
        <fgColor indexed="13"/>
        <bgColor indexed="64"/>
      </patternFill>
    </fill>
    <fill>
      <patternFill patternType="solid">
        <fgColor indexed="27"/>
        <bgColor indexed="64"/>
      </patternFill>
    </fill>
    <fill>
      <patternFill patternType="solid">
        <fgColor indexed="9"/>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DDFFF9"/>
        <bgColor indexed="64"/>
      </patternFill>
    </fill>
    <fill>
      <patternFill patternType="solid">
        <fgColor rgb="FFE5E5FF"/>
        <bgColor indexed="64"/>
      </patternFill>
    </fill>
    <fill>
      <patternFill patternType="solid">
        <fgColor rgb="FFFFF7FF"/>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7"/>
        <bgColor indexed="27"/>
      </patternFill>
    </fill>
    <fill>
      <patternFill patternType="solid">
        <fgColor rgb="FFDDDDDD"/>
        <bgColor indexed="64"/>
      </patternFill>
    </fill>
    <fill>
      <patternFill patternType="solid">
        <fgColor indexed="41"/>
        <bgColor indexed="64"/>
      </patternFill>
    </fill>
    <fill>
      <patternFill patternType="solid">
        <fgColor theme="0"/>
        <bgColor indexed="64"/>
      </patternFill>
    </fill>
    <fill>
      <patternFill patternType="solid">
        <fgColor indexed="9"/>
        <bgColor indexed="26"/>
      </patternFill>
    </fill>
    <fill>
      <patternFill patternType="solid">
        <fgColor rgb="FFFBFBFF"/>
        <bgColor indexed="64"/>
      </patternFill>
    </fill>
    <fill>
      <patternFill patternType="solid">
        <fgColor theme="0" tint="-0.249977111117893"/>
        <bgColor indexed="64"/>
      </patternFill>
    </fill>
  </fills>
  <borders count="233">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medium">
        <color indexed="8"/>
      </left>
      <right style="medium">
        <color indexed="8"/>
      </right>
      <top/>
      <bottom style="medium">
        <color indexed="8"/>
      </bottom>
      <diagonal/>
    </border>
    <border>
      <left style="medium">
        <color indexed="8"/>
      </left>
      <right style="medium">
        <color indexed="8"/>
      </right>
      <top/>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thin">
        <color indexed="64"/>
      </right>
      <top style="medium">
        <color indexed="64"/>
      </top>
      <bottom style="thin">
        <color indexed="64"/>
      </bottom>
      <diagonal/>
    </border>
    <border>
      <left style="double">
        <color auto="1"/>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double">
        <color auto="1"/>
      </left>
      <right style="thin">
        <color indexed="64"/>
      </right>
      <top style="thin">
        <color indexed="64"/>
      </top>
      <bottom style="thin">
        <color indexed="64"/>
      </bottom>
      <diagonal/>
    </border>
    <border>
      <left style="double">
        <color auto="1"/>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double">
        <color auto="1"/>
      </left>
      <right style="thin">
        <color indexed="64"/>
      </right>
      <top style="medium">
        <color indexed="64"/>
      </top>
      <bottom/>
      <diagonal/>
    </border>
    <border>
      <left style="double">
        <color auto="1"/>
      </left>
      <right style="thin">
        <color indexed="64"/>
      </right>
      <top/>
      <bottom/>
      <diagonal/>
    </border>
    <border>
      <left style="double">
        <color auto="1"/>
      </left>
      <right style="thin">
        <color indexed="64"/>
      </right>
      <top/>
      <bottom style="thin">
        <color indexed="64"/>
      </bottom>
      <diagonal/>
    </border>
    <border>
      <left style="double">
        <color auto="1"/>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double">
        <color indexed="64"/>
      </right>
      <top/>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theme="1"/>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double">
        <color indexed="64"/>
      </right>
      <top style="double">
        <color indexed="64"/>
      </top>
      <bottom style="thin">
        <color indexed="64"/>
      </bottom>
      <diagonal style="thin">
        <color indexed="64"/>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theme="1"/>
      </left>
      <right style="thin">
        <color indexed="64"/>
      </right>
      <top style="thin">
        <color indexed="64"/>
      </top>
      <bottom style="double">
        <color indexed="64"/>
      </bottom>
      <diagonal/>
    </border>
    <border diagonalDown="1">
      <left style="thin">
        <color indexed="64"/>
      </left>
      <right/>
      <top style="double">
        <color indexed="64"/>
      </top>
      <bottom style="thin">
        <color indexed="64"/>
      </bottom>
      <diagonal style="thin">
        <color indexed="64"/>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top/>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double">
        <color indexed="64"/>
      </right>
      <top/>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double">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top style="medium">
        <color rgb="FF000000"/>
      </top>
      <bottom/>
      <diagonal/>
    </border>
    <border>
      <left/>
      <right/>
      <top style="medium">
        <color rgb="FF000000"/>
      </top>
      <bottom/>
      <diagonal/>
    </border>
    <border>
      <left style="thin">
        <color rgb="FF000000"/>
      </left>
      <right/>
      <top/>
      <bottom/>
      <diagonal/>
    </border>
    <border>
      <left style="thin">
        <color rgb="FF000000"/>
      </left>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style="double">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style="medium">
        <color indexed="8"/>
      </top>
      <bottom style="medium">
        <color indexed="8"/>
      </bottom>
      <diagonal/>
    </border>
    <border>
      <left style="thin">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thin">
        <color indexed="8"/>
      </bottom>
      <diagonal/>
    </border>
    <border>
      <left style="thin">
        <color indexed="8"/>
      </left>
      <right/>
      <top style="thin">
        <color indexed="8"/>
      </top>
      <bottom style="medium">
        <color indexed="8"/>
      </bottom>
      <diagonal/>
    </border>
    <border>
      <left/>
      <right style="thin">
        <color indexed="8"/>
      </right>
      <top style="medium">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medium">
        <color indexed="8"/>
      </bottom>
      <diagonal/>
    </border>
    <border>
      <left/>
      <right style="thin">
        <color indexed="8"/>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style="medium">
        <color indexed="8"/>
      </bottom>
      <diagonal/>
    </border>
    <border>
      <left/>
      <right/>
      <top style="thin">
        <color indexed="8"/>
      </top>
      <bottom style="medium">
        <color indexed="8"/>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8"/>
      </bottom>
      <diagonal/>
    </border>
    <border>
      <left style="thin">
        <color indexed="8"/>
      </left>
      <right style="thin">
        <color indexed="8"/>
      </right>
      <top/>
      <bottom/>
      <diagonal/>
    </border>
    <border>
      <left style="thin">
        <color indexed="8"/>
      </left>
      <right style="thin">
        <color indexed="8"/>
      </right>
      <top/>
      <bottom style="medium">
        <color indexed="8"/>
      </bottom>
      <diagonal/>
    </border>
    <border>
      <left style="thin">
        <color indexed="8"/>
      </left>
      <right/>
      <top/>
      <bottom style="medium">
        <color indexed="8"/>
      </bottom>
      <diagonal/>
    </border>
    <border>
      <left/>
      <right style="thin">
        <color indexed="8"/>
      </right>
      <top style="medium">
        <color indexed="8"/>
      </top>
      <bottom/>
      <diagonal/>
    </border>
    <border>
      <left/>
      <right/>
      <top style="medium">
        <color indexed="8"/>
      </top>
      <bottom/>
      <diagonal/>
    </border>
    <border>
      <left/>
      <right/>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style="double">
        <color indexed="8"/>
      </left>
      <right style="thin">
        <color indexed="8"/>
      </right>
      <top style="medium">
        <color indexed="8"/>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double">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64"/>
      </left>
      <right style="thin">
        <color indexed="8"/>
      </right>
      <top style="thin">
        <color indexed="8"/>
      </top>
      <bottom/>
      <diagonal/>
    </border>
    <border>
      <left/>
      <right style="medium">
        <color indexed="64"/>
      </right>
      <top style="thin">
        <color indexed="8"/>
      </top>
      <bottom/>
      <diagonal/>
    </border>
    <border>
      <left style="medium">
        <color indexed="64"/>
      </left>
      <right style="thin">
        <color indexed="8"/>
      </right>
      <top/>
      <bottom/>
      <diagonal/>
    </border>
    <border>
      <left style="medium">
        <color indexed="64"/>
      </left>
      <right style="thin">
        <color indexed="8"/>
      </right>
      <top/>
      <bottom style="medium">
        <color indexed="64"/>
      </bottom>
      <diagonal/>
    </border>
    <border>
      <left style="thin">
        <color indexed="8"/>
      </left>
      <right/>
      <top/>
      <bottom style="medium">
        <color indexed="64"/>
      </bottom>
      <diagonal/>
    </border>
    <border>
      <left/>
      <right/>
      <top style="medium">
        <color indexed="64"/>
      </top>
      <bottom style="thin">
        <color indexed="8"/>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right style="medium">
        <color indexed="64"/>
      </right>
      <top/>
      <bottom style="thin">
        <color indexed="8"/>
      </bottom>
      <diagonal/>
    </border>
    <border>
      <left style="thin">
        <color indexed="8"/>
      </left>
      <right style="medium">
        <color indexed="64"/>
      </right>
      <top style="thin">
        <color indexed="8"/>
      </top>
      <bottom/>
      <diagonal/>
    </border>
    <border>
      <left style="thin">
        <color indexed="8"/>
      </left>
      <right style="medium">
        <color indexed="64"/>
      </right>
      <top/>
      <bottom/>
      <diagonal/>
    </border>
    <border>
      <left/>
      <right style="thin">
        <color indexed="8"/>
      </right>
      <top style="medium">
        <color indexed="64"/>
      </top>
      <bottom style="thin">
        <color indexed="8"/>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8"/>
      </left>
      <right style="medium">
        <color indexed="8"/>
      </right>
      <top style="medium">
        <color indexed="8"/>
      </top>
      <bottom style="medium">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thin">
        <color indexed="64"/>
      </bottom>
      <diagonal/>
    </border>
    <border>
      <left style="medium">
        <color indexed="8"/>
      </left>
      <right/>
      <top style="medium">
        <color indexed="8"/>
      </top>
      <bottom style="medium">
        <color indexed="8"/>
      </bottom>
      <diagonal/>
    </border>
    <border>
      <left style="medium">
        <color indexed="8"/>
      </left>
      <right/>
      <top style="medium">
        <color indexed="8"/>
      </top>
      <bottom style="medium">
        <color indexed="64"/>
      </bottom>
      <diagonal/>
    </border>
    <border>
      <left/>
      <right style="medium">
        <color indexed="8"/>
      </right>
      <top style="medium">
        <color indexed="8"/>
      </top>
      <bottom style="medium">
        <color indexed="8"/>
      </bottom>
      <diagonal/>
    </border>
  </borders>
  <cellStyleXfs count="162">
    <xf numFmtId="0" fontId="0" fillId="0" borderId="0">
      <alignment vertical="center"/>
    </xf>
    <xf numFmtId="0" fontId="7" fillId="0" borderId="0">
      <alignment vertical="center"/>
    </xf>
    <xf numFmtId="0" fontId="12" fillId="0" borderId="0" applyNumberFormat="0" applyFill="0" applyBorder="0" applyAlignment="0" applyProtection="0">
      <alignment vertical="top"/>
      <protection locked="0"/>
    </xf>
    <xf numFmtId="0" fontId="14" fillId="0" borderId="0">
      <alignment vertical="center"/>
    </xf>
    <xf numFmtId="0" fontId="15" fillId="0" borderId="0"/>
    <xf numFmtId="0" fontId="15" fillId="0" borderId="0">
      <alignment vertical="center"/>
    </xf>
    <xf numFmtId="0" fontId="40" fillId="0" borderId="0"/>
    <xf numFmtId="0" fontId="39" fillId="0" borderId="0">
      <alignment vertical="center"/>
    </xf>
    <xf numFmtId="0" fontId="1" fillId="0" borderId="0">
      <alignment vertical="center"/>
    </xf>
    <xf numFmtId="0" fontId="43" fillId="0" borderId="0">
      <alignment vertical="center"/>
    </xf>
    <xf numFmtId="0" fontId="44" fillId="0" borderId="0" applyNumberFormat="0" applyFill="0" applyBorder="0" applyAlignment="0" applyProtection="0">
      <alignment vertical="center"/>
    </xf>
    <xf numFmtId="0" fontId="42" fillId="0" borderId="0">
      <alignment vertical="center"/>
    </xf>
    <xf numFmtId="0" fontId="42" fillId="0" borderId="0">
      <alignment vertical="center"/>
    </xf>
    <xf numFmtId="0" fontId="14" fillId="0" borderId="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7" fillId="17"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45" fillId="24" borderId="0" applyNumberFormat="0" applyBorder="0" applyAlignment="0" applyProtection="0">
      <alignment vertical="center"/>
    </xf>
    <xf numFmtId="0" fontId="45" fillId="21" borderId="0" applyNumberFormat="0" applyBorder="0" applyAlignment="0" applyProtection="0">
      <alignment vertical="center"/>
    </xf>
    <xf numFmtId="0" fontId="45" fillId="22" borderId="0" applyNumberFormat="0" applyBorder="0" applyAlignment="0" applyProtection="0">
      <alignment vertical="center"/>
    </xf>
    <xf numFmtId="0" fontId="45" fillId="25" borderId="0" applyNumberFormat="0" applyBorder="0" applyAlignment="0" applyProtection="0">
      <alignment vertical="center"/>
    </xf>
    <xf numFmtId="0" fontId="45" fillId="26" borderId="0" applyNumberFormat="0" applyBorder="0" applyAlignment="0" applyProtection="0">
      <alignment vertical="center"/>
    </xf>
    <xf numFmtId="0" fontId="45" fillId="27" borderId="0" applyNumberFormat="0" applyBorder="0" applyAlignment="0" applyProtection="0">
      <alignment vertical="center"/>
    </xf>
    <xf numFmtId="0" fontId="15" fillId="0" borderId="0"/>
    <xf numFmtId="0" fontId="46" fillId="0" borderId="0">
      <alignment vertical="center"/>
    </xf>
    <xf numFmtId="0" fontId="15" fillId="0" borderId="0">
      <alignment vertical="center"/>
    </xf>
    <xf numFmtId="0" fontId="47" fillId="0" borderId="0"/>
    <xf numFmtId="0" fontId="15" fillId="0" borderId="0">
      <alignment vertical="center"/>
    </xf>
    <xf numFmtId="0" fontId="15" fillId="0" borderId="0">
      <alignment vertical="center"/>
    </xf>
    <xf numFmtId="0" fontId="7" fillId="0" borderId="0">
      <alignment vertical="center"/>
    </xf>
    <xf numFmtId="0" fontId="47" fillId="0" borderId="0"/>
    <xf numFmtId="0" fontId="15" fillId="0" borderId="0">
      <alignment vertical="center"/>
    </xf>
    <xf numFmtId="0" fontId="39" fillId="0" borderId="0">
      <alignment vertical="center"/>
    </xf>
    <xf numFmtId="178" fontId="48" fillId="0" borderId="0"/>
    <xf numFmtId="43" fontId="15" fillId="0" borderId="0" applyFont="0" applyFill="0" applyBorder="0" applyAlignment="0" applyProtection="0">
      <alignment vertical="center"/>
    </xf>
    <xf numFmtId="43" fontId="15" fillId="0" borderId="0" applyFont="0" applyFill="0" applyBorder="0" applyAlignment="0" applyProtection="0"/>
    <xf numFmtId="179" fontId="15" fillId="0" borderId="0" applyFont="0" applyFill="0" applyBorder="0" applyAlignment="0" applyProtection="0"/>
    <xf numFmtId="43" fontId="15" fillId="0" borderId="0" applyFont="0" applyFill="0" applyBorder="0" applyAlignment="0" applyProtection="0"/>
    <xf numFmtId="179" fontId="15" fillId="0" borderId="0" applyFont="0" applyFill="0" applyBorder="0" applyAlignment="0" applyProtection="0"/>
    <xf numFmtId="43" fontId="47" fillId="0" borderId="0" applyFont="0" applyFill="0" applyBorder="0" applyAlignment="0" applyProtection="0"/>
    <xf numFmtId="180" fontId="48" fillId="0" borderId="0" applyFont="0" applyBorder="0" applyProtection="0"/>
    <xf numFmtId="180" fontId="48" fillId="0" borderId="0"/>
    <xf numFmtId="0" fontId="50" fillId="28" borderId="0" applyNumberFormat="0" applyBorder="0" applyAlignment="0" applyProtection="0">
      <alignment vertical="center"/>
    </xf>
    <xf numFmtId="0" fontId="51" fillId="0" borderId="19" applyNumberFormat="0" applyFill="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3" fillId="12"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9" fontId="15" fillId="0" borderId="0" applyFont="0" applyFill="0" applyBorder="0" applyAlignment="0" applyProtection="0"/>
    <xf numFmtId="0" fontId="54" fillId="29" borderId="20" applyNumberFormat="0" applyAlignment="0" applyProtection="0">
      <alignment vertical="center"/>
    </xf>
    <xf numFmtId="44" fontId="15" fillId="0" borderId="0" applyFont="0" applyFill="0" applyBorder="0" applyAlignment="0" applyProtection="0"/>
    <xf numFmtId="44" fontId="15" fillId="0" borderId="0" applyFont="0" applyFill="0" applyBorder="0" applyAlignment="0" applyProtection="0"/>
    <xf numFmtId="181" fontId="49" fillId="0" borderId="0" applyFont="0" applyFill="0" applyBorder="0" applyAlignment="0" applyProtection="0"/>
    <xf numFmtId="0" fontId="55" fillId="0" borderId="21" applyNumberFormat="0" applyFill="0" applyAlignment="0" applyProtection="0">
      <alignment vertical="center"/>
    </xf>
    <xf numFmtId="0" fontId="7" fillId="30" borderId="22" applyNumberFormat="0" applyFont="0" applyAlignment="0" applyProtection="0">
      <alignment vertical="center"/>
    </xf>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center"/>
    </xf>
    <xf numFmtId="0" fontId="45" fillId="31" borderId="0" applyNumberFormat="0" applyBorder="0" applyAlignment="0" applyProtection="0">
      <alignment vertical="center"/>
    </xf>
    <xf numFmtId="0" fontId="45" fillId="32" borderId="0" applyNumberFormat="0" applyBorder="0" applyAlignment="0" applyProtection="0">
      <alignment vertical="center"/>
    </xf>
    <xf numFmtId="0" fontId="45" fillId="33" borderId="0" applyNumberFormat="0" applyBorder="0" applyAlignment="0" applyProtection="0">
      <alignment vertical="center"/>
    </xf>
    <xf numFmtId="0" fontId="45" fillId="25" borderId="0" applyNumberFormat="0" applyBorder="0" applyAlignment="0" applyProtection="0">
      <alignment vertical="center"/>
    </xf>
    <xf numFmtId="0" fontId="45" fillId="26" borderId="0" applyNumberFormat="0" applyBorder="0" applyAlignment="0" applyProtection="0">
      <alignment vertical="center"/>
    </xf>
    <xf numFmtId="0" fontId="45" fillId="34" borderId="0" applyNumberFormat="0" applyBorder="0" applyAlignment="0" applyProtection="0">
      <alignment vertical="center"/>
    </xf>
    <xf numFmtId="0" fontId="58" fillId="0" borderId="23" applyNumberFormat="0" applyFill="0" applyAlignment="0" applyProtection="0">
      <alignment vertical="center"/>
    </xf>
    <xf numFmtId="0" fontId="59" fillId="0" borderId="24" applyNumberFormat="0" applyFill="0" applyAlignment="0" applyProtection="0">
      <alignment vertical="center"/>
    </xf>
    <xf numFmtId="0" fontId="60" fillId="0" borderId="25" applyNumberFormat="0" applyFill="0" applyAlignment="0" applyProtection="0">
      <alignment vertical="center"/>
    </xf>
    <xf numFmtId="0" fontId="60"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2" fillId="19" borderId="20" applyNumberFormat="0" applyAlignment="0" applyProtection="0">
      <alignment vertical="center"/>
    </xf>
    <xf numFmtId="0" fontId="63" fillId="29" borderId="26" applyNumberFormat="0" applyAlignment="0" applyProtection="0">
      <alignment vertical="center"/>
    </xf>
    <xf numFmtId="0" fontId="64" fillId="35" borderId="27" applyNumberFormat="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6" fillId="13"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7" fillId="0" borderId="0" applyNumberFormat="0" applyFill="0" applyBorder="0" applyAlignment="0" applyProtection="0">
      <alignment vertical="center"/>
    </xf>
    <xf numFmtId="0" fontId="43" fillId="0" borderId="0">
      <alignment vertical="center"/>
    </xf>
    <xf numFmtId="0" fontId="39" fillId="0" borderId="0">
      <alignment vertical="center"/>
    </xf>
    <xf numFmtId="0" fontId="14" fillId="0" borderId="0">
      <alignment vertical="center"/>
    </xf>
    <xf numFmtId="0" fontId="40" fillId="0" borderId="0"/>
    <xf numFmtId="0" fontId="39" fillId="0" borderId="0">
      <alignment vertical="center"/>
    </xf>
    <xf numFmtId="0" fontId="62" fillId="19" borderId="37" applyNumberFormat="0" applyAlignment="0" applyProtection="0">
      <alignment vertical="center"/>
    </xf>
    <xf numFmtId="0" fontId="7" fillId="30" borderId="38" applyNumberFormat="0" applyFont="0" applyAlignment="0" applyProtection="0">
      <alignment vertical="center"/>
    </xf>
    <xf numFmtId="0" fontId="54" fillId="29" borderId="37" applyNumberFormat="0" applyAlignment="0" applyProtection="0">
      <alignment vertical="center"/>
    </xf>
    <xf numFmtId="0" fontId="51" fillId="0" borderId="36" applyNumberFormat="0" applyFill="0" applyAlignment="0" applyProtection="0">
      <alignment vertical="center"/>
    </xf>
    <xf numFmtId="0" fontId="51" fillId="0" borderId="31" applyNumberFormat="0" applyFill="0" applyAlignment="0" applyProtection="0">
      <alignment vertical="center"/>
    </xf>
    <xf numFmtId="0" fontId="54" fillId="29" borderId="32" applyNumberFormat="0" applyAlignment="0" applyProtection="0">
      <alignment vertical="center"/>
    </xf>
    <xf numFmtId="0" fontId="7" fillId="30" borderId="33" applyNumberFormat="0" applyFont="0" applyAlignment="0" applyProtection="0">
      <alignment vertical="center"/>
    </xf>
    <xf numFmtId="0" fontId="62" fillId="19" borderId="32" applyNumberFormat="0" applyAlignment="0" applyProtection="0">
      <alignment vertical="center"/>
    </xf>
    <xf numFmtId="0" fontId="63" fillId="29" borderId="34" applyNumberFormat="0" applyAlignment="0" applyProtection="0">
      <alignment vertical="center"/>
    </xf>
    <xf numFmtId="0" fontId="63" fillId="29" borderId="39" applyNumberFormat="0" applyAlignment="0" applyProtection="0">
      <alignment vertical="center"/>
    </xf>
    <xf numFmtId="0" fontId="51" fillId="0" borderId="36" applyNumberFormat="0" applyFill="0" applyAlignment="0" applyProtection="0">
      <alignment vertical="center"/>
    </xf>
    <xf numFmtId="0" fontId="54" fillId="29" borderId="37" applyNumberFormat="0" applyAlignment="0" applyProtection="0">
      <alignment vertical="center"/>
    </xf>
    <xf numFmtId="0" fontId="7" fillId="30" borderId="38" applyNumberFormat="0" applyFont="0" applyAlignment="0" applyProtection="0">
      <alignment vertical="center"/>
    </xf>
    <xf numFmtId="0" fontId="62" fillId="19" borderId="37" applyNumberFormat="0" applyAlignment="0" applyProtection="0">
      <alignment vertical="center"/>
    </xf>
    <xf numFmtId="0" fontId="63" fillId="29" borderId="39" applyNumberFormat="0" applyAlignment="0" applyProtection="0">
      <alignment vertical="center"/>
    </xf>
    <xf numFmtId="0" fontId="44" fillId="0" borderId="0" applyNumberFormat="0" applyBorder="0" applyProtection="0">
      <alignment vertical="center"/>
    </xf>
    <xf numFmtId="0" fontId="81" fillId="0" borderId="0"/>
    <xf numFmtId="0" fontId="15" fillId="0" borderId="0"/>
    <xf numFmtId="185" fontId="49" fillId="0" borderId="0"/>
    <xf numFmtId="0" fontId="47" fillId="0" borderId="0"/>
    <xf numFmtId="0" fontId="15" fillId="0" borderId="0"/>
    <xf numFmtId="189" fontId="48" fillId="0" borderId="0" applyFont="0" applyBorder="0" applyProtection="0"/>
    <xf numFmtId="180" fontId="48" fillId="0" borderId="0" applyFont="0" applyBorder="0" applyProtection="0"/>
    <xf numFmtId="189" fontId="48" fillId="0" borderId="0" applyFont="0" applyBorder="0" applyProtection="0"/>
    <xf numFmtId="37" fontId="49" fillId="0" borderId="0"/>
    <xf numFmtId="0" fontId="32" fillId="0" borderId="0"/>
    <xf numFmtId="0" fontId="32" fillId="0" borderId="0"/>
    <xf numFmtId="0" fontId="47" fillId="0" borderId="0"/>
    <xf numFmtId="37" fontId="148" fillId="0" borderId="0"/>
    <xf numFmtId="0" fontId="149" fillId="0" borderId="0"/>
    <xf numFmtId="0" fontId="150" fillId="0" borderId="0"/>
    <xf numFmtId="189" fontId="158" fillId="0" borderId="0" applyBorder="0" applyProtection="0"/>
    <xf numFmtId="0" fontId="46" fillId="0" borderId="0" applyNumberFormat="0" applyFont="0" applyBorder="0" applyProtection="0"/>
    <xf numFmtId="0" fontId="46" fillId="0" borderId="0">
      <alignment vertical="center"/>
    </xf>
    <xf numFmtId="0" fontId="43" fillId="0" borderId="0" applyNumberFormat="0" applyBorder="0" applyProtection="0">
      <alignment vertical="center"/>
    </xf>
    <xf numFmtId="0" fontId="160" fillId="0" borderId="0" applyNumberFormat="0" applyBorder="0" applyProtection="0"/>
    <xf numFmtId="0" fontId="160" fillId="0" borderId="0" applyNumberFormat="0" applyBorder="0" applyProtection="0"/>
    <xf numFmtId="0" fontId="47" fillId="0" borderId="0"/>
    <xf numFmtId="0" fontId="168" fillId="0" borderId="0" applyNumberFormat="0" applyFill="0" applyBorder="0" applyProtection="0">
      <alignment vertical="center"/>
    </xf>
    <xf numFmtId="0" fontId="47" fillId="0" borderId="0"/>
    <xf numFmtId="0" fontId="7" fillId="0" borderId="0">
      <alignment vertical="center"/>
    </xf>
    <xf numFmtId="0" fontId="2" fillId="0" borderId="0">
      <alignment vertical="center"/>
    </xf>
    <xf numFmtId="0" fontId="15" fillId="0" borderId="0"/>
    <xf numFmtId="0" fontId="49" fillId="0" borderId="0"/>
    <xf numFmtId="37" fontId="49" fillId="0" borderId="0"/>
    <xf numFmtId="0" fontId="180" fillId="0" borderId="0" applyBorder="0" applyProtection="0">
      <alignment vertical="center"/>
    </xf>
    <xf numFmtId="43" fontId="39" fillId="0" borderId="0" applyFont="0" applyFill="0" applyBorder="0" applyAlignment="0" applyProtection="0">
      <alignment vertical="center"/>
    </xf>
    <xf numFmtId="9" fontId="39" fillId="0" borderId="0" applyFont="0" applyFill="0" applyBorder="0" applyAlignment="0" applyProtection="0">
      <alignment vertical="center"/>
    </xf>
    <xf numFmtId="0" fontId="15" fillId="0" borderId="0">
      <alignment vertical="center"/>
    </xf>
    <xf numFmtId="0" fontId="15" fillId="0" borderId="0"/>
    <xf numFmtId="0" fontId="47" fillId="0" borderId="0"/>
    <xf numFmtId="0" fontId="15" fillId="0" borderId="0">
      <alignment vertical="center"/>
    </xf>
  </cellStyleXfs>
  <cellXfs count="2665">
    <xf numFmtId="0" fontId="0" fillId="0" borderId="0" xfId="0">
      <alignment vertical="center"/>
    </xf>
    <xf numFmtId="0" fontId="12" fillId="0" borderId="0" xfId="2" applyAlignment="1" applyProtection="1">
      <alignment vertical="center"/>
    </xf>
    <xf numFmtId="0" fontId="8" fillId="3" borderId="2" xfId="0" applyFont="1" applyFill="1" applyBorder="1">
      <alignment vertical="center"/>
    </xf>
    <xf numFmtId="0" fontId="8" fillId="3" borderId="2" xfId="0" applyFont="1" applyFill="1" applyBorder="1" applyAlignment="1">
      <alignment horizontal="justify" vertical="center"/>
    </xf>
    <xf numFmtId="0" fontId="8" fillId="3" borderId="2" xfId="0" applyFont="1" applyFill="1" applyBorder="1" applyAlignment="1">
      <alignment horizontal="left" vertical="center" indent="2"/>
    </xf>
    <xf numFmtId="0" fontId="8" fillId="3" borderId="2" xfId="0" applyFont="1" applyFill="1" applyBorder="1" applyAlignment="1">
      <alignment horizontal="left" vertical="center" wrapText="1" indent="2"/>
    </xf>
    <xf numFmtId="0" fontId="8" fillId="3" borderId="2" xfId="0" applyFont="1" applyFill="1" applyBorder="1" applyAlignment="1">
      <alignment horizontal="left" vertical="center" wrapText="1"/>
    </xf>
    <xf numFmtId="0" fontId="8" fillId="3" borderId="3" xfId="0" applyFont="1" applyFill="1" applyBorder="1" applyAlignment="1">
      <alignment horizontal="justify" vertical="center"/>
    </xf>
    <xf numFmtId="0" fontId="9" fillId="3" borderId="2" xfId="0" applyFont="1" applyFill="1" applyBorder="1" applyAlignment="1">
      <alignment horizontal="left" vertical="center" indent="2"/>
    </xf>
    <xf numFmtId="0" fontId="3" fillId="3" borderId="2" xfId="0" applyFont="1" applyFill="1" applyBorder="1" applyAlignment="1">
      <alignment horizontal="left" vertical="center" indent="2"/>
    </xf>
    <xf numFmtId="0" fontId="3" fillId="3" borderId="2" xfId="0" applyFont="1" applyFill="1" applyBorder="1" applyAlignment="1">
      <alignment horizontal="left" vertical="center" wrapText="1" indent="2"/>
    </xf>
    <xf numFmtId="0" fontId="0" fillId="0" borderId="0" xfId="0" applyAlignment="1">
      <alignment vertical="center" wrapText="1"/>
    </xf>
    <xf numFmtId="0" fontId="5" fillId="2" borderId="1" xfId="0" applyFont="1" applyFill="1" applyBorder="1" applyAlignment="1">
      <alignment horizontal="center" vertical="center"/>
    </xf>
    <xf numFmtId="0" fontId="3" fillId="3" borderId="2" xfId="0" applyFont="1" applyFill="1" applyBorder="1">
      <alignment vertical="center"/>
    </xf>
    <xf numFmtId="0" fontId="3" fillId="3" borderId="2" xfId="0" applyFont="1" applyFill="1" applyBorder="1" applyAlignment="1">
      <alignment horizontal="justify" vertical="center"/>
    </xf>
    <xf numFmtId="0" fontId="3" fillId="3" borderId="2" xfId="0" applyFont="1" applyFill="1" applyBorder="1" applyAlignment="1">
      <alignment horizontal="left" vertical="center" wrapText="1"/>
    </xf>
    <xf numFmtId="0" fontId="3" fillId="3" borderId="3" xfId="0" applyFont="1" applyFill="1" applyBorder="1" applyAlignment="1">
      <alignment horizontal="justify" vertical="center"/>
    </xf>
    <xf numFmtId="0" fontId="9" fillId="3" borderId="2" xfId="0" applyFont="1" applyFill="1" applyBorder="1" applyAlignment="1">
      <alignment horizontal="left" vertical="center" wrapText="1" indent="2"/>
    </xf>
    <xf numFmtId="0" fontId="10" fillId="0" borderId="0" xfId="0" applyFont="1" applyAlignment="1">
      <alignment vertical="center" wrapText="1"/>
    </xf>
    <xf numFmtId="0" fontId="16" fillId="0" borderId="0" xfId="0" applyFont="1" applyAlignment="1">
      <alignment vertical="center" wrapText="1"/>
    </xf>
    <xf numFmtId="0" fontId="3" fillId="0" borderId="0" xfId="0" applyFont="1" applyAlignment="1">
      <alignment vertical="center" wrapText="1"/>
    </xf>
    <xf numFmtId="0" fontId="11" fillId="0" borderId="8" xfId="0" applyFont="1" applyBorder="1" applyAlignment="1">
      <alignment vertical="center" wrapText="1"/>
    </xf>
    <xf numFmtId="0" fontId="11" fillId="0" borderId="0" xfId="0" applyFont="1" applyAlignment="1">
      <alignment vertical="center" wrapText="1"/>
    </xf>
    <xf numFmtId="0" fontId="17" fillId="0" borderId="12" xfId="0" applyFont="1" applyBorder="1" applyAlignment="1">
      <alignment vertical="center" wrapText="1"/>
    </xf>
    <xf numFmtId="0" fontId="17" fillId="0" borderId="14" xfId="0" applyFont="1" applyBorder="1" applyAlignment="1">
      <alignment vertical="center" wrapText="1"/>
    </xf>
    <xf numFmtId="0" fontId="17" fillId="0" borderId="0" xfId="0" applyFont="1" applyAlignment="1">
      <alignment vertical="center" wrapText="1"/>
    </xf>
    <xf numFmtId="0" fontId="17" fillId="0" borderId="18" xfId="0" applyFont="1" applyBorder="1" applyAlignment="1">
      <alignment vertical="center" wrapText="1"/>
    </xf>
    <xf numFmtId="0" fontId="11" fillId="0" borderId="0" xfId="0" applyFont="1" applyAlignment="1">
      <alignment vertical="top" wrapText="1"/>
    </xf>
    <xf numFmtId="0" fontId="11" fillId="0" borderId="11" xfId="0" applyFont="1" applyBorder="1" applyAlignment="1">
      <alignment vertical="top" wrapText="1"/>
    </xf>
    <xf numFmtId="0" fontId="17" fillId="0" borderId="9" xfId="0" applyFont="1" applyBorder="1" applyAlignment="1">
      <alignment vertical="center" wrapText="1"/>
    </xf>
    <xf numFmtId="0" fontId="17" fillId="0" borderId="10" xfId="0" applyFont="1" applyBorder="1" applyAlignment="1">
      <alignment vertical="center" wrapText="1"/>
    </xf>
    <xf numFmtId="0" fontId="17" fillId="4" borderId="4"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7" xfId="0" applyFont="1" applyFill="1" applyBorder="1" applyAlignment="1">
      <alignment horizontal="center" vertical="center" wrapText="1"/>
    </xf>
    <xf numFmtId="176" fontId="11" fillId="4" borderId="5" xfId="1" applyNumberFormat="1" applyFont="1" applyFill="1" applyBorder="1" applyAlignment="1">
      <alignment horizontal="center" vertical="center" wrapText="1"/>
    </xf>
    <xf numFmtId="20" fontId="11" fillId="4" borderId="6" xfId="1" applyNumberFormat="1" applyFont="1" applyFill="1" applyBorder="1" applyAlignment="1">
      <alignment horizontal="center" vertical="center" wrapText="1"/>
    </xf>
    <xf numFmtId="0" fontId="17" fillId="0" borderId="7" xfId="0" applyFont="1" applyBorder="1" applyAlignment="1">
      <alignment vertical="center" wrapText="1"/>
    </xf>
    <xf numFmtId="0" fontId="22" fillId="2" borderId="1" xfId="0" applyFont="1" applyFill="1" applyBorder="1" applyAlignment="1">
      <alignment horizontal="center" vertical="center"/>
    </xf>
    <xf numFmtId="176" fontId="25" fillId="4" borderId="5" xfId="1" applyNumberFormat="1" applyFont="1" applyFill="1" applyBorder="1" applyAlignment="1">
      <alignment vertical="center" wrapText="1"/>
    </xf>
    <xf numFmtId="176" fontId="25" fillId="4" borderId="7" xfId="1" applyNumberFormat="1" applyFont="1" applyFill="1" applyBorder="1" applyAlignment="1">
      <alignment vertical="center" wrapText="1"/>
    </xf>
    <xf numFmtId="0" fontId="26" fillId="3" borderId="2" xfId="0" applyFont="1" applyFill="1" applyBorder="1" applyAlignment="1">
      <alignment horizontal="left" vertical="center" wrapText="1" indent="2"/>
    </xf>
    <xf numFmtId="0" fontId="26" fillId="0" borderId="0" xfId="0" applyFont="1" applyAlignment="1">
      <alignment vertical="center" wrapText="1"/>
    </xf>
    <xf numFmtId="0" fontId="31" fillId="3" borderId="2" xfId="0" applyFont="1" applyFill="1" applyBorder="1" applyAlignment="1">
      <alignment horizontal="left" vertical="center" wrapText="1" indent="2"/>
    </xf>
    <xf numFmtId="0" fontId="26" fillId="3" borderId="2" xfId="0" applyFont="1" applyFill="1" applyBorder="1">
      <alignment vertical="center"/>
    </xf>
    <xf numFmtId="0" fontId="23" fillId="3" borderId="2" xfId="0" applyFont="1" applyFill="1" applyBorder="1" applyAlignment="1">
      <alignment horizontal="left" vertical="center" wrapText="1" indent="2"/>
    </xf>
    <xf numFmtId="0" fontId="17" fillId="0" borderId="6" xfId="0" applyFont="1" applyBorder="1" applyAlignment="1">
      <alignment vertical="center" wrapText="1"/>
    </xf>
    <xf numFmtId="0" fontId="5" fillId="2" borderId="1" xfId="0" applyFont="1" applyFill="1" applyBorder="1" applyAlignment="1">
      <alignment horizontal="center" vertical="center" wrapText="1"/>
    </xf>
    <xf numFmtId="0" fontId="3" fillId="3" borderId="2" xfId="0" applyFont="1" applyFill="1" applyBorder="1" applyAlignment="1">
      <alignment vertical="center" wrapText="1"/>
    </xf>
    <xf numFmtId="0" fontId="36" fillId="3" borderId="2" xfId="0" applyFont="1" applyFill="1" applyBorder="1" applyAlignment="1">
      <alignment horizontal="left" vertical="center" wrapText="1" indent="2"/>
    </xf>
    <xf numFmtId="0" fontId="26" fillId="3" borderId="2" xfId="0" applyFont="1" applyFill="1" applyBorder="1" applyAlignment="1">
      <alignment horizontal="left" vertical="center" indent="2"/>
    </xf>
    <xf numFmtId="0" fontId="26" fillId="3" borderId="2" xfId="0" applyFont="1" applyFill="1" applyBorder="1" applyAlignment="1">
      <alignment horizontal="justify" vertical="center"/>
    </xf>
    <xf numFmtId="0" fontId="38" fillId="3" borderId="2" xfId="0" applyFont="1" applyFill="1" applyBorder="1" applyAlignment="1">
      <alignment horizontal="left" vertical="center" indent="2"/>
    </xf>
    <xf numFmtId="0" fontId="23" fillId="3" borderId="2" xfId="0" applyFont="1" applyFill="1" applyBorder="1" applyAlignment="1">
      <alignment horizontal="left" vertical="center" wrapText="1"/>
    </xf>
    <xf numFmtId="0" fontId="23" fillId="3" borderId="3" xfId="0" applyFont="1" applyFill="1" applyBorder="1" applyAlignment="1">
      <alignment horizontal="justify" vertical="center"/>
    </xf>
    <xf numFmtId="0" fontId="23" fillId="3" borderId="2" xfId="0" applyFont="1" applyFill="1" applyBorder="1" applyAlignment="1">
      <alignment horizontal="justify" vertical="center"/>
    </xf>
    <xf numFmtId="0" fontId="3" fillId="3" borderId="2" xfId="7" applyFont="1" applyFill="1" applyBorder="1" applyAlignment="1">
      <alignment horizontal="justify" vertical="center"/>
    </xf>
    <xf numFmtId="0" fontId="3" fillId="3" borderId="2" xfId="7" applyFont="1" applyFill="1" applyBorder="1" applyAlignment="1">
      <alignment horizontal="left" vertical="center" indent="2"/>
    </xf>
    <xf numFmtId="0" fontId="3" fillId="3" borderId="2" xfId="7" applyFont="1" applyFill="1" applyBorder="1" applyAlignment="1">
      <alignment horizontal="left" vertical="center" wrapText="1" indent="2"/>
    </xf>
    <xf numFmtId="0" fontId="38" fillId="3" borderId="2" xfId="7" applyFont="1" applyFill="1" applyBorder="1" applyAlignment="1">
      <alignment horizontal="left" vertical="center" indent="2"/>
    </xf>
    <xf numFmtId="0" fontId="23" fillId="3" borderId="2" xfId="0" applyFont="1" applyFill="1" applyBorder="1" applyAlignment="1">
      <alignment horizontal="left" vertical="center" indent="2"/>
    </xf>
    <xf numFmtId="0" fontId="41" fillId="3" borderId="2" xfId="0" applyFont="1" applyFill="1" applyBorder="1" applyAlignment="1">
      <alignment horizontal="left" vertical="center" wrapText="1" indent="2"/>
    </xf>
    <xf numFmtId="176" fontId="25" fillId="4" borderId="6" xfId="1" applyNumberFormat="1" applyFont="1" applyFill="1" applyBorder="1" applyAlignment="1">
      <alignment vertical="center" wrapText="1"/>
    </xf>
    <xf numFmtId="0" fontId="3" fillId="36" borderId="28" xfId="105" applyFont="1" applyFill="1" applyBorder="1" applyAlignment="1">
      <alignment horizontal="justify" vertical="center"/>
    </xf>
    <xf numFmtId="0" fontId="3" fillId="36" borderId="29" xfId="105" applyFont="1" applyFill="1" applyBorder="1" applyAlignment="1">
      <alignment horizontal="left" vertical="center" wrapText="1"/>
    </xf>
    <xf numFmtId="0" fontId="3" fillId="36" borderId="29" xfId="105" applyFont="1" applyFill="1" applyBorder="1" applyAlignment="1">
      <alignment horizontal="left" vertical="center" wrapText="1" indent="2"/>
    </xf>
    <xf numFmtId="0" fontId="3" fillId="36" borderId="29" xfId="105" applyFont="1" applyFill="1" applyBorder="1" applyAlignment="1">
      <alignment horizontal="justify" vertical="center"/>
    </xf>
    <xf numFmtId="0" fontId="3" fillId="36" borderId="29" xfId="105" applyFont="1" applyFill="1" applyBorder="1" applyAlignment="1">
      <alignment horizontal="left" vertical="center" indent="2"/>
    </xf>
    <xf numFmtId="0" fontId="23" fillId="36" borderId="29" xfId="105" applyFont="1" applyFill="1" applyBorder="1" applyAlignment="1">
      <alignment horizontal="left" vertical="center" wrapText="1"/>
    </xf>
    <xf numFmtId="0" fontId="23" fillId="36" borderId="29" xfId="105" applyFont="1" applyFill="1" applyBorder="1" applyAlignment="1">
      <alignment horizontal="justify" vertical="center"/>
    </xf>
    <xf numFmtId="0" fontId="23" fillId="36" borderId="29" xfId="105" applyFont="1" applyFill="1" applyBorder="1" applyAlignment="1">
      <alignment horizontal="left" vertical="center" wrapText="1" indent="2"/>
    </xf>
    <xf numFmtId="0" fontId="23" fillId="36" borderId="29" xfId="105" applyFont="1" applyFill="1" applyBorder="1" applyAlignment="1">
      <alignment horizontal="left" vertical="center" indent="2"/>
    </xf>
    <xf numFmtId="0" fontId="72" fillId="3" borderId="2" xfId="0" applyFont="1" applyFill="1" applyBorder="1" applyAlignment="1">
      <alignment horizontal="left" vertical="center" wrapText="1" indent="2"/>
    </xf>
    <xf numFmtId="0" fontId="75" fillId="0" borderId="0" xfId="125" applyFont="1">
      <alignment vertical="center"/>
    </xf>
    <xf numFmtId="0" fontId="31" fillId="0" borderId="48" xfId="126" quotePrefix="1" applyFont="1" applyBorder="1" applyAlignment="1">
      <alignment horizontal="center" vertical="center"/>
    </xf>
    <xf numFmtId="0" fontId="31" fillId="0" borderId="50" xfId="126" applyFont="1" applyBorder="1"/>
    <xf numFmtId="0" fontId="31" fillId="0" borderId="51" xfId="126" applyFont="1" applyBorder="1"/>
    <xf numFmtId="0" fontId="24" fillId="0" borderId="0" xfId="4" applyFont="1" applyAlignment="1">
      <alignment vertical="center"/>
    </xf>
    <xf numFmtId="0" fontId="31" fillId="0" borderId="0" xfId="126" applyFont="1" applyAlignment="1">
      <alignment vertical="center"/>
    </xf>
    <xf numFmtId="0" fontId="24" fillId="0" borderId="0" xfId="4" applyFont="1" applyAlignment="1">
      <alignment horizontal="left" vertical="center"/>
    </xf>
    <xf numFmtId="0" fontId="31" fillId="0" borderId="0" xfId="4" applyFont="1" applyAlignment="1">
      <alignment horizontal="right"/>
    </xf>
    <xf numFmtId="0" fontId="24" fillId="0" borderId="0" xfId="4" applyFont="1" applyAlignment="1">
      <alignment horizontal="right" vertical="center"/>
    </xf>
    <xf numFmtId="185" fontId="83" fillId="0" borderId="0" xfId="128" quotePrefix="1" applyFont="1" applyAlignment="1" applyProtection="1">
      <alignment horizontal="left" vertical="center"/>
      <protection locked="0"/>
    </xf>
    <xf numFmtId="0" fontId="84" fillId="0" borderId="0" xfId="4" applyFont="1"/>
    <xf numFmtId="185" fontId="83" fillId="0" borderId="0" xfId="128" applyFont="1" applyAlignment="1" applyProtection="1">
      <alignment horizontal="left" vertical="center"/>
      <protection locked="0"/>
    </xf>
    <xf numFmtId="185" fontId="24" fillId="0" borderId="0" xfId="128" applyFont="1" applyAlignment="1" applyProtection="1">
      <alignment horizontal="left" vertical="center"/>
      <protection locked="0"/>
    </xf>
    <xf numFmtId="0" fontId="24" fillId="0" borderId="63" xfId="129" applyFont="1" applyBorder="1" applyAlignment="1">
      <alignment horizontal="center" vertical="center"/>
    </xf>
    <xf numFmtId="0" fontId="24" fillId="0" borderId="0" xfId="129" applyFont="1" applyAlignment="1">
      <alignment vertical="center"/>
    </xf>
    <xf numFmtId="0" fontId="24" fillId="0" borderId="50" xfId="129" applyFont="1" applyBorder="1" applyAlignment="1">
      <alignment horizontal="left" vertical="center"/>
    </xf>
    <xf numFmtId="0" fontId="24" fillId="0" borderId="51" xfId="129" applyFont="1" applyBorder="1" applyAlignment="1">
      <alignment horizontal="left" vertical="center"/>
    </xf>
    <xf numFmtId="0" fontId="24" fillId="0" borderId="52" xfId="129" applyFont="1" applyBorder="1" applyAlignment="1">
      <alignment vertical="center"/>
    </xf>
    <xf numFmtId="0" fontId="26" fillId="0" borderId="65" xfId="129" applyFont="1" applyBorder="1" applyAlignment="1">
      <alignment horizontal="center" vertical="center" wrapText="1"/>
    </xf>
    <xf numFmtId="0" fontId="26" fillId="0" borderId="71" xfId="129" applyFont="1" applyBorder="1" applyAlignment="1">
      <alignment vertical="center"/>
    </xf>
    <xf numFmtId="0" fontId="26" fillId="0" borderId="72" xfId="129" applyFont="1" applyBorder="1" applyAlignment="1">
      <alignment vertical="center"/>
    </xf>
    <xf numFmtId="0" fontId="24" fillId="0" borderId="0" xfId="129" applyFont="1" applyAlignment="1">
      <alignment horizontal="left" vertical="center"/>
    </xf>
    <xf numFmtId="0" fontId="24" fillId="0" borderId="0" xfId="129" applyFont="1" applyAlignment="1">
      <alignment horizontal="right" vertical="center"/>
    </xf>
    <xf numFmtId="0" fontId="24" fillId="0" borderId="0" xfId="129" applyFont="1"/>
    <xf numFmtId="0" fontId="24" fillId="0" borderId="0" xfId="129" applyFont="1" applyAlignment="1">
      <alignment horizontal="right"/>
    </xf>
    <xf numFmtId="0" fontId="24" fillId="0" borderId="0" xfId="129" quotePrefix="1" applyFont="1" applyAlignment="1">
      <alignment vertical="center"/>
    </xf>
    <xf numFmtId="0" fontId="31" fillId="0" borderId="0" xfId="129" applyFont="1" applyAlignment="1">
      <alignment vertical="center"/>
    </xf>
    <xf numFmtId="183" fontId="31" fillId="0" borderId="0" xfId="129" applyNumberFormat="1" applyFont="1" applyAlignment="1">
      <alignment vertical="center"/>
    </xf>
    <xf numFmtId="0" fontId="31" fillId="0" borderId="76" xfId="130" applyFont="1" applyBorder="1" applyAlignment="1" applyProtection="1">
      <alignment horizontal="distributed" vertical="center"/>
      <protection locked="0"/>
    </xf>
    <xf numFmtId="0" fontId="31" fillId="0" borderId="0" xfId="130" applyFont="1" applyAlignment="1" applyProtection="1">
      <alignment vertical="center" wrapText="1"/>
      <protection locked="0"/>
    </xf>
    <xf numFmtId="0" fontId="31" fillId="0" borderId="0" xfId="130" applyFont="1" applyAlignment="1" applyProtection="1">
      <alignment horizontal="justify" wrapText="1"/>
      <protection locked="0"/>
    </xf>
    <xf numFmtId="0" fontId="86" fillId="0" borderId="0" xfId="130" applyFont="1" applyProtection="1">
      <protection locked="0"/>
    </xf>
    <xf numFmtId="0" fontId="24" fillId="0" borderId="76" xfId="130" applyFont="1" applyBorder="1" applyAlignment="1" applyProtection="1">
      <alignment horizontal="center" vertical="center"/>
      <protection locked="0"/>
    </xf>
    <xf numFmtId="0" fontId="15" fillId="0" borderId="0" xfId="130"/>
    <xf numFmtId="0" fontId="31" fillId="0" borderId="28" xfId="130" applyFont="1" applyBorder="1" applyAlignment="1" applyProtection="1">
      <alignment horizontal="distributed" vertical="center"/>
      <protection locked="0"/>
    </xf>
    <xf numFmtId="0" fontId="86" fillId="0" borderId="78" xfId="130" applyFont="1" applyBorder="1" applyProtection="1">
      <protection locked="0"/>
    </xf>
    <xf numFmtId="0" fontId="88" fillId="0" borderId="79" xfId="130" applyFont="1" applyBorder="1" applyAlignment="1">
      <alignment horizontal="right"/>
    </xf>
    <xf numFmtId="0" fontId="26" fillId="0" borderId="76" xfId="130" applyFont="1" applyBorder="1" applyAlignment="1" applyProtection="1">
      <alignment horizontal="distributed" vertical="center" wrapText="1"/>
      <protection locked="0"/>
    </xf>
    <xf numFmtId="0" fontId="26" fillId="0" borderId="76" xfId="130" applyFont="1" applyBorder="1" applyAlignment="1" applyProtection="1">
      <alignment horizontal="distributed" vertical="center"/>
      <protection locked="0"/>
    </xf>
    <xf numFmtId="0" fontId="15" fillId="0" borderId="0" xfId="130" applyProtection="1">
      <protection locked="0"/>
    </xf>
    <xf numFmtId="0" fontId="31" fillId="0" borderId="0" xfId="130" applyFont="1" applyAlignment="1" applyProtection="1">
      <alignment vertical="center"/>
      <protection locked="0"/>
    </xf>
    <xf numFmtId="0" fontId="26" fillId="0" borderId="0" xfId="130" applyFont="1" applyAlignment="1">
      <alignment horizontal="right" vertical="center"/>
    </xf>
    <xf numFmtId="0" fontId="31" fillId="0" borderId="0" xfId="130" applyFont="1" applyAlignment="1" applyProtection="1">
      <alignment horizontal="left" vertical="center"/>
      <protection locked="0"/>
    </xf>
    <xf numFmtId="0" fontId="33" fillId="0" borderId="0" xfId="130" applyFont="1"/>
    <xf numFmtId="0" fontId="26" fillId="0" borderId="0" xfId="130" applyFont="1" applyAlignment="1" applyProtection="1">
      <alignment horizontal="left" vertical="center"/>
      <protection locked="0"/>
    </xf>
    <xf numFmtId="0" fontId="26" fillId="0" borderId="0" xfId="130" applyFont="1" applyAlignment="1" applyProtection="1">
      <alignment horizontal="center" vertical="center"/>
      <protection locked="0"/>
    </xf>
    <xf numFmtId="0" fontId="31" fillId="0" borderId="0" xfId="130" applyFont="1" applyProtection="1">
      <protection locked="0"/>
    </xf>
    <xf numFmtId="0" fontId="31" fillId="0" borderId="76" xfId="130" applyFont="1" applyBorder="1" applyAlignment="1" applyProtection="1">
      <alignment horizontal="center" vertical="center"/>
      <protection locked="0"/>
    </xf>
    <xf numFmtId="0" fontId="31" fillId="0" borderId="76" xfId="130" applyFont="1" applyBorder="1" applyAlignment="1">
      <alignment horizontal="center" vertical="center" shrinkToFit="1"/>
    </xf>
    <xf numFmtId="0" fontId="31" fillId="0" borderId="76" xfId="130" applyFont="1" applyBorder="1" applyAlignment="1">
      <alignment horizontal="center" vertical="center"/>
    </xf>
    <xf numFmtId="0" fontId="31" fillId="0" borderId="78" xfId="130" applyFont="1" applyBorder="1" applyProtection="1">
      <protection locked="0"/>
    </xf>
    <xf numFmtId="0" fontId="31" fillId="0" borderId="78" xfId="130" applyFont="1" applyBorder="1" applyAlignment="1" applyProtection="1">
      <alignment vertical="center"/>
      <protection locked="0"/>
    </xf>
    <xf numFmtId="0" fontId="26" fillId="0" borderId="0" xfId="130" applyFont="1" applyProtection="1">
      <protection locked="0"/>
    </xf>
    <xf numFmtId="0" fontId="26" fillId="0" borderId="0" xfId="130" applyFont="1" applyAlignment="1" applyProtection="1">
      <alignment vertical="center"/>
      <protection locked="0"/>
    </xf>
    <xf numFmtId="0" fontId="31" fillId="0" borderId="0" xfId="130" applyFont="1" applyAlignment="1" applyProtection="1">
      <alignment horizontal="right" vertical="center"/>
      <protection locked="0"/>
    </xf>
    <xf numFmtId="0" fontId="26" fillId="0" borderId="0" xfId="130" applyFont="1" applyAlignment="1">
      <alignment horizontal="right" vertical="top"/>
    </xf>
    <xf numFmtId="0" fontId="31" fillId="0" borderId="4" xfId="38" applyFont="1" applyBorder="1" applyAlignment="1" applyProtection="1">
      <alignment horizontal="center" vertical="center"/>
      <protection locked="0"/>
    </xf>
    <xf numFmtId="0" fontId="31" fillId="0" borderId="0" xfId="38" applyFont="1" applyAlignment="1" applyProtection="1">
      <alignment horizontal="center" vertical="center"/>
      <protection locked="0"/>
    </xf>
    <xf numFmtId="0" fontId="31" fillId="0" borderId="0" xfId="38" applyFont="1" applyProtection="1">
      <alignment vertical="center"/>
      <protection locked="0"/>
    </xf>
    <xf numFmtId="0" fontId="31" fillId="0" borderId="4" xfId="38" applyFont="1" applyBorder="1" applyAlignment="1">
      <alignment horizontal="center" vertical="center" shrinkToFit="1"/>
    </xf>
    <xf numFmtId="0" fontId="31" fillId="0" borderId="11" xfId="38" applyFont="1" applyBorder="1" applyProtection="1">
      <alignment vertical="center"/>
      <protection locked="0"/>
    </xf>
    <xf numFmtId="0" fontId="90" fillId="0" borderId="0" xfId="38" applyFont="1" applyProtection="1">
      <alignment vertical="center"/>
      <protection locked="0"/>
    </xf>
    <xf numFmtId="0" fontId="31" fillId="0" borderId="0" xfId="38" applyFont="1" applyAlignment="1" applyProtection="1">
      <alignment horizontal="left" vertical="center"/>
      <protection locked="0"/>
    </xf>
    <xf numFmtId="0" fontId="31" fillId="0" borderId="12" xfId="38" applyFont="1" applyBorder="1" applyAlignment="1" applyProtection="1">
      <alignment horizontal="left" vertical="center"/>
      <protection locked="0"/>
    </xf>
    <xf numFmtId="0" fontId="31" fillId="0" borderId="0" xfId="38" applyFont="1" applyAlignment="1" applyProtection="1">
      <alignment horizontal="right" vertical="center"/>
      <protection locked="0"/>
    </xf>
    <xf numFmtId="0" fontId="31" fillId="0" borderId="0" xfId="38" applyFont="1" applyAlignment="1" applyProtection="1">
      <alignment horizontal="left"/>
      <protection locked="0"/>
    </xf>
    <xf numFmtId="0" fontId="31" fillId="0" borderId="0" xfId="38" applyFont="1" applyAlignment="1" applyProtection="1">
      <alignment horizontal="center"/>
      <protection locked="0"/>
    </xf>
    <xf numFmtId="0" fontId="15" fillId="0" borderId="0" xfId="38" applyFont="1">
      <alignment vertical="center"/>
    </xf>
    <xf numFmtId="0" fontId="26" fillId="0" borderId="0" xfId="38" applyFont="1" applyAlignment="1" applyProtection="1">
      <alignment horizontal="left" vertical="center"/>
      <protection locked="0"/>
    </xf>
    <xf numFmtId="0" fontId="26" fillId="0" borderId="0" xfId="38" applyFont="1" applyAlignment="1" applyProtection="1">
      <alignment horizontal="left"/>
      <protection locked="0"/>
    </xf>
    <xf numFmtId="0" fontId="91" fillId="0" borderId="0" xfId="38" applyFont="1" applyAlignment="1" applyProtection="1">
      <alignment horizontal="left" vertical="center"/>
      <protection locked="0"/>
    </xf>
    <xf numFmtId="0" fontId="91" fillId="0" borderId="0" xfId="38" applyFont="1" applyAlignment="1" applyProtection="1">
      <alignment horizontal="left"/>
      <protection locked="0"/>
    </xf>
    <xf numFmtId="0" fontId="91" fillId="0" borderId="0" xfId="38" applyFont="1" applyProtection="1">
      <alignment vertical="center"/>
      <protection locked="0"/>
    </xf>
    <xf numFmtId="0" fontId="91" fillId="0" borderId="0" xfId="38" applyFont="1" applyAlignment="1" applyProtection="1">
      <alignment horizontal="center"/>
      <protection locked="0"/>
    </xf>
    <xf numFmtId="0" fontId="92" fillId="0" borderId="0" xfId="125" applyFont="1">
      <alignment vertical="center"/>
    </xf>
    <xf numFmtId="0" fontId="31" fillId="0" borderId="0" xfId="130" applyFont="1" applyAlignment="1" applyProtection="1">
      <alignment horizontal="center" vertical="center"/>
      <protection locked="0"/>
    </xf>
    <xf numFmtId="0" fontId="31" fillId="0" borderId="78" xfId="130" applyFont="1" applyBorder="1" applyAlignment="1" applyProtection="1">
      <alignment horizontal="center" vertical="center"/>
      <protection locked="0"/>
    </xf>
    <xf numFmtId="0" fontId="26" fillId="0" borderId="78" xfId="130" applyFont="1" applyBorder="1" applyAlignment="1" applyProtection="1">
      <alignment vertical="center"/>
      <protection locked="0"/>
    </xf>
    <xf numFmtId="0" fontId="31" fillId="0" borderId="78" xfId="130" applyFont="1" applyBorder="1" applyAlignment="1" applyProtection="1">
      <alignment horizontal="right"/>
      <protection locked="0"/>
    </xf>
    <xf numFmtId="0" fontId="31" fillId="0" borderId="0" xfId="130" applyFont="1" applyAlignment="1" applyProtection="1">
      <alignment horizontal="left" vertical="top"/>
      <protection locked="0"/>
    </xf>
    <xf numFmtId="0" fontId="26" fillId="0" borderId="4" xfId="32" applyFont="1" applyBorder="1" applyAlignment="1" applyProtection="1">
      <alignment horizontal="center" vertical="center"/>
      <protection locked="0"/>
    </xf>
    <xf numFmtId="0" fontId="28" fillId="0" borderId="0" xfId="32" applyFont="1" applyAlignment="1" applyProtection="1">
      <alignment horizontal="center" vertical="center"/>
      <protection locked="0"/>
    </xf>
    <xf numFmtId="0" fontId="28" fillId="0" borderId="0" xfId="32" applyFont="1" applyAlignment="1" applyProtection="1">
      <alignment vertical="center"/>
      <protection locked="0"/>
    </xf>
    <xf numFmtId="0" fontId="26" fillId="0" borderId="11" xfId="32" applyFont="1" applyBorder="1" applyAlignment="1" applyProtection="1">
      <alignment vertical="center"/>
      <protection locked="0"/>
    </xf>
    <xf numFmtId="0" fontId="28" fillId="0" borderId="11" xfId="32" applyFont="1" applyBorder="1" applyAlignment="1" applyProtection="1">
      <alignment horizontal="center" vertical="center"/>
      <protection locked="0"/>
    </xf>
    <xf numFmtId="0" fontId="28" fillId="0" borderId="11" xfId="32" applyFont="1" applyBorder="1" applyAlignment="1" applyProtection="1">
      <alignment vertical="center"/>
      <protection locked="0"/>
    </xf>
    <xf numFmtId="0" fontId="28" fillId="0" borderId="4" xfId="32" applyFont="1" applyBorder="1" applyAlignment="1" applyProtection="1">
      <alignment horizontal="center" vertical="center"/>
      <protection locked="0"/>
    </xf>
    <xf numFmtId="0" fontId="94" fillId="0" borderId="0" xfId="32" applyFont="1" applyAlignment="1" applyProtection="1">
      <alignment vertical="center"/>
      <protection locked="0"/>
    </xf>
    <xf numFmtId="0" fontId="32" fillId="0" borderId="0" xfId="32" applyFont="1" applyProtection="1">
      <protection locked="0"/>
    </xf>
    <xf numFmtId="0" fontId="2" fillId="0" borderId="63" xfId="32" applyFont="1" applyBorder="1" applyAlignment="1" applyProtection="1">
      <alignment horizontal="center" vertical="center"/>
      <protection locked="0"/>
    </xf>
    <xf numFmtId="0" fontId="96" fillId="0" borderId="63" xfId="32" applyFont="1" applyBorder="1" applyAlignment="1" applyProtection="1">
      <alignment horizontal="center" vertical="center"/>
      <protection locked="0"/>
    </xf>
    <xf numFmtId="0" fontId="32" fillId="0" borderId="0" xfId="32" applyFont="1" applyAlignment="1" applyProtection="1">
      <alignment horizontal="center" vertical="center"/>
      <protection locked="0"/>
    </xf>
    <xf numFmtId="0" fontId="31" fillId="0" borderId="0" xfId="32" applyFont="1" applyAlignment="1" applyProtection="1">
      <alignment horizontal="left" vertical="top"/>
      <protection locked="0"/>
    </xf>
    <xf numFmtId="0" fontId="32" fillId="0" borderId="0" xfId="32" applyFont="1" applyAlignment="1" applyProtection="1">
      <alignment vertical="top"/>
      <protection locked="0"/>
    </xf>
    <xf numFmtId="0" fontId="31" fillId="0" borderId="0" xfId="32" applyFont="1" applyAlignment="1" applyProtection="1">
      <alignment vertical="top"/>
      <protection locked="0"/>
    </xf>
    <xf numFmtId="0" fontId="31" fillId="0" borderId="0" xfId="32" applyFont="1" applyAlignment="1" applyProtection="1">
      <alignment horizontal="center" vertical="top"/>
      <protection locked="0"/>
    </xf>
    <xf numFmtId="0" fontId="96" fillId="0" borderId="0" xfId="32" applyFont="1" applyAlignment="1" applyProtection="1">
      <alignment horizontal="right" vertical="top"/>
      <protection locked="0"/>
    </xf>
    <xf numFmtId="0" fontId="32" fillId="0" borderId="0" xfId="32" applyFont="1" applyAlignment="1" applyProtection="1">
      <alignment horizontal="center"/>
      <protection locked="0"/>
    </xf>
    <xf numFmtId="0" fontId="31" fillId="0" borderId="0" xfId="32" applyFont="1" applyAlignment="1" applyProtection="1">
      <alignment vertical="center"/>
      <protection locked="0"/>
    </xf>
    <xf numFmtId="0" fontId="32" fillId="0" borderId="0" xfId="32" applyFont="1" applyAlignment="1" applyProtection="1">
      <alignment horizontal="left"/>
      <protection locked="0"/>
    </xf>
    <xf numFmtId="0" fontId="31" fillId="0" borderId="0" xfId="32" applyFont="1" applyAlignment="1" applyProtection="1">
      <alignment horizontal="left"/>
      <protection locked="0"/>
    </xf>
    <xf numFmtId="0" fontId="31" fillId="0" borderId="0" xfId="32" applyFont="1" applyProtection="1">
      <protection locked="0"/>
    </xf>
    <xf numFmtId="0" fontId="97" fillId="0" borderId="0" xfId="32" applyFont="1" applyProtection="1">
      <protection locked="0"/>
    </xf>
    <xf numFmtId="0" fontId="97" fillId="0" borderId="0" xfId="32" applyFont="1" applyAlignment="1" applyProtection="1">
      <alignment horizontal="center"/>
      <protection locked="0"/>
    </xf>
    <xf numFmtId="0" fontId="99" fillId="0" borderId="11" xfId="32" applyFont="1" applyBorder="1" applyAlignment="1" applyProtection="1">
      <alignment vertical="center"/>
      <protection locked="0"/>
    </xf>
    <xf numFmtId="0" fontId="32" fillId="0" borderId="0" xfId="32" applyFont="1" applyAlignment="1" applyProtection="1">
      <alignment horizontal="left" vertical="top"/>
      <protection locked="0"/>
    </xf>
    <xf numFmtId="0" fontId="32" fillId="0" borderId="0" xfId="32" applyFont="1" applyAlignment="1" applyProtection="1">
      <alignment horizontal="center" vertical="top"/>
      <protection locked="0"/>
    </xf>
    <xf numFmtId="0" fontId="32" fillId="0" borderId="0" xfId="32" applyFont="1" applyAlignment="1" applyProtection="1">
      <alignment vertical="center"/>
      <protection locked="0"/>
    </xf>
    <xf numFmtId="0" fontId="31" fillId="0" borderId="4" xfId="32" applyFont="1" applyBorder="1" applyAlignment="1">
      <alignment horizontal="distributed"/>
    </xf>
    <xf numFmtId="0" fontId="31" fillId="0" borderId="0" xfId="32" applyFont="1" applyAlignment="1">
      <alignment horizontal="distributed"/>
    </xf>
    <xf numFmtId="0" fontId="31" fillId="0" borderId="0" xfId="32" applyFont="1"/>
    <xf numFmtId="0" fontId="15" fillId="0" borderId="0" xfId="32"/>
    <xf numFmtId="0" fontId="31" fillId="0" borderId="7" xfId="32" applyFont="1" applyBorder="1" applyAlignment="1">
      <alignment horizontal="distributed"/>
    </xf>
    <xf numFmtId="0" fontId="31" fillId="0" borderId="15" xfId="32" applyFont="1" applyBorder="1"/>
    <xf numFmtId="0" fontId="31" fillId="0" borderId="11" xfId="32" applyFont="1" applyBorder="1"/>
    <xf numFmtId="0" fontId="15" fillId="0" borderId="11" xfId="32" applyBorder="1"/>
    <xf numFmtId="0" fontId="104" fillId="0" borderId="12" xfId="32" applyFont="1" applyBorder="1" applyAlignment="1">
      <alignment horizontal="centerContinuous" vertical="center"/>
    </xf>
    <xf numFmtId="0" fontId="104" fillId="0" borderId="0" xfId="32" applyFont="1" applyAlignment="1">
      <alignment horizontal="centerContinuous" vertical="center"/>
    </xf>
    <xf numFmtId="0" fontId="106" fillId="0" borderId="0" xfId="32" applyFont="1" applyAlignment="1">
      <alignment horizontal="centerContinuous" vertical="center"/>
    </xf>
    <xf numFmtId="0" fontId="106" fillId="0" borderId="0" xfId="32" applyFont="1"/>
    <xf numFmtId="0" fontId="24" fillId="0" borderId="51" xfId="32" applyFont="1" applyBorder="1" applyAlignment="1">
      <alignment horizontal="left"/>
    </xf>
    <xf numFmtId="0" fontId="15" fillId="0" borderId="51" xfId="32" applyBorder="1" applyAlignment="1">
      <alignment horizontal="centerContinuous"/>
    </xf>
    <xf numFmtId="0" fontId="24" fillId="0" borderId="51" xfId="32" applyFont="1" applyBorder="1" applyAlignment="1">
      <alignment horizontal="centerContinuous"/>
    </xf>
    <xf numFmtId="0" fontId="15" fillId="0" borderId="0" xfId="32" applyAlignment="1">
      <alignment horizontal="centerContinuous"/>
    </xf>
    <xf numFmtId="0" fontId="15" fillId="0" borderId="0" xfId="32" applyAlignment="1">
      <alignment horizontal="left"/>
    </xf>
    <xf numFmtId="0" fontId="31" fillId="0" borderId="0" xfId="32" applyFont="1" applyAlignment="1">
      <alignment horizontal="right"/>
    </xf>
    <xf numFmtId="0" fontId="31" fillId="0" borderId="81" xfId="32" applyFont="1" applyBorder="1" applyAlignment="1">
      <alignment horizontal="centerContinuous" vertical="center"/>
    </xf>
    <xf numFmtId="0" fontId="31" fillId="0" borderId="68" xfId="32" applyFont="1" applyBorder="1" applyAlignment="1">
      <alignment horizontal="centerContinuous" vertical="center"/>
    </xf>
    <xf numFmtId="0" fontId="31" fillId="0" borderId="4" xfId="32" applyFont="1" applyBorder="1" applyAlignment="1">
      <alignment horizontal="centerContinuous" vertical="center"/>
    </xf>
    <xf numFmtId="0" fontId="31" fillId="0" borderId="11" xfId="32" applyFont="1" applyBorder="1" applyAlignment="1">
      <alignment horizontal="center" vertical="center"/>
    </xf>
    <xf numFmtId="0" fontId="31" fillId="0" borderId="66" xfId="32" applyFont="1" applyBorder="1" applyAlignment="1">
      <alignment horizontal="center" vertical="center" wrapText="1"/>
    </xf>
    <xf numFmtId="0" fontId="31" fillId="0" borderId="66" xfId="32" applyFont="1" applyBorder="1" applyAlignment="1">
      <alignment horizontal="center" vertical="center"/>
    </xf>
    <xf numFmtId="0" fontId="31" fillId="0" borderId="75" xfId="32" applyFont="1" applyBorder="1" applyAlignment="1">
      <alignment horizontal="center" vertical="center" wrapText="1"/>
    </xf>
    <xf numFmtId="0" fontId="31" fillId="0" borderId="65" xfId="32" applyFont="1" applyBorder="1" applyAlignment="1">
      <alignment horizontal="center" vertical="center"/>
    </xf>
    <xf numFmtId="0" fontId="24" fillId="0" borderId="11" xfId="32" applyFont="1" applyBorder="1" applyAlignment="1">
      <alignment horizontal="center" vertical="center"/>
    </xf>
    <xf numFmtId="0" fontId="31" fillId="0" borderId="15" xfId="32" applyFont="1" applyBorder="1" applyAlignment="1">
      <alignment vertical="center"/>
    </xf>
    <xf numFmtId="0" fontId="31" fillId="0" borderId="6" xfId="32" applyFont="1" applyBorder="1" applyAlignment="1">
      <alignment horizontal="center" vertical="center"/>
    </xf>
    <xf numFmtId="0" fontId="31" fillId="0" borderId="18" xfId="32" applyFont="1" applyBorder="1" applyAlignment="1">
      <alignment horizontal="center" vertical="center"/>
    </xf>
    <xf numFmtId="0" fontId="31" fillId="0" borderId="0" xfId="32" applyFont="1" applyAlignment="1">
      <alignment horizontal="left" vertical="center"/>
    </xf>
    <xf numFmtId="0" fontId="24" fillId="0" borderId="0" xfId="32" applyFont="1"/>
    <xf numFmtId="0" fontId="15" fillId="0" borderId="0" xfId="32" applyAlignment="1">
      <alignment horizontal="center" vertical="center"/>
    </xf>
    <xf numFmtId="0" fontId="31" fillId="0" borderId="0" xfId="32" applyFont="1" applyAlignment="1">
      <alignment vertical="center"/>
    </xf>
    <xf numFmtId="0" fontId="31" fillId="0" borderId="0" xfId="32" applyFont="1" applyAlignment="1">
      <alignment horizontal="left"/>
    </xf>
    <xf numFmtId="0" fontId="31" fillId="0" borderId="0" xfId="32" applyFont="1" applyAlignment="1">
      <alignment horizontal="center"/>
    </xf>
    <xf numFmtId="0" fontId="31" fillId="0" borderId="0" xfId="32" applyFont="1" applyAlignment="1">
      <alignment wrapText="1"/>
    </xf>
    <xf numFmtId="0" fontId="31" fillId="0" borderId="0" xfId="32" applyFont="1" applyAlignment="1">
      <alignment vertical="center" wrapText="1"/>
    </xf>
    <xf numFmtId="0" fontId="15" fillId="0" borderId="0" xfId="32" applyAlignment="1">
      <alignment vertical="center" wrapText="1"/>
    </xf>
    <xf numFmtId="0" fontId="72" fillId="0" borderId="15" xfId="32" applyFont="1" applyBorder="1"/>
    <xf numFmtId="0" fontId="72" fillId="0" borderId="0" xfId="32" applyFont="1"/>
    <xf numFmtId="0" fontId="72" fillId="0" borderId="11" xfId="32" applyFont="1" applyBorder="1"/>
    <xf numFmtId="0" fontId="104" fillId="0" borderId="12" xfId="32" applyFont="1" applyBorder="1" applyAlignment="1">
      <alignment vertical="center"/>
    </xf>
    <xf numFmtId="0" fontId="104" fillId="0" borderId="0" xfId="32" applyFont="1"/>
    <xf numFmtId="0" fontId="31" fillId="0" borderId="0" xfId="32" applyFont="1" applyAlignment="1">
      <alignment horizontal="distributed" vertical="distributed" textRotation="255"/>
    </xf>
    <xf numFmtId="0" fontId="31" fillId="0" borderId="0" xfId="32" applyFont="1" applyAlignment="1">
      <alignment horizontal="distributed" vertical="distributed"/>
    </xf>
    <xf numFmtId="0" fontId="31" fillId="0" borderId="9" xfId="32" applyFont="1" applyBorder="1" applyAlignment="1">
      <alignment horizontal="center" vertical="center" wrapText="1"/>
    </xf>
    <xf numFmtId="0" fontId="31" fillId="0" borderId="35" xfId="32" applyFont="1" applyBorder="1" applyAlignment="1">
      <alignment horizontal="center" vertical="center" wrapText="1"/>
    </xf>
    <xf numFmtId="0" fontId="31" fillId="0" borderId="0" xfId="32" applyFont="1" applyAlignment="1">
      <alignment vertical="top" textRotation="255"/>
    </xf>
    <xf numFmtId="0" fontId="31" fillId="0" borderId="0" xfId="32" applyFont="1" applyAlignment="1">
      <alignment vertical="distributed" textRotation="255"/>
    </xf>
    <xf numFmtId="0" fontId="31" fillId="0" borderId="0" xfId="32" applyFont="1" applyAlignment="1">
      <alignment vertical="distributed"/>
    </xf>
    <xf numFmtId="0" fontId="32" fillId="0" borderId="61" xfId="32" applyFont="1" applyBorder="1" applyAlignment="1">
      <alignment horizontal="center" vertical="top"/>
    </xf>
    <xf numFmtId="0" fontId="32" fillId="0" borderId="85" xfId="32" applyFont="1" applyBorder="1" applyAlignment="1">
      <alignment horizontal="center" vertical="top"/>
    </xf>
    <xf numFmtId="0" fontId="31" fillId="0" borderId="85" xfId="32" applyFont="1" applyBorder="1" applyAlignment="1">
      <alignment horizontal="center" vertical="center"/>
    </xf>
    <xf numFmtId="0" fontId="103" fillId="0" borderId="85" xfId="32" applyFont="1" applyBorder="1" applyAlignment="1">
      <alignment horizontal="center" vertical="top"/>
    </xf>
    <xf numFmtId="0" fontId="98" fillId="0" borderId="85" xfId="32" applyFont="1" applyBorder="1" applyAlignment="1">
      <alignment horizontal="center" vertical="top" shrinkToFit="1"/>
    </xf>
    <xf numFmtId="0" fontId="98" fillId="0" borderId="62" xfId="32" applyFont="1" applyBorder="1" applyAlignment="1">
      <alignment horizontal="center" vertical="top" shrinkToFit="1"/>
    </xf>
    <xf numFmtId="0" fontId="31" fillId="0" borderId="0" xfId="32" applyFont="1" applyAlignment="1">
      <alignment horizontal="center" vertical="top"/>
    </xf>
    <xf numFmtId="0" fontId="31" fillId="0" borderId="80" xfId="32" applyFont="1" applyBorder="1" applyAlignment="1">
      <alignment horizontal="distributed"/>
    </xf>
    <xf numFmtId="0" fontId="31" fillId="0" borderId="10" xfId="32" applyFont="1" applyBorder="1" applyAlignment="1">
      <alignment horizontal="distributed"/>
    </xf>
    <xf numFmtId="0" fontId="31" fillId="0" borderId="10" xfId="32" applyFont="1" applyBorder="1"/>
    <xf numFmtId="0" fontId="31" fillId="0" borderId="14" xfId="32" applyFont="1" applyBorder="1"/>
    <xf numFmtId="0" fontId="31" fillId="0" borderId="75" xfId="32" applyFont="1" applyBorder="1" applyAlignment="1">
      <alignment horizontal="distributed"/>
    </xf>
    <xf numFmtId="0" fontId="31" fillId="0" borderId="73" xfId="32" applyFont="1" applyBorder="1"/>
    <xf numFmtId="0" fontId="31" fillId="0" borderId="73" xfId="32" applyFont="1" applyBorder="1" applyAlignment="1">
      <alignment horizontal="distributed"/>
    </xf>
    <xf numFmtId="0" fontId="31" fillId="0" borderId="52" xfId="32" applyFont="1" applyBorder="1" applyAlignment="1">
      <alignment vertical="center"/>
    </xf>
    <xf numFmtId="0" fontId="31" fillId="0" borderId="0" xfId="32" applyFont="1" applyAlignment="1">
      <alignment horizontal="right" vertical="center"/>
    </xf>
    <xf numFmtId="0" fontId="15" fillId="0" borderId="0" xfId="32" applyAlignment="1">
      <alignment vertical="center"/>
    </xf>
    <xf numFmtId="186" fontId="31" fillId="0" borderId="0" xfId="32" applyNumberFormat="1" applyFont="1" applyAlignment="1">
      <alignment vertical="center"/>
    </xf>
    <xf numFmtId="0" fontId="26" fillId="0" borderId="63" xfId="32" applyFont="1" applyBorder="1" applyAlignment="1" applyProtection="1">
      <alignment horizontal="center"/>
      <protection locked="0"/>
    </xf>
    <xf numFmtId="0" fontId="26" fillId="0" borderId="46" xfId="32" applyFont="1" applyBorder="1" applyAlignment="1" applyProtection="1">
      <alignment horizontal="center"/>
      <protection locked="0"/>
    </xf>
    <xf numFmtId="0" fontId="31" fillId="0" borderId="51" xfId="32" applyFont="1" applyBorder="1" applyProtection="1">
      <protection locked="0"/>
    </xf>
    <xf numFmtId="0" fontId="90" fillId="0" borderId="0" xfId="32" applyFont="1" applyAlignment="1" applyProtection="1">
      <alignment horizontal="left"/>
      <protection locked="0"/>
    </xf>
    <xf numFmtId="0" fontId="26" fillId="0" borderId="92" xfId="32" applyFont="1" applyBorder="1" applyAlignment="1" applyProtection="1">
      <alignment horizontal="center" vertical="center"/>
      <protection locked="0"/>
    </xf>
    <xf numFmtId="0" fontId="26" fillId="0" borderId="66" xfId="32" applyFont="1" applyBorder="1" applyAlignment="1" applyProtection="1">
      <alignment horizontal="center" vertical="center"/>
      <protection locked="0"/>
    </xf>
    <xf numFmtId="0" fontId="26" fillId="0" borderId="66" xfId="32" applyFont="1" applyBorder="1" applyAlignment="1" applyProtection="1">
      <alignment horizontal="center"/>
      <protection locked="0"/>
    </xf>
    <xf numFmtId="0" fontId="26" fillId="0" borderId="65" xfId="32" applyFont="1" applyBorder="1" applyAlignment="1" applyProtection="1">
      <alignment horizontal="center"/>
      <protection locked="0"/>
    </xf>
    <xf numFmtId="9" fontId="26" fillId="0" borderId="53" xfId="67" applyFont="1" applyBorder="1" applyAlignment="1" applyProtection="1">
      <protection locked="0"/>
    </xf>
    <xf numFmtId="187" fontId="22" fillId="38" borderId="63" xfId="32" applyNumberFormat="1" applyFont="1" applyFill="1" applyBorder="1" applyAlignment="1">
      <alignment horizontal="center" vertical="center"/>
    </xf>
    <xf numFmtId="187" fontId="22" fillId="38" borderId="46" xfId="32" applyNumberFormat="1" applyFont="1" applyFill="1" applyBorder="1" applyAlignment="1">
      <alignment horizontal="center" vertical="center"/>
    </xf>
    <xf numFmtId="9" fontId="26" fillId="0" borderId="58" xfId="67" applyFont="1" applyBorder="1" applyAlignment="1" applyProtection="1">
      <protection locked="0"/>
    </xf>
    <xf numFmtId="187" fontId="26" fillId="0" borderId="63" xfId="32" applyNumberFormat="1" applyFont="1" applyBorder="1" applyAlignment="1" applyProtection="1">
      <alignment horizontal="center" vertical="center"/>
      <protection locked="0"/>
    </xf>
    <xf numFmtId="187" fontId="26" fillId="0" borderId="46" xfId="32" applyNumberFormat="1" applyFont="1" applyBorder="1" applyAlignment="1" applyProtection="1">
      <alignment horizontal="center" vertical="center"/>
      <protection locked="0"/>
    </xf>
    <xf numFmtId="9" fontId="38" fillId="39" borderId="60" xfId="67" applyFont="1" applyFill="1" applyBorder="1" applyAlignment="1" applyProtection="1">
      <protection locked="0"/>
    </xf>
    <xf numFmtId="0" fontId="31" fillId="0" borderId="0" xfId="32" applyFont="1" applyAlignment="1" applyProtection="1">
      <alignment horizontal="right"/>
      <protection locked="0"/>
    </xf>
    <xf numFmtId="0" fontId="26" fillId="0" borderId="0" xfId="32" applyFont="1" applyAlignment="1" applyProtection="1">
      <alignment horizontal="center"/>
      <protection locked="0"/>
    </xf>
    <xf numFmtId="0" fontId="26" fillId="0" borderId="50" xfId="32" applyFont="1" applyBorder="1" applyProtection="1">
      <protection locked="0"/>
    </xf>
    <xf numFmtId="0" fontId="26" fillId="0" borderId="51" xfId="32" applyFont="1" applyBorder="1" applyProtection="1">
      <protection locked="0"/>
    </xf>
    <xf numFmtId="0" fontId="15" fillId="0" borderId="51" xfId="32" applyBorder="1" applyProtection="1">
      <protection locked="0"/>
    </xf>
    <xf numFmtId="0" fontId="26" fillId="0" borderId="51" xfId="32" applyFont="1" applyBorder="1" applyAlignment="1" applyProtection="1">
      <alignment horizontal="right"/>
      <protection locked="0"/>
    </xf>
    <xf numFmtId="0" fontId="26" fillId="0" borderId="51" xfId="32" applyFont="1" applyBorder="1" applyAlignment="1" applyProtection="1">
      <alignment horizontal="center" vertical="center"/>
      <protection locked="0"/>
    </xf>
    <xf numFmtId="0" fontId="26" fillId="0" borderId="93" xfId="32" applyFont="1" applyBorder="1" applyAlignment="1" applyProtection="1">
      <alignment horizontal="center" vertical="center" wrapText="1"/>
      <protection locked="0"/>
    </xf>
    <xf numFmtId="0" fontId="72" fillId="39" borderId="94" xfId="32" applyFont="1" applyFill="1" applyBorder="1" applyAlignment="1">
      <alignment horizontal="center" vertical="center" wrapText="1"/>
    </xf>
    <xf numFmtId="0" fontId="72" fillId="39" borderId="61" xfId="32" applyFont="1" applyFill="1" applyBorder="1" applyAlignment="1">
      <alignment horizontal="center" vertical="center" wrapText="1"/>
    </xf>
    <xf numFmtId="0" fontId="72" fillId="39" borderId="61" xfId="32" applyFont="1" applyFill="1" applyBorder="1" applyAlignment="1" applyProtection="1">
      <alignment horizontal="center" vertical="center" wrapText="1"/>
      <protection locked="0"/>
    </xf>
    <xf numFmtId="0" fontId="31" fillId="0" borderId="61" xfId="32" applyFont="1" applyBorder="1" applyAlignment="1" applyProtection="1">
      <alignment horizontal="center" vertical="center" wrapText="1"/>
      <protection locked="0"/>
    </xf>
    <xf numFmtId="0" fontId="31" fillId="0" borderId="85" xfId="32" applyFont="1" applyBorder="1" applyAlignment="1" applyProtection="1">
      <alignment horizontal="center" vertical="center" wrapText="1"/>
      <protection locked="0"/>
    </xf>
    <xf numFmtId="0" fontId="72" fillId="39" borderId="94" xfId="32" applyFont="1" applyFill="1" applyBorder="1" applyAlignment="1" applyProtection="1">
      <alignment horizontal="center" vertical="center" wrapText="1"/>
      <protection locked="0"/>
    </xf>
    <xf numFmtId="0" fontId="72" fillId="39" borderId="51" xfId="32" applyFont="1" applyFill="1" applyBorder="1" applyAlignment="1">
      <alignment horizontal="center" vertical="center" wrapText="1"/>
    </xf>
    <xf numFmtId="0" fontId="31" fillId="0" borderId="53" xfId="32" applyFont="1" applyBorder="1" applyAlignment="1" applyProtection="1">
      <alignment horizontal="left"/>
      <protection locked="0"/>
    </xf>
    <xf numFmtId="187" fontId="115" fillId="38" borderId="63" xfId="32" applyNumberFormat="1" applyFont="1" applyFill="1" applyBorder="1" applyAlignment="1">
      <alignment horizontal="center"/>
    </xf>
    <xf numFmtId="187" fontId="115" fillId="38" borderId="46" xfId="32" applyNumberFormat="1" applyFont="1" applyFill="1" applyBorder="1" applyAlignment="1">
      <alignment horizontal="center"/>
    </xf>
    <xf numFmtId="0" fontId="31" fillId="0" borderId="58" xfId="32" applyFont="1" applyBorder="1" applyAlignment="1" applyProtection="1">
      <alignment horizontal="left"/>
      <protection locked="0"/>
    </xf>
    <xf numFmtId="187" fontId="115" fillId="39" borderId="63" xfId="32" applyNumberFormat="1" applyFont="1" applyFill="1" applyBorder="1" applyAlignment="1" applyProtection="1">
      <alignment horizontal="center"/>
      <protection locked="0"/>
    </xf>
    <xf numFmtId="187" fontId="115" fillId="39" borderId="46" xfId="32" applyNumberFormat="1" applyFont="1" applyFill="1" applyBorder="1" applyAlignment="1" applyProtection="1">
      <alignment horizontal="center"/>
      <protection locked="0"/>
    </xf>
    <xf numFmtId="187" fontId="31" fillId="39" borderId="63" xfId="32" applyNumberFormat="1" applyFont="1" applyFill="1" applyBorder="1" applyAlignment="1" applyProtection="1">
      <alignment horizontal="center" vertical="center"/>
      <protection locked="0"/>
    </xf>
    <xf numFmtId="187" fontId="31" fillId="39" borderId="46" xfId="32" applyNumberFormat="1" applyFont="1" applyFill="1" applyBorder="1" applyAlignment="1" applyProtection="1">
      <alignment horizontal="center" vertical="center"/>
      <protection locked="0"/>
    </xf>
    <xf numFmtId="0" fontId="31" fillId="0" borderId="63" xfId="32" applyFont="1" applyBorder="1" applyAlignment="1" applyProtection="1">
      <alignment horizontal="center"/>
      <protection locked="0"/>
    </xf>
    <xf numFmtId="0" fontId="38" fillId="39" borderId="58" xfId="32" applyFont="1" applyFill="1" applyBorder="1" applyAlignment="1" applyProtection="1">
      <alignment horizontal="left"/>
      <protection locked="0"/>
    </xf>
    <xf numFmtId="0" fontId="31" fillId="0" borderId="58" xfId="32" applyFont="1" applyBorder="1" applyAlignment="1" applyProtection="1">
      <alignment horizontal="left" wrapText="1"/>
      <protection locked="0"/>
    </xf>
    <xf numFmtId="0" fontId="31" fillId="0" borderId="60" xfId="32" applyFont="1" applyBorder="1" applyAlignment="1" applyProtection="1">
      <alignment horizontal="left"/>
      <protection locked="0"/>
    </xf>
    <xf numFmtId="0" fontId="72" fillId="0" borderId="63" xfId="32" applyFont="1" applyBorder="1" applyAlignment="1" applyProtection="1">
      <alignment horizontal="center"/>
      <protection locked="0"/>
    </xf>
    <xf numFmtId="0" fontId="76" fillId="0" borderId="63" xfId="32" applyFont="1" applyBorder="1" applyAlignment="1" applyProtection="1">
      <alignment horizontal="center"/>
      <protection locked="0"/>
    </xf>
    <xf numFmtId="0" fontId="26" fillId="0" borderId="0" xfId="32" applyFont="1" applyAlignment="1" applyProtection="1">
      <alignment horizontal="left"/>
      <protection locked="0"/>
    </xf>
    <xf numFmtId="0" fontId="117" fillId="0" borderId="0" xfId="32" applyFont="1" applyAlignment="1" applyProtection="1">
      <alignment horizontal="center"/>
      <protection locked="0"/>
    </xf>
    <xf numFmtId="0" fontId="26" fillId="0" borderId="0" xfId="32" applyFont="1" applyAlignment="1" applyProtection="1">
      <alignment horizontal="right"/>
      <protection locked="0"/>
    </xf>
    <xf numFmtId="0" fontId="28" fillId="0" borderId="66" xfId="32" applyFont="1" applyBorder="1" applyAlignment="1" applyProtection="1">
      <alignment horizontal="center" vertical="center" wrapText="1"/>
      <protection locked="0"/>
    </xf>
    <xf numFmtId="0" fontId="26" fillId="0" borderId="66" xfId="32" applyFont="1" applyBorder="1" applyAlignment="1" applyProtection="1">
      <alignment horizontal="center" vertical="center" wrapText="1"/>
      <protection locked="0"/>
    </xf>
    <xf numFmtId="0" fontId="26" fillId="0" borderId="65" xfId="32" applyFont="1" applyBorder="1" applyAlignment="1" applyProtection="1">
      <alignment horizontal="center" vertical="center" wrapText="1"/>
      <protection locked="0"/>
    </xf>
    <xf numFmtId="0" fontId="31" fillId="0" borderId="52" xfId="32" applyFont="1" applyBorder="1" applyAlignment="1" applyProtection="1">
      <alignment horizontal="left"/>
      <protection locked="0"/>
    </xf>
    <xf numFmtId="187" fontId="31" fillId="0" borderId="63" xfId="32" applyNumberFormat="1" applyFont="1" applyBorder="1" applyAlignment="1" applyProtection="1">
      <alignment horizontal="center" vertical="center"/>
      <protection locked="0"/>
    </xf>
    <xf numFmtId="187" fontId="31" fillId="0" borderId="46" xfId="32" applyNumberFormat="1" applyFont="1" applyBorder="1" applyAlignment="1" applyProtection="1">
      <alignment horizontal="center" vertical="center"/>
      <protection locked="0"/>
    </xf>
    <xf numFmtId="0" fontId="26" fillId="0" borderId="0" xfId="32" applyFont="1" applyProtection="1">
      <protection locked="0"/>
    </xf>
    <xf numFmtId="0" fontId="72" fillId="39" borderId="0" xfId="32" applyFont="1" applyFill="1" applyProtection="1">
      <protection locked="0"/>
    </xf>
    <xf numFmtId="0" fontId="26" fillId="0" borderId="4" xfId="32" applyFont="1" applyBorder="1" applyProtection="1">
      <protection locked="0"/>
    </xf>
    <xf numFmtId="0" fontId="26" fillId="0" borderId="0" xfId="32" applyFont="1" applyAlignment="1" applyProtection="1">
      <alignment horizontal="center" vertical="center"/>
      <protection locked="0"/>
    </xf>
    <xf numFmtId="0" fontId="26" fillId="0" borderId="18" xfId="32" applyFont="1" applyBorder="1" applyAlignment="1" applyProtection="1">
      <alignment horizontal="center" vertical="center"/>
      <protection locked="0"/>
    </xf>
    <xf numFmtId="0" fontId="26" fillId="0" borderId="10" xfId="32" applyFont="1" applyBorder="1" applyAlignment="1" applyProtection="1">
      <alignment horizontal="center" vertical="center"/>
      <protection locked="0"/>
    </xf>
    <xf numFmtId="188" fontId="127" fillId="0" borderId="4" xfId="44" applyNumberFormat="1" applyFont="1" applyBorder="1" applyAlignment="1" applyProtection="1">
      <alignment horizontal="center" vertical="center" wrapText="1"/>
      <protection locked="0"/>
    </xf>
    <xf numFmtId="0" fontId="26" fillId="0" borderId="11" xfId="32" applyFont="1" applyBorder="1" applyProtection="1">
      <protection locked="0"/>
    </xf>
    <xf numFmtId="0" fontId="26" fillId="0" borderId="11" xfId="32" applyFont="1" applyBorder="1" applyAlignment="1" applyProtection="1">
      <alignment horizontal="center" vertical="center"/>
      <protection locked="0"/>
    </xf>
    <xf numFmtId="0" fontId="26" fillId="0" borderId="16" xfId="32" applyFont="1" applyBorder="1" applyAlignment="1" applyProtection="1">
      <alignment horizontal="center" vertical="center"/>
      <protection locked="0"/>
    </xf>
    <xf numFmtId="49" fontId="74" fillId="0" borderId="7" xfId="32" applyNumberFormat="1" applyFont="1" applyBorder="1" applyAlignment="1" applyProtection="1">
      <alignment horizontal="center"/>
      <protection locked="0"/>
    </xf>
    <xf numFmtId="0" fontId="26" fillId="0" borderId="0" xfId="32" applyFont="1" applyAlignment="1" applyProtection="1">
      <alignment vertical="center"/>
      <protection locked="0"/>
    </xf>
    <xf numFmtId="0" fontId="26" fillId="0" borderId="11" xfId="32" applyFont="1" applyBorder="1" applyAlignment="1" applyProtection="1">
      <alignment horizontal="right" vertical="center"/>
      <protection locked="0"/>
    </xf>
    <xf numFmtId="0" fontId="26" fillId="0" borderId="12" xfId="32" applyFont="1" applyBorder="1" applyAlignment="1" applyProtection="1">
      <alignment horizontal="center" vertical="center"/>
      <protection locked="0"/>
    </xf>
    <xf numFmtId="0" fontId="26" fillId="0" borderId="14" xfId="32" applyFont="1" applyBorder="1" applyAlignment="1" applyProtection="1">
      <alignment horizontal="center" vertical="center"/>
      <protection locked="0"/>
    </xf>
    <xf numFmtId="0" fontId="26" fillId="0" borderId="8" xfId="32" applyFont="1" applyBorder="1" applyAlignment="1" applyProtection="1">
      <alignment horizontal="center" vertical="center"/>
      <protection locked="0"/>
    </xf>
    <xf numFmtId="0" fontId="26" fillId="0" borderId="9" xfId="32" applyFont="1" applyBorder="1" applyAlignment="1" applyProtection="1">
      <alignment horizontal="center" vertical="center"/>
      <protection locked="0"/>
    </xf>
    <xf numFmtId="0" fontId="26" fillId="0" borderId="13" xfId="32" applyFont="1" applyBorder="1" applyAlignment="1" applyProtection="1">
      <alignment horizontal="center" vertical="center"/>
      <protection locked="0"/>
    </xf>
    <xf numFmtId="0" fontId="26" fillId="0" borderId="9" xfId="32" applyFont="1" applyBorder="1" applyAlignment="1" applyProtection="1">
      <alignment vertical="center"/>
      <protection locked="0"/>
    </xf>
    <xf numFmtId="0" fontId="26" fillId="0" borderId="9" xfId="32" applyFont="1" applyBorder="1" applyProtection="1">
      <protection locked="0"/>
    </xf>
    <xf numFmtId="0" fontId="26" fillId="0" borderId="96" xfId="32" applyFont="1" applyBorder="1" applyProtection="1">
      <protection locked="0"/>
    </xf>
    <xf numFmtId="0" fontId="26" fillId="0" borderId="17" xfId="32" applyFont="1" applyBorder="1" applyAlignment="1" applyProtection="1">
      <alignment horizontal="center" vertical="center"/>
      <protection locked="0"/>
    </xf>
    <xf numFmtId="0" fontId="26" fillId="0" borderId="15" xfId="32" applyFont="1" applyBorder="1" applyAlignment="1" applyProtection="1">
      <alignment horizontal="center" vertical="center"/>
      <protection locked="0"/>
    </xf>
    <xf numFmtId="0" fontId="26" fillId="0" borderId="101" xfId="32" applyFont="1" applyBorder="1" applyAlignment="1">
      <alignment horizontal="center" vertical="center"/>
    </xf>
    <xf numFmtId="0" fontId="26" fillId="0" borderId="10" xfId="32" applyFont="1" applyBorder="1" applyAlignment="1">
      <alignment horizontal="center" vertical="center"/>
    </xf>
    <xf numFmtId="0" fontId="26" fillId="0" borderId="4" xfId="32" applyFont="1" applyBorder="1" applyAlignment="1">
      <alignment horizontal="center" vertical="center"/>
    </xf>
    <xf numFmtId="0" fontId="26" fillId="0" borderId="9" xfId="32" applyFont="1" applyBorder="1" applyAlignment="1">
      <alignment horizontal="center" vertical="center"/>
    </xf>
    <xf numFmtId="0" fontId="26" fillId="0" borderId="102" xfId="32" applyFont="1" applyBorder="1" applyProtection="1">
      <protection locked="0"/>
    </xf>
    <xf numFmtId="0" fontId="15" fillId="0" borderId="98" xfId="32" applyBorder="1" applyAlignment="1">
      <alignment vertical="center"/>
    </xf>
    <xf numFmtId="0" fontId="26" fillId="0" borderId="6" xfId="32" applyFont="1" applyBorder="1" applyAlignment="1" applyProtection="1">
      <alignment horizontal="center" vertical="center"/>
      <protection locked="0"/>
    </xf>
    <xf numFmtId="0" fontId="15" fillId="0" borderId="12" xfId="32" applyBorder="1" applyAlignment="1">
      <alignment vertical="center"/>
    </xf>
    <xf numFmtId="0" fontId="15" fillId="0" borderId="83" xfId="32" applyBorder="1" applyAlignment="1">
      <alignment vertical="center"/>
    </xf>
    <xf numFmtId="0" fontId="15" fillId="0" borderId="9" xfId="32" applyBorder="1" applyAlignment="1">
      <alignment vertical="center"/>
    </xf>
    <xf numFmtId="0" fontId="26" fillId="0" borderId="7" xfId="32" applyFont="1" applyBorder="1" applyAlignment="1" applyProtection="1">
      <alignment horizontal="center" vertical="center"/>
      <protection locked="0"/>
    </xf>
    <xf numFmtId="0" fontId="15" fillId="0" borderId="87" xfId="32" applyBorder="1" applyAlignment="1">
      <alignment vertical="center"/>
    </xf>
    <xf numFmtId="0" fontId="15" fillId="0" borderId="88" xfId="32" applyBorder="1" applyAlignment="1">
      <alignment vertical="center"/>
    </xf>
    <xf numFmtId="0" fontId="15" fillId="0" borderId="11" xfId="32" applyBorder="1" applyAlignment="1">
      <alignment vertical="center"/>
    </xf>
    <xf numFmtId="0" fontId="26" fillId="0" borderId="35" xfId="32" applyFont="1" applyBorder="1" applyAlignment="1" applyProtection="1">
      <alignment horizontal="center" vertical="center"/>
      <protection locked="0"/>
    </xf>
    <xf numFmtId="0" fontId="26" fillId="0" borderId="103" xfId="32" applyFont="1" applyBorder="1" applyAlignment="1">
      <alignment horizontal="center" vertical="center"/>
    </xf>
    <xf numFmtId="0" fontId="26" fillId="0" borderId="35" xfId="32" applyFont="1" applyBorder="1" applyProtection="1">
      <protection locked="0"/>
    </xf>
    <xf numFmtId="0" fontId="26" fillId="0" borderId="104" xfId="32" applyFont="1" applyBorder="1" applyProtection="1">
      <protection locked="0"/>
    </xf>
    <xf numFmtId="0" fontId="15" fillId="0" borderId="8" xfId="32" applyBorder="1" applyAlignment="1">
      <alignment vertical="center"/>
    </xf>
    <xf numFmtId="0" fontId="26" fillId="0" borderId="108" xfId="32" applyFont="1" applyBorder="1" applyAlignment="1">
      <alignment horizontal="center" vertical="center"/>
    </xf>
    <xf numFmtId="0" fontId="26" fillId="0" borderId="107" xfId="32" applyFont="1" applyBorder="1" applyAlignment="1" applyProtection="1">
      <alignment horizontal="center" vertical="center"/>
      <protection locked="0"/>
    </xf>
    <xf numFmtId="0" fontId="26" fillId="0" borderId="109" xfId="32" applyFont="1" applyBorder="1" applyAlignment="1" applyProtection="1">
      <alignment horizontal="center" vertical="center"/>
      <protection locked="0"/>
    </xf>
    <xf numFmtId="0" fontId="26" fillId="0" borderId="110" xfId="32" applyFont="1" applyBorder="1" applyAlignment="1" applyProtection="1">
      <alignment horizontal="center" vertical="center"/>
      <protection locked="0"/>
    </xf>
    <xf numFmtId="0" fontId="26" fillId="0" borderId="109" xfId="32" applyFont="1" applyBorder="1" applyProtection="1">
      <protection locked="0"/>
    </xf>
    <xf numFmtId="0" fontId="26" fillId="0" borderId="111" xfId="32" applyFont="1" applyBorder="1" applyProtection="1">
      <protection locked="0"/>
    </xf>
    <xf numFmtId="0" fontId="15" fillId="0" borderId="112" xfId="32" applyBorder="1" applyAlignment="1">
      <alignment vertical="center"/>
    </xf>
    <xf numFmtId="0" fontId="15" fillId="0" borderId="110" xfId="32" applyBorder="1" applyAlignment="1">
      <alignment vertical="center"/>
    </xf>
    <xf numFmtId="0" fontId="26" fillId="0" borderId="7" xfId="32" applyFont="1" applyBorder="1" applyAlignment="1">
      <alignment horizontal="center" vertical="center"/>
    </xf>
    <xf numFmtId="0" fontId="26" fillId="0" borderId="114" xfId="32" applyFont="1" applyBorder="1" applyAlignment="1" applyProtection="1">
      <alignment horizontal="center" vertical="center"/>
      <protection locked="0"/>
    </xf>
    <xf numFmtId="0" fontId="26" fillId="0" borderId="114" xfId="32" applyFont="1" applyBorder="1" applyAlignment="1" applyProtection="1">
      <alignment horizontal="center"/>
      <protection locked="0"/>
    </xf>
    <xf numFmtId="0" fontId="26" fillId="0" borderId="115" xfId="32" applyFont="1" applyBorder="1" applyAlignment="1" applyProtection="1">
      <alignment horizontal="center"/>
      <protection locked="0"/>
    </xf>
    <xf numFmtId="0" fontId="26" fillId="0" borderId="8" xfId="32" applyFont="1" applyBorder="1" applyAlignment="1">
      <alignment horizontal="center" vertical="center"/>
    </xf>
    <xf numFmtId="0" fontId="26" fillId="0" borderId="99" xfId="32" applyFont="1" applyBorder="1" applyProtection="1">
      <protection locked="0"/>
    </xf>
    <xf numFmtId="0" fontId="26" fillId="0" borderId="106" xfId="32" applyFont="1" applyBorder="1" applyAlignment="1" applyProtection="1">
      <alignment horizontal="center" vertical="center"/>
      <protection locked="0"/>
    </xf>
    <xf numFmtId="0" fontId="26" fillId="0" borderId="0" xfId="32" applyFont="1" applyAlignment="1" applyProtection="1">
      <alignment horizontal="right" vertical="center"/>
      <protection locked="0"/>
    </xf>
    <xf numFmtId="0" fontId="26" fillId="0" borderId="8" xfId="32" applyFont="1" applyBorder="1" applyProtection="1">
      <protection locked="0"/>
    </xf>
    <xf numFmtId="0" fontId="26" fillId="0" borderId="118" xfId="32" applyFont="1" applyBorder="1" applyAlignment="1" applyProtection="1">
      <alignment horizontal="center" vertical="center"/>
      <protection locked="0"/>
    </xf>
    <xf numFmtId="0" fontId="26" fillId="0" borderId="106" xfId="32" applyFont="1" applyBorder="1" applyProtection="1">
      <protection locked="0"/>
    </xf>
    <xf numFmtId="0" fontId="26" fillId="0" borderId="119" xfId="32" applyFont="1" applyBorder="1" applyAlignment="1" applyProtection="1">
      <alignment horizontal="center"/>
      <protection locked="0"/>
    </xf>
    <xf numFmtId="0" fontId="73" fillId="0" borderId="4" xfId="32" applyFont="1" applyBorder="1" applyAlignment="1" applyProtection="1">
      <alignment horizontal="center"/>
      <protection locked="0"/>
    </xf>
    <xf numFmtId="0" fontId="73" fillId="0" borderId="0" xfId="32" applyFont="1" applyProtection="1">
      <protection locked="0"/>
    </xf>
    <xf numFmtId="0" fontId="73" fillId="0" borderId="4" xfId="32" applyFont="1" applyBorder="1" applyAlignment="1" applyProtection="1">
      <alignment horizontal="center" vertical="center"/>
      <protection locked="0"/>
    </xf>
    <xf numFmtId="0" fontId="73" fillId="0" borderId="11" xfId="32" applyFont="1" applyBorder="1" applyProtection="1">
      <protection locked="0"/>
    </xf>
    <xf numFmtId="0" fontId="31" fillId="0" borderId="51" xfId="32" applyFont="1" applyBorder="1" applyAlignment="1" applyProtection="1">
      <alignment horizontal="right" vertical="center" wrapText="1"/>
      <protection locked="0"/>
    </xf>
    <xf numFmtId="0" fontId="32" fillId="0" borderId="51" xfId="32" applyFont="1" applyBorder="1" applyAlignment="1" applyProtection="1">
      <alignment vertical="center" wrapText="1"/>
      <protection locked="0"/>
    </xf>
    <xf numFmtId="188" fontId="73" fillId="0" borderId="94" xfId="44" applyNumberFormat="1" applyFont="1" applyBorder="1" applyAlignment="1" applyProtection="1">
      <alignment horizontal="center" vertical="center" wrapText="1"/>
      <protection locked="0"/>
    </xf>
    <xf numFmtId="188" fontId="73" fillId="0" borderId="120" xfId="44" applyNumberFormat="1" applyFont="1" applyBorder="1" applyAlignment="1" applyProtection="1">
      <alignment horizontal="center" vertical="center" wrapText="1"/>
      <protection locked="0"/>
    </xf>
    <xf numFmtId="188" fontId="73" fillId="0" borderId="49" xfId="44" applyNumberFormat="1" applyFont="1" applyBorder="1" applyAlignment="1" applyProtection="1">
      <alignment horizontal="center" vertical="center" wrapText="1"/>
      <protection locked="0"/>
    </xf>
    <xf numFmtId="188" fontId="73" fillId="0" borderId="121" xfId="44" applyNumberFormat="1" applyFont="1" applyBorder="1" applyAlignment="1" applyProtection="1">
      <alignment horizontal="center" vertical="center" wrapText="1"/>
      <protection locked="0"/>
    </xf>
    <xf numFmtId="0" fontId="31" fillId="0" borderId="80" xfId="32" applyFont="1" applyBorder="1" applyAlignment="1" applyProtection="1">
      <alignment horizontal="left" vertical="center" wrapText="1"/>
      <protection locked="0"/>
    </xf>
    <xf numFmtId="0" fontId="31" fillId="0" borderId="16" xfId="32" applyFont="1" applyBorder="1" applyAlignment="1" applyProtection="1">
      <alignment horizontal="left" vertical="center" wrapText="1"/>
      <protection locked="0"/>
    </xf>
    <xf numFmtId="0" fontId="31" fillId="0" borderId="7" xfId="32" applyFont="1" applyBorder="1" applyAlignment="1">
      <alignment vertical="center"/>
    </xf>
    <xf numFmtId="0" fontId="31" fillId="0" borderId="11" xfId="32" applyFont="1" applyBorder="1" applyAlignment="1">
      <alignment vertical="center"/>
    </xf>
    <xf numFmtId="0" fontId="31" fillId="0" borderId="10" xfId="32" applyFont="1" applyBorder="1" applyAlignment="1" applyProtection="1">
      <alignment horizontal="left" vertical="center" indent="1"/>
      <protection locked="0"/>
    </xf>
    <xf numFmtId="0" fontId="31" fillId="0" borderId="4" xfId="32" applyFont="1" applyBorder="1" applyAlignment="1" applyProtection="1">
      <alignment horizontal="right" vertical="center" wrapText="1"/>
      <protection locked="0"/>
    </xf>
    <xf numFmtId="0" fontId="31" fillId="0" borderId="9" xfId="32" applyFont="1" applyBorder="1" applyAlignment="1" applyProtection="1">
      <alignment horizontal="right" vertical="center" wrapText="1"/>
      <protection locked="0"/>
    </xf>
    <xf numFmtId="0" fontId="31" fillId="0" borderId="8" xfId="32" applyFont="1" applyBorder="1" applyAlignment="1" applyProtection="1">
      <alignment horizontal="right" vertical="center" wrapText="1"/>
      <protection locked="0"/>
    </xf>
    <xf numFmtId="0" fontId="31" fillId="0" borderId="10" xfId="32" applyFont="1" applyBorder="1" applyAlignment="1" applyProtection="1">
      <alignment horizontal="left" vertical="center" indent="2"/>
      <protection locked="0"/>
    </xf>
    <xf numFmtId="0" fontId="31" fillId="0" borderId="10" xfId="32" applyFont="1" applyBorder="1" applyAlignment="1" applyProtection="1">
      <alignment horizontal="left" vertical="center" indent="3"/>
      <protection locked="0"/>
    </xf>
    <xf numFmtId="0" fontId="31" fillId="0" borderId="10" xfId="32" applyFont="1" applyBorder="1" applyAlignment="1" applyProtection="1">
      <alignment horizontal="left" vertical="center" wrapText="1" indent="3"/>
      <protection locked="0"/>
    </xf>
    <xf numFmtId="0" fontId="31" fillId="0" borderId="128" xfId="32" applyFont="1" applyBorder="1" applyAlignment="1" applyProtection="1">
      <alignment horizontal="left" vertical="center" wrapText="1" indent="3"/>
      <protection locked="0"/>
    </xf>
    <xf numFmtId="0" fontId="31" fillId="0" borderId="16" xfId="32" applyFont="1" applyBorder="1" applyAlignment="1" applyProtection="1">
      <alignment horizontal="center" vertical="center"/>
      <protection locked="0"/>
    </xf>
    <xf numFmtId="0" fontId="31" fillId="0" borderId="7" xfId="32" applyFont="1" applyBorder="1" applyAlignment="1" applyProtection="1">
      <alignment horizontal="center" vertical="center"/>
      <protection locked="0"/>
    </xf>
    <xf numFmtId="0" fontId="31" fillId="0" borderId="11" xfId="32" applyFont="1" applyBorder="1" applyAlignment="1" applyProtection="1">
      <alignment horizontal="center" vertical="center"/>
      <protection locked="0"/>
    </xf>
    <xf numFmtId="0" fontId="31" fillId="0" borderId="15" xfId="32" applyFont="1" applyBorder="1" applyAlignment="1" applyProtection="1">
      <alignment horizontal="center" vertical="center"/>
      <protection locked="0"/>
    </xf>
    <xf numFmtId="0" fontId="31" fillId="0" borderId="4" xfId="32" applyFont="1" applyBorder="1" applyAlignment="1" applyProtection="1">
      <alignment vertical="center"/>
      <protection locked="0"/>
    </xf>
    <xf numFmtId="0" fontId="31" fillId="0" borderId="9" xfId="32" applyFont="1" applyBorder="1" applyAlignment="1" applyProtection="1">
      <alignment vertical="center"/>
      <protection locked="0"/>
    </xf>
    <xf numFmtId="0" fontId="31" fillId="0" borderId="8" xfId="32" applyFont="1" applyBorder="1" applyAlignment="1" applyProtection="1">
      <alignment vertical="center"/>
      <protection locked="0"/>
    </xf>
    <xf numFmtId="0" fontId="31" fillId="0" borderId="10" xfId="32" applyFont="1" applyBorder="1" applyAlignment="1" applyProtection="1">
      <alignment horizontal="left" vertical="center" wrapText="1" indent="1"/>
      <protection locked="0"/>
    </xf>
    <xf numFmtId="0" fontId="31" fillId="0" borderId="10" xfId="32" applyFont="1" applyBorder="1" applyAlignment="1" applyProtection="1">
      <alignment horizontal="left" vertical="center" wrapText="1"/>
      <protection locked="0"/>
    </xf>
    <xf numFmtId="0" fontId="31" fillId="0" borderId="4" xfId="32" applyFont="1" applyBorder="1" applyAlignment="1">
      <alignment vertical="center"/>
    </xf>
    <xf numFmtId="0" fontId="31" fillId="0" borderId="9" xfId="32" applyFont="1" applyBorder="1" applyAlignment="1">
      <alignment vertical="center"/>
    </xf>
    <xf numFmtId="0" fontId="31" fillId="0" borderId="8" xfId="32" applyFont="1" applyBorder="1" applyAlignment="1">
      <alignment vertical="center"/>
    </xf>
    <xf numFmtId="0" fontId="31" fillId="0" borderId="10" xfId="32" applyFont="1" applyBorder="1" applyAlignment="1" applyProtection="1">
      <alignment horizontal="left" vertical="center" wrapText="1" indent="2"/>
      <protection locked="0"/>
    </xf>
    <xf numFmtId="0" fontId="31" fillId="0" borderId="0" xfId="32" applyFont="1" applyAlignment="1" applyProtection="1">
      <alignment horizontal="right" vertical="top"/>
      <protection locked="0"/>
    </xf>
    <xf numFmtId="0" fontId="73" fillId="0" borderId="0" xfId="32" applyFont="1" applyAlignment="1" applyProtection="1">
      <alignment vertical="center"/>
      <protection locked="0"/>
    </xf>
    <xf numFmtId="0" fontId="26" fillId="0" borderId="4" xfId="0" applyFont="1" applyBorder="1" applyAlignment="1" applyProtection="1">
      <alignment horizontal="left"/>
      <protection locked="0"/>
    </xf>
    <xf numFmtId="0" fontId="26" fillId="0" borderId="0" xfId="0" applyFont="1" applyAlignment="1" applyProtection="1">
      <protection locked="0"/>
    </xf>
    <xf numFmtId="0" fontId="26" fillId="0" borderId="0" xfId="0" applyFont="1" applyAlignment="1" applyProtection="1">
      <alignment horizontal="center" vertical="center"/>
      <protection locked="0"/>
    </xf>
    <xf numFmtId="0" fontId="32" fillId="0" borderId="0" xfId="0" applyFont="1" applyAlignment="1" applyProtection="1">
      <alignment horizontal="center"/>
      <protection locked="0"/>
    </xf>
    <xf numFmtId="0" fontId="32" fillId="0" borderId="18" xfId="0" applyFont="1" applyBorder="1" applyAlignment="1" applyProtection="1">
      <alignment horizontal="center"/>
      <protection locked="0"/>
    </xf>
    <xf numFmtId="0" fontId="26" fillId="0" borderId="10" xfId="0" applyFont="1" applyBorder="1" applyAlignment="1" applyProtection="1">
      <alignment horizontal="center" vertical="center"/>
      <protection locked="0"/>
    </xf>
    <xf numFmtId="0" fontId="83" fillId="0" borderId="4" xfId="0" applyFont="1" applyBorder="1" applyAlignment="1" applyProtection="1">
      <alignment horizontal="center"/>
      <protection locked="0"/>
    </xf>
    <xf numFmtId="0" fontId="133" fillId="0" borderId="0" xfId="0" applyFont="1">
      <alignment vertical="center"/>
    </xf>
    <xf numFmtId="0" fontId="26" fillId="0" borderId="4" xfId="0" applyFont="1" applyBorder="1" applyAlignment="1" applyProtection="1">
      <protection locked="0"/>
    </xf>
    <xf numFmtId="0" fontId="26" fillId="0" borderId="11" xfId="0" applyFont="1" applyBorder="1" applyAlignment="1" applyProtection="1">
      <protection locked="0"/>
    </xf>
    <xf numFmtId="0" fontId="26" fillId="0" borderId="11" xfId="0" applyFont="1" applyBorder="1" applyAlignment="1" applyProtection="1">
      <alignment horizontal="center" vertical="center"/>
      <protection locked="0"/>
    </xf>
    <xf numFmtId="49" fontId="28" fillId="0" borderId="11" xfId="0" applyNumberFormat="1" applyFont="1" applyBorder="1" applyAlignment="1" applyProtection="1">
      <alignment horizontal="center"/>
      <protection locked="0"/>
    </xf>
    <xf numFmtId="49" fontId="28" fillId="0" borderId="16" xfId="0" applyNumberFormat="1" applyFont="1" applyBorder="1" applyAlignment="1" applyProtection="1">
      <alignment horizontal="center"/>
      <protection locked="0"/>
    </xf>
    <xf numFmtId="49" fontId="74" fillId="0" borderId="4" xfId="0" applyNumberFormat="1" applyFont="1" applyBorder="1" applyAlignment="1" applyProtection="1">
      <alignment horizontal="center"/>
      <protection locked="0"/>
    </xf>
    <xf numFmtId="0" fontId="26" fillId="0" borderId="0" xfId="0" applyFont="1" applyProtection="1">
      <alignment vertical="center"/>
      <protection locked="0"/>
    </xf>
    <xf numFmtId="0" fontId="26" fillId="0" borderId="11" xfId="0" applyFont="1" applyBorder="1" applyAlignment="1" applyProtection="1">
      <alignment horizontal="right" vertical="center"/>
      <protection locked="0"/>
    </xf>
    <xf numFmtId="0" fontId="133" fillId="0" borderId="11" xfId="0" applyFont="1" applyBorder="1">
      <alignment vertical="center"/>
    </xf>
    <xf numFmtId="0" fontId="26" fillId="0" borderId="9" xfId="0" applyFont="1" applyBorder="1" applyAlignment="1" applyProtection="1">
      <alignment horizontal="center" vertical="center"/>
      <protection locked="0"/>
    </xf>
    <xf numFmtId="0" fontId="26" fillId="0" borderId="9" xfId="0" applyFont="1" applyBorder="1" applyProtection="1">
      <alignment vertical="center"/>
      <protection locked="0"/>
    </xf>
    <xf numFmtId="0" fontId="26" fillId="0" borderId="9" xfId="0" applyFont="1" applyBorder="1" applyAlignment="1" applyProtection="1">
      <protection locked="0"/>
    </xf>
    <xf numFmtId="0" fontId="26" fillId="0" borderId="10" xfId="0" applyFont="1" applyBorder="1" applyAlignment="1" applyProtection="1">
      <protection locked="0"/>
    </xf>
    <xf numFmtId="0" fontId="26" fillId="0" borderId="4" xfId="0" applyFont="1" applyBorder="1" applyAlignment="1" applyProtection="1">
      <alignment horizontal="center" vertical="center"/>
      <protection locked="0"/>
    </xf>
    <xf numFmtId="0" fontId="26" fillId="0" borderId="96" xfId="0" applyFont="1" applyBorder="1" applyAlignment="1" applyProtection="1">
      <protection locked="0"/>
    </xf>
    <xf numFmtId="0" fontId="133" fillId="0" borderId="12" xfId="0" applyFont="1" applyBorder="1" applyAlignment="1">
      <alignment horizontal="center" vertical="center"/>
    </xf>
    <xf numFmtId="0" fontId="133" fillId="0" borderId="0" xfId="0" applyFont="1" applyAlignment="1">
      <alignment horizontal="center" vertical="center"/>
    </xf>
    <xf numFmtId="0" fontId="26" fillId="0" borderId="18"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73" fillId="0" borderId="4" xfId="0" applyFont="1" applyBorder="1" applyAlignment="1" applyProtection="1">
      <alignment horizontal="center"/>
      <protection locked="0"/>
    </xf>
    <xf numFmtId="0" fontId="73" fillId="0" borderId="0" xfId="0" applyFont="1" applyAlignment="1" applyProtection="1">
      <protection locked="0"/>
    </xf>
    <xf numFmtId="0" fontId="73" fillId="0" borderId="4" xfId="0" applyFont="1" applyBorder="1" applyAlignment="1" applyProtection="1">
      <alignment horizontal="center" vertical="center"/>
      <protection locked="0"/>
    </xf>
    <xf numFmtId="0" fontId="73" fillId="0" borderId="11" xfId="0" applyFont="1" applyBorder="1" applyAlignment="1" applyProtection="1">
      <protection locked="0"/>
    </xf>
    <xf numFmtId="0" fontId="31" fillId="0" borderId="51" xfId="0" applyFont="1" applyBorder="1" applyAlignment="1" applyProtection="1">
      <alignment horizontal="right" vertical="center" wrapText="1"/>
      <protection locked="0"/>
    </xf>
    <xf numFmtId="0" fontId="32" fillId="0" borderId="51" xfId="0" applyFont="1" applyBorder="1" applyAlignment="1" applyProtection="1">
      <alignment vertical="center" wrapText="1"/>
      <protection locked="0"/>
    </xf>
    <xf numFmtId="188" fontId="73" fillId="0" borderId="94" xfId="44" applyNumberFormat="1" applyFont="1" applyFill="1" applyBorder="1" applyAlignment="1" applyProtection="1">
      <alignment horizontal="center" vertical="center" wrapText="1"/>
      <protection locked="0"/>
    </xf>
    <xf numFmtId="188" fontId="73" fillId="0" borderId="120" xfId="44" applyNumberFormat="1" applyFont="1" applyFill="1" applyBorder="1" applyAlignment="1" applyProtection="1">
      <alignment horizontal="center" vertical="center" wrapText="1"/>
      <protection locked="0"/>
    </xf>
    <xf numFmtId="188" fontId="73" fillId="0" borderId="49" xfId="44" applyNumberFormat="1" applyFont="1" applyFill="1" applyBorder="1" applyAlignment="1" applyProtection="1">
      <alignment horizontal="center" vertical="center" wrapText="1"/>
      <protection locked="0"/>
    </xf>
    <xf numFmtId="188" fontId="73" fillId="0" borderId="121" xfId="44" applyNumberFormat="1" applyFont="1" applyFill="1" applyBorder="1" applyAlignment="1" applyProtection="1">
      <alignment horizontal="center" vertical="center" wrapText="1"/>
      <protection locked="0"/>
    </xf>
    <xf numFmtId="0" fontId="31" fillId="0" borderId="0" xfId="0" applyFont="1" applyProtection="1">
      <alignment vertical="center"/>
      <protection locked="0"/>
    </xf>
    <xf numFmtId="0" fontId="31" fillId="0" borderId="0" xfId="0" applyFont="1" applyAlignment="1" applyProtection="1">
      <alignment vertical="top"/>
      <protection locked="0"/>
    </xf>
    <xf numFmtId="0" fontId="31" fillId="0" borderId="0" xfId="0" applyFont="1" applyAlignment="1" applyProtection="1">
      <alignment horizontal="right" vertical="top"/>
      <protection locked="0"/>
    </xf>
    <xf numFmtId="0" fontId="73" fillId="0" borderId="0" xfId="0" applyFont="1" applyProtection="1">
      <alignment vertical="center"/>
      <protection locked="0"/>
    </xf>
    <xf numFmtId="0" fontId="31" fillId="0" borderId="0" xfId="0" applyFont="1" applyAlignment="1" applyProtection="1">
      <protection locked="0"/>
    </xf>
    <xf numFmtId="189" fontId="134" fillId="0" borderId="136" xfId="131" applyFont="1" applyBorder="1" applyAlignment="1">
      <alignment horizontal="center"/>
    </xf>
    <xf numFmtId="189" fontId="134" fillId="0" borderId="0" xfId="131" applyFont="1"/>
    <xf numFmtId="189" fontId="134" fillId="0" borderId="137" xfId="131" applyFont="1" applyBorder="1" applyAlignment="1">
      <alignment horizontal="center"/>
    </xf>
    <xf numFmtId="178" fontId="48" fillId="0" borderId="0" xfId="42"/>
    <xf numFmtId="189" fontId="134" fillId="0" borderId="138" xfId="131" applyFont="1" applyBorder="1" applyAlignment="1">
      <alignment horizontal="center"/>
    </xf>
    <xf numFmtId="189" fontId="134" fillId="0" borderId="139" xfId="131" applyFont="1" applyBorder="1" applyAlignment="1">
      <alignment horizontal="left"/>
    </xf>
    <xf numFmtId="189" fontId="134" fillId="0" borderId="139" xfId="131" applyFont="1" applyBorder="1"/>
    <xf numFmtId="189" fontId="134" fillId="0" borderId="0" xfId="131" applyFont="1" applyAlignment="1">
      <alignment horizontal="left"/>
    </xf>
    <xf numFmtId="189" fontId="134" fillId="0" borderId="140" xfId="131" applyFont="1" applyBorder="1" applyAlignment="1">
      <alignment horizontal="center"/>
    </xf>
    <xf numFmtId="189" fontId="134" fillId="0" borderId="141" xfId="131" applyFont="1" applyBorder="1" applyAlignment="1">
      <alignment horizontal="center" vertical="center"/>
    </xf>
    <xf numFmtId="189" fontId="134" fillId="0" borderId="144" xfId="131" applyFont="1" applyBorder="1" applyAlignment="1">
      <alignment horizontal="center" vertical="center"/>
    </xf>
    <xf numFmtId="189" fontId="134" fillId="0" borderId="145" xfId="131" applyFont="1" applyBorder="1" applyAlignment="1">
      <alignment horizontal="center" vertical="center"/>
    </xf>
    <xf numFmtId="189" fontId="72" fillId="0" borderId="145" xfId="131" applyFont="1" applyBorder="1" applyAlignment="1">
      <alignment horizontal="center" vertical="center"/>
    </xf>
    <xf numFmtId="189" fontId="134" fillId="0" borderId="146" xfId="131" applyFont="1" applyBorder="1" applyAlignment="1">
      <alignment horizontal="center" vertical="center"/>
    </xf>
    <xf numFmtId="189" fontId="134" fillId="0" borderId="147" xfId="131" applyFont="1" applyBorder="1" applyAlignment="1">
      <alignment horizontal="right"/>
    </xf>
    <xf numFmtId="189" fontId="134" fillId="0" borderId="148" xfId="131" applyFont="1" applyBorder="1" applyAlignment="1">
      <alignment horizontal="right"/>
    </xf>
    <xf numFmtId="189" fontId="134" fillId="0" borderId="149" xfId="131" applyFont="1" applyBorder="1" applyAlignment="1">
      <alignment horizontal="right"/>
    </xf>
    <xf numFmtId="189" fontId="135" fillId="0" borderId="149" xfId="131" applyFont="1" applyBorder="1"/>
    <xf numFmtId="189" fontId="134" fillId="0" borderId="149" xfId="131" applyFont="1" applyBorder="1"/>
    <xf numFmtId="189" fontId="134" fillId="0" borderId="146" xfId="131" applyFont="1" applyBorder="1" applyAlignment="1">
      <alignment vertical="center"/>
    </xf>
    <xf numFmtId="189" fontId="134" fillId="0" borderId="150" xfId="131" applyFont="1" applyBorder="1" applyAlignment="1">
      <alignment vertical="center"/>
    </xf>
    <xf numFmtId="189" fontId="134" fillId="0" borderId="0" xfId="131" applyFont="1" applyAlignment="1">
      <alignment vertical="center"/>
    </xf>
    <xf numFmtId="189" fontId="134" fillId="0" borderId="146" xfId="131" applyFont="1" applyBorder="1" applyAlignment="1">
      <alignment horizontal="center"/>
    </xf>
    <xf numFmtId="189" fontId="134" fillId="0" borderId="150" xfId="131" applyFont="1" applyBorder="1" applyAlignment="1">
      <alignment horizontal="right"/>
    </xf>
    <xf numFmtId="189" fontId="134" fillId="0" borderId="0" xfId="131" applyFont="1" applyAlignment="1">
      <alignment horizontal="right"/>
    </xf>
    <xf numFmtId="190" fontId="134" fillId="0" borderId="146" xfId="132" applyNumberFormat="1" applyFont="1" applyBorder="1" applyAlignment="1">
      <alignment vertical="center"/>
    </xf>
    <xf numFmtId="190" fontId="134" fillId="0" borderId="150" xfId="132" applyNumberFormat="1" applyFont="1" applyBorder="1" applyAlignment="1">
      <alignment vertical="center"/>
    </xf>
    <xf numFmtId="190" fontId="134" fillId="0" borderId="0" xfId="132" applyNumberFormat="1" applyFont="1" applyAlignment="1">
      <alignment vertical="center"/>
    </xf>
    <xf numFmtId="190" fontId="134" fillId="0" borderId="145" xfId="132" applyNumberFormat="1" applyFont="1" applyBorder="1" applyAlignment="1">
      <alignment vertical="center"/>
    </xf>
    <xf numFmtId="190" fontId="134" fillId="0" borderId="151" xfId="132" applyNumberFormat="1" applyFont="1" applyBorder="1" applyAlignment="1">
      <alignment vertical="center"/>
    </xf>
    <xf numFmtId="190" fontId="134" fillId="0" borderId="139" xfId="132" applyNumberFormat="1" applyFont="1" applyBorder="1" applyAlignment="1">
      <alignment vertical="center"/>
    </xf>
    <xf numFmtId="189" fontId="72" fillId="0" borderId="152" xfId="131" applyFont="1" applyBorder="1" applyAlignment="1">
      <alignment horizontal="center" vertical="center"/>
    </xf>
    <xf numFmtId="0" fontId="134" fillId="0" borderId="153" xfId="132" applyNumberFormat="1" applyFont="1" applyBorder="1" applyAlignment="1">
      <alignment horizontal="center" vertical="center" wrapText="1"/>
    </xf>
    <xf numFmtId="189" fontId="134" fillId="0" borderId="153" xfId="131" applyFont="1" applyBorder="1" applyAlignment="1">
      <alignment horizontal="center" vertical="center" wrapText="1"/>
    </xf>
    <xf numFmtId="178" fontId="134" fillId="0" borderId="149" xfId="42" applyFont="1" applyBorder="1" applyAlignment="1">
      <alignment wrapText="1"/>
    </xf>
    <xf numFmtId="178" fontId="134" fillId="0" borderId="0" xfId="42" applyFont="1" applyAlignment="1">
      <alignment wrapText="1"/>
    </xf>
    <xf numFmtId="0" fontId="136" fillId="0" borderId="0" xfId="132" applyNumberFormat="1" applyFont="1" applyAlignment="1">
      <alignment vertical="center" wrapText="1"/>
    </xf>
    <xf numFmtId="189" fontId="134" fillId="0" borderId="145" xfId="131" applyFont="1" applyBorder="1" applyAlignment="1">
      <alignment horizontal="center"/>
    </xf>
    <xf numFmtId="189" fontId="134" fillId="0" borderId="144" xfId="131" applyFont="1" applyBorder="1" applyAlignment="1">
      <alignment horizontal="left"/>
    </xf>
    <xf numFmtId="189" fontId="134" fillId="0" borderId="151" xfId="131" applyFont="1" applyBorder="1" applyAlignment="1">
      <alignment horizontal="left"/>
    </xf>
    <xf numFmtId="189" fontId="134" fillId="0" borderId="0" xfId="133" applyFont="1"/>
    <xf numFmtId="189" fontId="134" fillId="0" borderId="0" xfId="133" applyFont="1" applyAlignment="1">
      <alignment horizontal="left"/>
    </xf>
    <xf numFmtId="189" fontId="137" fillId="0" borderId="0" xfId="133" applyFont="1"/>
    <xf numFmtId="191" fontId="134" fillId="0" borderId="0" xfId="133" applyNumberFormat="1" applyFont="1"/>
    <xf numFmtId="191" fontId="134" fillId="0" borderId="0" xfId="131" applyNumberFormat="1" applyFont="1"/>
    <xf numFmtId="0" fontId="31" fillId="0" borderId="4" xfId="134" applyNumberFormat="1" applyFont="1" applyBorder="1" applyAlignment="1">
      <alignment horizontal="distributed"/>
    </xf>
    <xf numFmtId="192" fontId="31" fillId="0" borderId="17" xfId="134" applyNumberFormat="1" applyFont="1" applyBorder="1" applyAlignment="1">
      <alignment vertical="center"/>
    </xf>
    <xf numFmtId="37" fontId="31" fillId="0" borderId="0" xfId="134" applyFont="1"/>
    <xf numFmtId="37" fontId="31" fillId="0" borderId="4" xfId="134" applyFont="1" applyBorder="1" applyAlignment="1">
      <alignment horizontal="center" vertical="center"/>
    </xf>
    <xf numFmtId="37" fontId="31" fillId="0" borderId="0" xfId="134" applyFont="1" applyAlignment="1">
      <alignment vertical="center"/>
    </xf>
    <xf numFmtId="0" fontId="31" fillId="0" borderId="0" xfId="135" applyFont="1" applyAlignment="1">
      <alignment horizontal="left" vertical="center"/>
    </xf>
    <xf numFmtId="37" fontId="31" fillId="0" borderId="0" xfId="134" applyFont="1" applyAlignment="1">
      <alignment horizontal="centerContinuous" vertical="center"/>
    </xf>
    <xf numFmtId="0" fontId="31" fillId="0" borderId="12" xfId="135" quotePrefix="1" applyFont="1" applyBorder="1" applyAlignment="1">
      <alignment horizontal="left" vertical="center"/>
    </xf>
    <xf numFmtId="37" fontId="47" fillId="0" borderId="12" xfId="134" applyFont="1" applyBorder="1"/>
    <xf numFmtId="37" fontId="31" fillId="0" borderId="12" xfId="134" applyFont="1" applyBorder="1"/>
    <xf numFmtId="37" fontId="31" fillId="0" borderId="12" xfId="134" applyFont="1" applyBorder="1" applyAlignment="1">
      <alignment horizontal="centerContinuous" vertical="center"/>
    </xf>
    <xf numFmtId="37" fontId="143" fillId="0" borderId="0" xfId="134" applyFont="1" applyAlignment="1">
      <alignment horizontal="centerContinuous"/>
    </xf>
    <xf numFmtId="37" fontId="31" fillId="0" borderId="0" xfId="134" applyFont="1" applyAlignment="1">
      <alignment horizontal="centerContinuous"/>
    </xf>
    <xf numFmtId="37" fontId="31" fillId="0" borderId="0" xfId="134" applyFont="1" applyAlignment="1">
      <alignment horizontal="center" vertical="center"/>
    </xf>
    <xf numFmtId="37" fontId="31" fillId="0" borderId="0" xfId="134" applyFont="1" applyAlignment="1">
      <alignment horizontal="right" vertical="center"/>
    </xf>
    <xf numFmtId="0" fontId="31" fillId="0" borderId="57" xfId="35" applyFont="1" applyBorder="1" applyAlignment="1">
      <alignment horizontal="center" vertical="center" wrapText="1"/>
    </xf>
    <xf numFmtId="0" fontId="31" fillId="0" borderId="4" xfId="35" applyFont="1" applyBorder="1" applyAlignment="1">
      <alignment horizontal="center" vertical="center" wrapText="1"/>
    </xf>
    <xf numFmtId="0" fontId="31" fillId="0" borderId="10" xfId="35" applyFont="1" applyBorder="1" applyAlignment="1">
      <alignment horizontal="center" vertical="center" wrapText="1"/>
    </xf>
    <xf numFmtId="37" fontId="31" fillId="0" borderId="61" xfId="134" applyFont="1" applyBorder="1" applyAlignment="1">
      <alignment horizontal="center" vertical="center" wrapText="1"/>
    </xf>
    <xf numFmtId="37" fontId="144" fillId="0" borderId="85" xfId="134" applyFont="1" applyBorder="1" applyAlignment="1">
      <alignment horizontal="center" vertical="center"/>
    </xf>
    <xf numFmtId="37" fontId="31" fillId="0" borderId="85" xfId="134" applyFont="1" applyBorder="1" applyAlignment="1">
      <alignment horizontal="center" vertical="center" wrapText="1"/>
    </xf>
    <xf numFmtId="37" fontId="31" fillId="0" borderId="62" xfId="134" applyFont="1" applyBorder="1" applyAlignment="1">
      <alignment horizontal="center" vertical="center" wrapText="1"/>
    </xf>
    <xf numFmtId="193" fontId="31" fillId="0" borderId="8" xfId="134" applyNumberFormat="1" applyFont="1" applyBorder="1"/>
    <xf numFmtId="37" fontId="31" fillId="0" borderId="0" xfId="134" quotePrefix="1" applyFont="1" applyAlignment="1">
      <alignment horizontal="center"/>
    </xf>
    <xf numFmtId="193" fontId="31" fillId="0" borderId="0" xfId="134" applyNumberFormat="1" applyFont="1"/>
    <xf numFmtId="37" fontId="144" fillId="0" borderId="75" xfId="134" applyFont="1" applyBorder="1" applyAlignment="1">
      <alignment horizontal="center" vertical="center"/>
    </xf>
    <xf numFmtId="37" fontId="31" fillId="0" borderId="73" xfId="134" applyFont="1" applyBorder="1" applyAlignment="1">
      <alignment vertical="center"/>
    </xf>
    <xf numFmtId="37" fontId="31" fillId="0" borderId="73" xfId="134" applyFont="1" applyBorder="1"/>
    <xf numFmtId="37" fontId="31" fillId="0" borderId="73" xfId="134" applyFont="1" applyBorder="1" applyAlignment="1">
      <alignment horizontal="right" vertical="center"/>
    </xf>
    <xf numFmtId="37" fontId="31" fillId="0" borderId="73" xfId="134" quotePrefix="1" applyFont="1" applyBorder="1" applyAlignment="1">
      <alignment horizontal="right" vertical="center"/>
    </xf>
    <xf numFmtId="37" fontId="31" fillId="0" borderId="73" xfId="134" applyFont="1" applyBorder="1" applyAlignment="1">
      <alignment horizontal="right"/>
    </xf>
    <xf numFmtId="0" fontId="31" fillId="0" borderId="73" xfId="135" applyFont="1" applyBorder="1" applyAlignment="1">
      <alignment vertical="center"/>
    </xf>
    <xf numFmtId="37" fontId="31" fillId="0" borderId="0" xfId="134" applyFont="1" applyAlignment="1">
      <alignment horizontal="left" vertical="center"/>
    </xf>
    <xf numFmtId="37" fontId="31" fillId="0" borderId="0" xfId="134" quotePrefix="1" applyFont="1" applyAlignment="1">
      <alignment horizontal="right" vertical="center"/>
    </xf>
    <xf numFmtId="37" fontId="31" fillId="0" borderId="0" xfId="134" quotePrefix="1" applyFont="1" applyAlignment="1">
      <alignment horizontal="left" vertical="center"/>
    </xf>
    <xf numFmtId="0" fontId="31" fillId="0" borderId="0" xfId="136" quotePrefix="1" applyFont="1" applyAlignment="1">
      <alignment horizontal="left" vertical="center"/>
    </xf>
    <xf numFmtId="0" fontId="24" fillId="0" borderId="0" xfId="35" applyFont="1" applyAlignment="1">
      <alignment horizontal="right" vertical="center"/>
    </xf>
    <xf numFmtId="37" fontId="47" fillId="0" borderId="0" xfId="134" applyFont="1"/>
    <xf numFmtId="37" fontId="31" fillId="0" borderId="4" xfId="134" applyFont="1" applyBorder="1" applyAlignment="1">
      <alignment horizontal="centerContinuous" vertical="center"/>
    </xf>
    <xf numFmtId="0" fontId="31" fillId="0" borderId="15" xfId="135" applyFont="1" applyBorder="1" applyAlignment="1">
      <alignment horizontal="left" vertical="center"/>
    </xf>
    <xf numFmtId="37" fontId="31" fillId="0" borderId="11" xfId="134" applyFont="1" applyBorder="1" applyAlignment="1">
      <alignment vertical="center"/>
    </xf>
    <xf numFmtId="37" fontId="31" fillId="0" borderId="4" xfId="134" applyFont="1" applyBorder="1" applyAlignment="1">
      <alignment horizontal="center" vertical="center" wrapText="1"/>
    </xf>
    <xf numFmtId="37" fontId="83" fillId="0" borderId="4" xfId="134" applyFont="1" applyBorder="1" applyAlignment="1">
      <alignment horizontal="center" vertical="center" wrapText="1"/>
    </xf>
    <xf numFmtId="37" fontId="32" fillId="0" borderId="8" xfId="134" applyFont="1" applyBorder="1" applyAlignment="1">
      <alignment horizontal="center" vertical="center" wrapText="1"/>
    </xf>
    <xf numFmtId="37" fontId="31" fillId="0" borderId="10" xfId="134" applyFont="1" applyBorder="1" applyAlignment="1">
      <alignment horizontal="center" vertical="center"/>
    </xf>
    <xf numFmtId="37" fontId="31" fillId="0" borderId="9" xfId="134" applyFont="1" applyBorder="1" applyAlignment="1">
      <alignment horizontal="center" vertical="center"/>
    </xf>
    <xf numFmtId="193" fontId="31" fillId="0" borderId="4" xfId="134" applyNumberFormat="1" applyFont="1" applyBorder="1"/>
    <xf numFmtId="0" fontId="83" fillId="0" borderId="0" xfId="137" applyFont="1" applyAlignment="1">
      <alignment horizontal="justify"/>
    </xf>
    <xf numFmtId="0" fontId="31" fillId="0" borderId="0" xfId="35" applyFont="1" applyAlignment="1">
      <alignment horizontal="right" vertical="center" indent="1"/>
    </xf>
    <xf numFmtId="37" fontId="31" fillId="0" borderId="0" xfId="134" quotePrefix="1" applyFont="1" applyAlignment="1">
      <alignment vertical="center"/>
    </xf>
    <xf numFmtId="37" fontId="31" fillId="0" borderId="11" xfId="134" quotePrefix="1" applyFont="1" applyBorder="1" applyAlignment="1">
      <alignment vertical="center"/>
    </xf>
    <xf numFmtId="37" fontId="31" fillId="0" borderId="65" xfId="134" applyFont="1" applyBorder="1" applyAlignment="1">
      <alignment horizontal="center" vertical="center" wrapText="1"/>
    </xf>
    <xf numFmtId="193" fontId="31" fillId="0" borderId="4" xfId="134" applyNumberFormat="1" applyFont="1" applyBorder="1" applyAlignment="1">
      <alignment vertical="center"/>
    </xf>
    <xf numFmtId="193" fontId="31" fillId="0" borderId="8" xfId="134" applyNumberFormat="1" applyFont="1" applyBorder="1" applyAlignment="1">
      <alignment vertical="center"/>
    </xf>
    <xf numFmtId="193" fontId="31" fillId="0" borderId="83" xfId="134" applyNumberFormat="1" applyFont="1" applyBorder="1" applyAlignment="1">
      <alignment vertical="center"/>
    </xf>
    <xf numFmtId="37" fontId="31" fillId="0" borderId="0" xfId="134" applyFont="1" applyAlignment="1">
      <alignment vertical="top" wrapText="1"/>
    </xf>
    <xf numFmtId="37" fontId="31" fillId="0" borderId="0" xfId="134" applyFont="1" applyAlignment="1">
      <alignment horizontal="left" vertical="top" wrapText="1"/>
    </xf>
    <xf numFmtId="0" fontId="24" fillId="0" borderId="0" xfId="32" applyFont="1" applyAlignment="1">
      <alignment horizontal="right" vertical="center"/>
    </xf>
    <xf numFmtId="0" fontId="31" fillId="0" borderId="0" xfId="134" applyNumberFormat="1" applyFont="1"/>
    <xf numFmtId="0" fontId="47" fillId="0" borderId="0" xfId="35" applyAlignment="1">
      <alignment vertical="center"/>
    </xf>
    <xf numFmtId="0" fontId="31" fillId="0" borderId="0" xfId="35" applyFont="1" applyAlignment="1">
      <alignment horizontal="justify" vertical="center" wrapText="1"/>
    </xf>
    <xf numFmtId="0" fontId="31" fillId="0" borderId="0" xfId="35" applyFont="1" applyAlignment="1">
      <alignment horizontal="center" vertical="center" wrapText="1"/>
    </xf>
    <xf numFmtId="0" fontId="47" fillId="0" borderId="0" xfId="35"/>
    <xf numFmtId="0" fontId="146" fillId="0" borderId="0" xfId="35" applyFont="1" applyAlignment="1">
      <alignment vertical="center" wrapText="1"/>
    </xf>
    <xf numFmtId="0" fontId="31" fillId="0" borderId="0" xfId="35" applyFont="1" applyAlignment="1">
      <alignment vertical="center" wrapText="1"/>
    </xf>
    <xf numFmtId="0" fontId="31" fillId="0" borderId="35" xfId="134" applyNumberFormat="1" applyFont="1" applyBorder="1" applyAlignment="1">
      <alignment horizontal="distributed"/>
    </xf>
    <xf numFmtId="0" fontId="31" fillId="0" borderId="17" xfId="35" applyFont="1" applyBorder="1" applyAlignment="1">
      <alignment vertical="center"/>
    </xf>
    <xf numFmtId="0" fontId="31" fillId="0" borderId="0" xfId="35" applyFont="1" applyAlignment="1">
      <alignment wrapText="1"/>
    </xf>
    <xf numFmtId="0" fontId="31" fillId="0" borderId="0" xfId="35" applyFont="1" applyAlignment="1">
      <alignment horizontal="center" wrapText="1"/>
    </xf>
    <xf numFmtId="0" fontId="31" fillId="0" borderId="120" xfId="35" applyFont="1" applyBorder="1" applyAlignment="1">
      <alignment horizontal="center" vertical="center" wrapText="1"/>
    </xf>
    <xf numFmtId="0" fontId="31" fillId="0" borderId="94" xfId="35" applyFont="1" applyBorder="1" applyAlignment="1">
      <alignment horizontal="center" vertical="center" wrapText="1"/>
    </xf>
    <xf numFmtId="0" fontId="132" fillId="0" borderId="94" xfId="35" applyFont="1" applyBorder="1" applyAlignment="1">
      <alignment horizontal="center" vertical="center" wrapText="1"/>
    </xf>
    <xf numFmtId="0" fontId="31" fillId="0" borderId="121" xfId="35" applyFont="1" applyBorder="1" applyAlignment="1">
      <alignment horizontal="center" vertical="center" wrapText="1"/>
    </xf>
    <xf numFmtId="0" fontId="32" fillId="0" borderId="0" xfId="35" applyFont="1" applyAlignment="1">
      <alignment horizontal="center" vertical="center"/>
    </xf>
    <xf numFmtId="0" fontId="15" fillId="0" borderId="0" xfId="35" applyFont="1" applyAlignment="1">
      <alignment horizontal="center" vertical="center"/>
    </xf>
    <xf numFmtId="0" fontId="31" fillId="0" borderId="16" xfId="35" applyFont="1" applyBorder="1" applyAlignment="1">
      <alignment horizontal="center" vertical="center" wrapText="1"/>
    </xf>
    <xf numFmtId="0" fontId="32" fillId="0" borderId="7" xfId="35" applyFont="1" applyBorder="1" applyAlignment="1">
      <alignment horizontal="center" vertical="center" wrapText="1"/>
    </xf>
    <xf numFmtId="0" fontId="31" fillId="0" borderId="7" xfId="35" applyFont="1" applyBorder="1" applyAlignment="1">
      <alignment horizontal="center" vertical="center" wrapText="1"/>
    </xf>
    <xf numFmtId="0" fontId="47" fillId="0" borderId="0" xfId="35" applyAlignment="1">
      <alignment horizontal="center" vertical="center"/>
    </xf>
    <xf numFmtId="0" fontId="47" fillId="0" borderId="10" xfId="35" applyBorder="1" applyAlignment="1">
      <alignment vertical="center" wrapText="1"/>
    </xf>
    <xf numFmtId="0" fontId="83" fillId="0" borderId="4" xfId="35" applyFont="1" applyBorder="1" applyAlignment="1">
      <alignment horizontal="justify" vertical="center" wrapText="1"/>
    </xf>
    <xf numFmtId="0" fontId="94" fillId="0" borderId="4" xfId="35" applyFont="1" applyBorder="1" applyAlignment="1">
      <alignment horizontal="center" vertical="center" wrapText="1"/>
    </xf>
    <xf numFmtId="0" fontId="47" fillId="0" borderId="75" xfId="35" applyBorder="1" applyAlignment="1">
      <alignment vertical="center" wrapText="1"/>
    </xf>
    <xf numFmtId="0" fontId="83" fillId="0" borderId="66" xfId="35" applyFont="1" applyBorder="1" applyAlignment="1">
      <alignment horizontal="justify" vertical="center" wrapText="1"/>
    </xf>
    <xf numFmtId="0" fontId="94" fillId="0" borderId="66" xfId="35" applyFont="1" applyBorder="1" applyAlignment="1">
      <alignment horizontal="center" vertical="center" wrapText="1"/>
    </xf>
    <xf numFmtId="0" fontId="47" fillId="0" borderId="52" xfId="35" applyBorder="1" applyAlignment="1">
      <alignment vertical="center" wrapText="1"/>
    </xf>
    <xf numFmtId="0" fontId="83" fillId="0" borderId="0" xfId="35" applyFont="1" applyAlignment="1">
      <alignment horizontal="justify" vertical="center" wrapText="1"/>
    </xf>
    <xf numFmtId="0" fontId="94" fillId="0" borderId="0" xfId="35" applyFont="1" applyAlignment="1">
      <alignment horizontal="center" vertical="center" wrapText="1"/>
    </xf>
    <xf numFmtId="0" fontId="47" fillId="0" borderId="0" xfId="35" applyAlignment="1">
      <alignment vertical="center" wrapText="1"/>
    </xf>
    <xf numFmtId="0" fontId="94" fillId="0" borderId="9" xfId="35" applyFont="1" applyBorder="1" applyAlignment="1">
      <alignment horizontal="center" vertical="center" wrapText="1"/>
    </xf>
    <xf numFmtId="37" fontId="31" fillId="0" borderId="75" xfId="134" applyFont="1" applyBorder="1" applyAlignment="1">
      <alignment horizontal="center" vertical="center"/>
    </xf>
    <xf numFmtId="37" fontId="147" fillId="0" borderId="0" xfId="134" applyFont="1" applyAlignment="1">
      <alignment horizontal="right"/>
    </xf>
    <xf numFmtId="37" fontId="132" fillId="0" borderId="0" xfId="134" quotePrefix="1" applyFont="1" applyAlignment="1">
      <alignment horizontal="left" vertical="center"/>
    </xf>
    <xf numFmtId="0" fontId="31" fillId="0" borderId="0" xfId="35" applyFont="1" applyAlignment="1">
      <alignment horizontal="left"/>
    </xf>
    <xf numFmtId="0" fontId="31" fillId="0" borderId="0" xfId="35" applyFont="1" applyAlignment="1">
      <alignment horizontal="justify" wrapText="1"/>
    </xf>
    <xf numFmtId="0" fontId="32" fillId="0" borderId="0" xfId="35" applyFont="1"/>
    <xf numFmtId="0" fontId="47" fillId="0" borderId="0" xfId="35" applyAlignment="1">
      <alignment wrapText="1"/>
    </xf>
    <xf numFmtId="0" fontId="31" fillId="0" borderId="161" xfId="138" applyNumberFormat="1" applyFont="1" applyBorder="1" applyAlignment="1">
      <alignment horizontal="distributed"/>
    </xf>
    <xf numFmtId="0" fontId="31" fillId="0" borderId="0" xfId="138" applyNumberFormat="1" applyFont="1" applyAlignment="1">
      <alignment horizontal="distributed"/>
    </xf>
    <xf numFmtId="0" fontId="31" fillId="0" borderId="0" xfId="139" applyFont="1" applyAlignment="1">
      <alignment wrapText="1"/>
    </xf>
    <xf numFmtId="0" fontId="150" fillId="0" borderId="0" xfId="139" applyFont="1"/>
    <xf numFmtId="0" fontId="31" fillId="0" borderId="161" xfId="139" applyFont="1" applyBorder="1"/>
    <xf numFmtId="0" fontId="150" fillId="0" borderId="0" xfId="139" applyFont="1" applyAlignment="1">
      <alignment horizontal="center" vertical="center"/>
    </xf>
    <xf numFmtId="0" fontId="83" fillId="0" borderId="168" xfId="139" applyFont="1" applyBorder="1" applyAlignment="1">
      <alignment horizontal="center" vertical="center" wrapText="1"/>
    </xf>
    <xf numFmtId="0" fontId="83" fillId="0" borderId="170" xfId="139" applyFont="1" applyBorder="1" applyAlignment="1">
      <alignment horizontal="center" vertical="center" wrapText="1"/>
    </xf>
    <xf numFmtId="0" fontId="150" fillId="0" borderId="0" xfId="139" applyFont="1" applyAlignment="1">
      <alignment vertical="center"/>
    </xf>
    <xf numFmtId="37" fontId="31" fillId="0" borderId="78" xfId="138" applyFont="1" applyBorder="1" applyAlignment="1">
      <alignment horizontal="center" vertical="center"/>
    </xf>
    <xf numFmtId="37" fontId="31" fillId="0" borderId="179" xfId="138" applyFont="1" applyBorder="1" applyAlignment="1">
      <alignment vertical="center"/>
    </xf>
    <xf numFmtId="37" fontId="31" fillId="0" borderId="179" xfId="138" applyFont="1" applyBorder="1"/>
    <xf numFmtId="37" fontId="31" fillId="0" borderId="179" xfId="138" applyFont="1" applyBorder="1" applyAlignment="1">
      <alignment horizontal="right" vertical="center"/>
    </xf>
    <xf numFmtId="37" fontId="31" fillId="0" borderId="179" xfId="138" applyFont="1" applyBorder="1" applyAlignment="1">
      <alignment horizontal="right"/>
    </xf>
    <xf numFmtId="37" fontId="31" fillId="0" borderId="0" xfId="138" applyFont="1"/>
    <xf numFmtId="37" fontId="31" fillId="0" borderId="0" xfId="138" applyFont="1" applyAlignment="1">
      <alignment horizontal="left" vertical="center"/>
    </xf>
    <xf numFmtId="37" fontId="31" fillId="0" borderId="0" xfId="138" applyFont="1" applyAlignment="1">
      <alignment vertical="center"/>
    </xf>
    <xf numFmtId="37" fontId="31" fillId="0" borderId="0" xfId="138" applyFont="1" applyAlignment="1">
      <alignment horizontal="right" vertical="center"/>
    </xf>
    <xf numFmtId="0" fontId="151" fillId="0" borderId="0" xfId="139" applyFont="1"/>
    <xf numFmtId="0" fontId="31" fillId="0" borderId="8" xfId="134" applyNumberFormat="1" applyFont="1" applyBorder="1" applyAlignment="1">
      <alignment horizontal="distributed"/>
    </xf>
    <xf numFmtId="0" fontId="31" fillId="0" borderId="17" xfId="134" applyNumberFormat="1" applyFont="1" applyBorder="1" applyAlignment="1">
      <alignment horizontal="distributed"/>
    </xf>
    <xf numFmtId="0" fontId="31" fillId="0" borderId="17" xfId="35" applyFont="1" applyBorder="1"/>
    <xf numFmtId="0" fontId="31" fillId="0" borderId="17" xfId="35" applyFont="1" applyBorder="1" applyAlignment="1">
      <alignment horizontal="justify" wrapText="1"/>
    </xf>
    <xf numFmtId="0" fontId="31" fillId="0" borderId="13" xfId="134" applyNumberFormat="1" applyFont="1" applyBorder="1" applyAlignment="1">
      <alignment horizontal="distributed"/>
    </xf>
    <xf numFmtId="0" fontId="90" fillId="0" borderId="12" xfId="35" applyFont="1" applyBorder="1" applyAlignment="1">
      <alignment wrapText="1"/>
    </xf>
    <xf numFmtId="0" fontId="31" fillId="0" borderId="62" xfId="35" applyFont="1" applyBorder="1" applyAlignment="1">
      <alignment horizontal="center" vertical="center"/>
    </xf>
    <xf numFmtId="0" fontId="24" fillId="0" borderId="62" xfId="35" applyFont="1" applyBorder="1" applyAlignment="1">
      <alignment horizontal="center" vertical="center" wrapText="1"/>
    </xf>
    <xf numFmtId="0" fontId="24" fillId="0" borderId="66" xfId="35" applyFont="1" applyBorder="1" applyAlignment="1">
      <alignment horizontal="center" vertical="center" wrapText="1"/>
    </xf>
    <xf numFmtId="0" fontId="31" fillId="0" borderId="61" xfId="35" applyFont="1" applyBorder="1" applyAlignment="1">
      <alignment horizontal="center" vertical="center" wrapText="1"/>
    </xf>
    <xf numFmtId="0" fontId="94" fillId="0" borderId="7" xfId="35" applyFont="1" applyBorder="1" applyAlignment="1">
      <alignment horizontal="center" wrapText="1"/>
    </xf>
    <xf numFmtId="0" fontId="31" fillId="0" borderId="11" xfId="35" applyFont="1" applyBorder="1" applyAlignment="1">
      <alignment horizontal="center" vertical="center" wrapText="1"/>
    </xf>
    <xf numFmtId="0" fontId="94" fillId="0" borderId="15" xfId="35" applyFont="1" applyBorder="1" applyAlignment="1">
      <alignment horizontal="center" wrapText="1"/>
    </xf>
    <xf numFmtId="0" fontId="83" fillId="0" borderId="10" xfId="35" applyFont="1" applyBorder="1" applyAlignment="1">
      <alignment horizontal="justify" wrapText="1"/>
    </xf>
    <xf numFmtId="0" fontId="94" fillId="0" borderId="4" xfId="35" applyFont="1" applyBorder="1" applyAlignment="1">
      <alignment horizontal="center" wrapText="1"/>
    </xf>
    <xf numFmtId="0" fontId="83" fillId="0" borderId="9" xfId="35" applyFont="1" applyBorder="1" applyAlignment="1">
      <alignment horizontal="justify" wrapText="1"/>
    </xf>
    <xf numFmtId="0" fontId="94" fillId="0" borderId="8" xfId="35" applyFont="1" applyBorder="1" applyAlignment="1">
      <alignment horizontal="center" wrapText="1"/>
    </xf>
    <xf numFmtId="0" fontId="83" fillId="0" borderId="75" xfId="35" applyFont="1" applyBorder="1" applyAlignment="1">
      <alignment horizontal="justify" wrapText="1"/>
    </xf>
    <xf numFmtId="0" fontId="94" fillId="0" borderId="66" xfId="35" applyFont="1" applyBorder="1" applyAlignment="1">
      <alignment horizontal="center" wrapText="1"/>
    </xf>
    <xf numFmtId="0" fontId="94" fillId="0" borderId="13" xfId="35" applyFont="1" applyBorder="1" applyAlignment="1">
      <alignment horizontal="center" wrapText="1"/>
    </xf>
    <xf numFmtId="0" fontId="83" fillId="0" borderId="0" xfId="35" applyFont="1" applyAlignment="1">
      <alignment horizontal="justify" wrapText="1"/>
    </xf>
    <xf numFmtId="0" fontId="94" fillId="0" borderId="0" xfId="35" applyFont="1" applyAlignment="1">
      <alignment horizontal="center" wrapText="1"/>
    </xf>
    <xf numFmtId="37" fontId="144" fillId="0" borderId="73" xfId="134" applyFont="1" applyBorder="1" applyAlignment="1">
      <alignment vertical="center"/>
    </xf>
    <xf numFmtId="0" fontId="94" fillId="0" borderId="73" xfId="35" applyFont="1" applyBorder="1" applyAlignment="1">
      <alignment horizontal="center" wrapText="1"/>
    </xf>
    <xf numFmtId="0" fontId="94" fillId="0" borderId="49" xfId="35" applyFont="1" applyBorder="1" applyAlignment="1">
      <alignment horizontal="center" wrapText="1"/>
    </xf>
    <xf numFmtId="37" fontId="144" fillId="0" borderId="0" xfId="134" applyFont="1" applyAlignment="1">
      <alignment vertical="center"/>
    </xf>
    <xf numFmtId="37" fontId="83" fillId="0" borderId="0" xfId="134" applyFont="1" applyAlignment="1">
      <alignment horizontal="left" vertical="center"/>
    </xf>
    <xf numFmtId="37" fontId="83" fillId="0" borderId="0" xfId="134" applyFont="1" applyAlignment="1">
      <alignment vertical="center"/>
    </xf>
    <xf numFmtId="37" fontId="83" fillId="0" borderId="0" xfId="134" applyFont="1"/>
    <xf numFmtId="37" fontId="139" fillId="0" borderId="0" xfId="134" quotePrefix="1" applyFont="1" applyAlignment="1">
      <alignment horizontal="right" vertical="center"/>
    </xf>
    <xf numFmtId="37" fontId="83" fillId="0" borderId="0" xfId="134" quotePrefix="1" applyFont="1" applyAlignment="1">
      <alignment horizontal="right" vertical="center"/>
    </xf>
    <xf numFmtId="0" fontId="31" fillId="0" borderId="0" xfId="35" applyFont="1"/>
    <xf numFmtId="0" fontId="31" fillId="0" borderId="0" xfId="140" applyFont="1" applyAlignment="1">
      <alignment horizontal="center" vertical="center"/>
    </xf>
    <xf numFmtId="0" fontId="150" fillId="0" borderId="0" xfId="140"/>
    <xf numFmtId="0" fontId="31" fillId="0" borderId="0" xfId="140" applyFont="1" applyAlignment="1">
      <alignment horizontal="justify"/>
    </xf>
    <xf numFmtId="0" fontId="31" fillId="0" borderId="161" xfId="140" applyFont="1" applyBorder="1"/>
    <xf numFmtId="0" fontId="31" fillId="0" borderId="173" xfId="140" applyFont="1" applyBorder="1"/>
    <xf numFmtId="0" fontId="83" fillId="0" borderId="0" xfId="140" applyFont="1" applyAlignment="1">
      <alignment horizontal="center" wrapText="1"/>
    </xf>
    <xf numFmtId="0" fontId="24" fillId="0" borderId="0" xfId="140" applyFont="1" applyAlignment="1">
      <alignment horizontal="right"/>
    </xf>
    <xf numFmtId="0" fontId="150" fillId="0" borderId="0" xfId="140" applyAlignment="1">
      <alignment horizontal="center" vertical="center"/>
    </xf>
    <xf numFmtId="0" fontId="24" fillId="0" borderId="168" xfId="140" applyFont="1" applyBorder="1" applyAlignment="1">
      <alignment horizontal="center" vertical="center" wrapText="1"/>
    </xf>
    <xf numFmtId="0" fontId="83" fillId="0" borderId="168" xfId="140" applyFont="1" applyBorder="1" applyAlignment="1">
      <alignment horizontal="center" vertical="center" wrapText="1"/>
    </xf>
    <xf numFmtId="0" fontId="83" fillId="0" borderId="168" xfId="140" applyFont="1" applyBorder="1" applyAlignment="1">
      <alignment horizontal="center" vertical="distributed" wrapText="1"/>
    </xf>
    <xf numFmtId="0" fontId="24" fillId="0" borderId="177" xfId="140" applyFont="1" applyBorder="1" applyAlignment="1">
      <alignment horizontal="distributed" vertical="center" wrapText="1"/>
    </xf>
    <xf numFmtId="37" fontId="83" fillId="0" borderId="78" xfId="138" applyFont="1" applyBorder="1" applyAlignment="1">
      <alignment vertical="center"/>
    </xf>
    <xf numFmtId="37" fontId="83" fillId="0" borderId="78" xfId="138" applyFont="1" applyBorder="1"/>
    <xf numFmtId="37" fontId="83" fillId="0" borderId="78" xfId="138" applyFont="1" applyBorder="1" applyAlignment="1">
      <alignment horizontal="right" vertical="center"/>
    </xf>
    <xf numFmtId="37" fontId="83" fillId="0" borderId="78" xfId="138" applyFont="1" applyBorder="1" applyAlignment="1">
      <alignment horizontal="right"/>
    </xf>
    <xf numFmtId="37" fontId="83" fillId="0" borderId="0" xfId="138" applyFont="1"/>
    <xf numFmtId="37" fontId="24" fillId="0" borderId="0" xfId="138" applyFont="1" applyAlignment="1">
      <alignment horizontal="left" vertical="center"/>
    </xf>
    <xf numFmtId="37" fontId="24" fillId="0" borderId="0" xfId="138" applyFont="1" applyAlignment="1">
      <alignment vertical="center"/>
    </xf>
    <xf numFmtId="37" fontId="24" fillId="0" borderId="0" xfId="138" applyFont="1"/>
    <xf numFmtId="0" fontId="151" fillId="0" borderId="0" xfId="140" applyFont="1"/>
    <xf numFmtId="0" fontId="32" fillId="0" borderId="10" xfId="35" applyFont="1" applyBorder="1" applyAlignment="1">
      <alignment horizontal="center" vertical="center"/>
    </xf>
    <xf numFmtId="0" fontId="24" fillId="0" borderId="85" xfId="35" applyFont="1" applyBorder="1" applyAlignment="1">
      <alignment horizontal="center" vertical="center" wrapText="1"/>
    </xf>
    <xf numFmtId="0" fontId="31" fillId="0" borderId="66" xfId="35" applyFont="1" applyBorder="1" applyAlignment="1">
      <alignment vertical="center" wrapText="1"/>
    </xf>
    <xf numFmtId="0" fontId="31" fillId="0" borderId="66" xfId="35" applyFont="1" applyBorder="1" applyAlignment="1">
      <alignment horizontal="center" vertical="center" wrapText="1"/>
    </xf>
    <xf numFmtId="0" fontId="31" fillId="0" borderId="65" xfId="35" applyFont="1" applyBorder="1" applyAlignment="1">
      <alignment horizontal="center" vertical="center" wrapText="1"/>
    </xf>
    <xf numFmtId="0" fontId="144" fillId="0" borderId="16" xfId="35" applyFont="1" applyBorder="1" applyAlignment="1">
      <alignment horizontal="center" vertical="center" wrapText="1"/>
    </xf>
    <xf numFmtId="0" fontId="144" fillId="0" borderId="0" xfId="35" applyFont="1"/>
    <xf numFmtId="0" fontId="31" fillId="0" borderId="11" xfId="135" applyFont="1" applyBorder="1" applyAlignment="1">
      <alignment horizontal="left" vertical="center"/>
    </xf>
    <xf numFmtId="0" fontId="144" fillId="0" borderId="85" xfId="35" applyFont="1" applyBorder="1" applyAlignment="1">
      <alignment horizontal="center" vertical="center" wrapText="1"/>
    </xf>
    <xf numFmtId="192" fontId="31" fillId="0" borderId="0" xfId="134" applyNumberFormat="1" applyFont="1" applyAlignment="1">
      <alignment vertical="center"/>
    </xf>
    <xf numFmtId="0" fontId="31" fillId="0" borderId="16" xfId="35" applyFont="1" applyBorder="1" applyAlignment="1">
      <alignment horizontal="center" vertical="center"/>
    </xf>
    <xf numFmtId="37" fontId="31" fillId="0" borderId="73" xfId="134" applyFont="1" applyBorder="1" applyAlignment="1">
      <alignment horizontal="center" vertical="center"/>
    </xf>
    <xf numFmtId="37" fontId="139" fillId="0" borderId="4" xfId="134" applyFont="1" applyBorder="1" applyAlignment="1">
      <alignment horizontal="center" vertical="center"/>
    </xf>
    <xf numFmtId="0" fontId="31" fillId="0" borderId="17" xfId="35" applyFont="1" applyBorder="1" applyAlignment="1">
      <alignment horizontal="justify" vertical="center" wrapText="1"/>
    </xf>
    <xf numFmtId="37" fontId="31" fillId="0" borderId="0" xfId="134" applyFont="1" applyAlignment="1">
      <alignment horizontal="right"/>
    </xf>
    <xf numFmtId="37" fontId="31" fillId="0" borderId="0" xfId="134" quotePrefix="1" applyFont="1" applyAlignment="1">
      <alignment horizontal="center" vertical="center"/>
    </xf>
    <xf numFmtId="0" fontId="134" fillId="0" borderId="180" xfId="141" applyNumberFormat="1" applyFont="1" applyBorder="1" applyAlignment="1">
      <alignment horizontal="justify"/>
    </xf>
    <xf numFmtId="194" fontId="134" fillId="0" borderId="150" xfId="141" applyNumberFormat="1" applyFont="1" applyBorder="1" applyAlignment="1">
      <alignment vertical="center"/>
    </xf>
    <xf numFmtId="0" fontId="134" fillId="0" borderId="0" xfId="142" applyFont="1"/>
    <xf numFmtId="0" fontId="134" fillId="0" borderId="0" xfId="142" applyFont="1" applyAlignment="1">
      <alignment horizontal="justify" wrapText="1"/>
    </xf>
    <xf numFmtId="0" fontId="46" fillId="0" borderId="0" xfId="143">
      <alignment vertical="center"/>
    </xf>
    <xf numFmtId="189" fontId="134" fillId="0" borderId="0" xfId="141" applyFont="1" applyAlignment="1">
      <alignment horizontal="center" vertical="center"/>
    </xf>
    <xf numFmtId="189" fontId="134" fillId="0" borderId="146" xfId="141" applyFont="1" applyBorder="1" applyAlignment="1">
      <alignment horizontal="center" vertical="center"/>
    </xf>
    <xf numFmtId="189" fontId="134" fillId="0" borderId="180" xfId="141" applyFont="1" applyBorder="1" applyAlignment="1">
      <alignment horizontal="center" vertical="center"/>
    </xf>
    <xf numFmtId="0" fontId="134" fillId="0" borderId="0" xfId="144" applyFont="1">
      <alignment vertical="center"/>
    </xf>
    <xf numFmtId="0" fontId="134" fillId="0" borderId="181" xfId="145" applyFont="1" applyBorder="1" applyAlignment="1">
      <alignment horizontal="left" vertical="center"/>
    </xf>
    <xf numFmtId="0" fontId="134" fillId="0" borderId="182" xfId="142" applyFont="1" applyBorder="1" applyAlignment="1">
      <alignment horizontal="justify"/>
    </xf>
    <xf numFmtId="0" fontId="134" fillId="0" borderId="181" xfId="142" applyFont="1" applyBorder="1" applyAlignment="1">
      <alignment horizontal="justify"/>
    </xf>
    <xf numFmtId="0" fontId="46" fillId="0" borderId="181" xfId="143" applyBorder="1">
      <alignment vertical="center"/>
    </xf>
    <xf numFmtId="189" fontId="160" fillId="0" borderId="181" xfId="141" applyFont="1" applyBorder="1" applyAlignment="1">
      <alignment horizontal="center" vertical="center"/>
    </xf>
    <xf numFmtId="189" fontId="134" fillId="0" borderId="183" xfId="141" applyFont="1" applyBorder="1" applyAlignment="1">
      <alignment horizontal="center" vertical="center"/>
    </xf>
    <xf numFmtId="0" fontId="72" fillId="0" borderId="180" xfId="142" applyFont="1" applyBorder="1" applyAlignment="1">
      <alignment horizontal="center" vertical="center" wrapText="1"/>
    </xf>
    <xf numFmtId="0" fontId="134" fillId="0" borderId="180" xfId="142" applyFont="1" applyBorder="1" applyAlignment="1">
      <alignment horizontal="center" vertical="center" wrapText="1"/>
    </xf>
    <xf numFmtId="0" fontId="134" fillId="0" borderId="180" xfId="144" applyFont="1" applyBorder="1" applyAlignment="1">
      <alignment horizontal="center" vertical="center" wrapText="1"/>
    </xf>
    <xf numFmtId="0" fontId="134" fillId="0" borderId="0" xfId="144" applyFont="1" applyAlignment="1">
      <alignment vertical="center" wrapText="1"/>
    </xf>
    <xf numFmtId="189" fontId="134" fillId="0" borderId="180" xfId="141" applyFont="1" applyBorder="1" applyAlignment="1">
      <alignment vertical="center"/>
    </xf>
    <xf numFmtId="189" fontId="134" fillId="0" borderId="180" xfId="141" applyFont="1" applyBorder="1"/>
    <xf numFmtId="189" fontId="134" fillId="0" borderId="180" xfId="141" applyFont="1" applyBorder="1" applyAlignment="1">
      <alignment horizontal="right" vertical="center"/>
    </xf>
    <xf numFmtId="189" fontId="134" fillId="0" borderId="0" xfId="141" applyFont="1" applyAlignment="1">
      <alignment vertical="center"/>
    </xf>
    <xf numFmtId="189" fontId="134" fillId="0" borderId="0" xfId="141" applyFont="1"/>
    <xf numFmtId="189" fontId="134" fillId="0" borderId="0" xfId="141" applyFont="1" applyAlignment="1">
      <alignment horizontal="right" vertical="center"/>
    </xf>
    <xf numFmtId="189" fontId="134" fillId="0" borderId="0" xfId="141" applyFont="1" applyAlignment="1">
      <alignment horizontal="right"/>
    </xf>
    <xf numFmtId="189" fontId="134" fillId="0" borderId="0" xfId="141" applyFont="1" applyAlignment="1">
      <alignment horizontal="left" vertical="center"/>
    </xf>
    <xf numFmtId="0" fontId="72" fillId="0" borderId="0" xfId="142" applyFont="1" applyAlignment="1">
      <alignment horizontal="left"/>
    </xf>
    <xf numFmtId="0" fontId="134" fillId="0" borderId="0" xfId="142" applyFont="1" applyAlignment="1">
      <alignment horizontal="left"/>
    </xf>
    <xf numFmtId="0" fontId="72" fillId="0" borderId="0" xfId="146" applyFont="1" applyAlignment="1">
      <alignment horizontal="left" vertical="center"/>
    </xf>
    <xf numFmtId="0" fontId="31" fillId="0" borderId="76" xfId="138" applyNumberFormat="1" applyFont="1" applyBorder="1" applyAlignment="1" applyProtection="1">
      <alignment horizontal="distributed"/>
      <protection locked="0"/>
    </xf>
    <xf numFmtId="195" fontId="31" fillId="0" borderId="0" xfId="138" applyNumberFormat="1" applyFont="1" applyAlignment="1" applyProtection="1">
      <alignment vertical="center"/>
      <protection locked="0"/>
    </xf>
    <xf numFmtId="37" fontId="31" fillId="0" borderId="0" xfId="138" applyFont="1" applyAlignment="1" applyProtection="1">
      <alignment vertical="center"/>
      <protection locked="0"/>
    </xf>
    <xf numFmtId="37" fontId="31" fillId="0" borderId="0" xfId="138" applyFont="1" applyProtection="1">
      <protection locked="0"/>
    </xf>
    <xf numFmtId="37" fontId="31" fillId="0" borderId="0" xfId="138" applyFont="1" applyAlignment="1" applyProtection="1">
      <alignment horizontal="center" vertical="center"/>
      <protection locked="0"/>
    </xf>
    <xf numFmtId="0" fontId="31" fillId="0" borderId="76" xfId="147" applyFont="1" applyBorder="1" applyAlignment="1" applyProtection="1">
      <alignment horizontal="center" vertical="center" wrapText="1"/>
      <protection locked="0"/>
    </xf>
    <xf numFmtId="0" fontId="31" fillId="0" borderId="77" xfId="135" applyFont="1" applyBorder="1" applyAlignment="1">
      <alignment horizontal="left" vertical="center"/>
    </xf>
    <xf numFmtId="0" fontId="31" fillId="0" borderId="78" xfId="135" applyFont="1" applyBorder="1" applyAlignment="1" applyProtection="1">
      <alignment horizontal="left" vertical="center"/>
      <protection locked="0"/>
    </xf>
    <xf numFmtId="37" fontId="31" fillId="0" borderId="78" xfId="138" applyFont="1" applyBorder="1" applyAlignment="1" applyProtection="1">
      <alignment vertical="center"/>
      <protection locked="0"/>
    </xf>
    <xf numFmtId="0" fontId="31" fillId="0" borderId="0" xfId="135" applyFont="1" applyAlignment="1" applyProtection="1">
      <alignment horizontal="left" vertical="center"/>
      <protection locked="0"/>
    </xf>
    <xf numFmtId="37" fontId="143" fillId="0" borderId="0" xfId="138" applyFont="1" applyAlignment="1" applyProtection="1">
      <alignment horizontal="center"/>
      <protection locked="0"/>
    </xf>
    <xf numFmtId="37" fontId="31" fillId="0" borderId="0" xfId="138" applyFont="1" applyAlignment="1" applyProtection="1">
      <alignment horizontal="center"/>
      <protection locked="0"/>
    </xf>
    <xf numFmtId="37" fontId="148" fillId="0" borderId="0" xfId="138" applyAlignment="1" applyProtection="1">
      <alignment horizontal="center" vertical="center"/>
      <protection locked="0"/>
    </xf>
    <xf numFmtId="37" fontId="31" fillId="0" borderId="0" xfId="138" applyFont="1" applyAlignment="1" applyProtection="1">
      <alignment horizontal="right"/>
      <protection locked="0"/>
    </xf>
    <xf numFmtId="0" fontId="24" fillId="0" borderId="184" xfId="147" applyFont="1" applyBorder="1" applyAlignment="1" applyProtection="1">
      <alignment horizontal="center" vertical="center" wrapText="1"/>
      <protection locked="0"/>
    </xf>
    <xf numFmtId="0" fontId="83" fillId="0" borderId="184" xfId="147" applyFont="1" applyBorder="1" applyAlignment="1" applyProtection="1">
      <alignment horizontal="center" vertical="center" wrapText="1"/>
      <protection locked="0"/>
    </xf>
    <xf numFmtId="0" fontId="31" fillId="0" borderId="162" xfId="147" applyFont="1" applyBorder="1" applyAlignment="1" applyProtection="1">
      <alignment horizontal="center" vertical="center" wrapText="1"/>
      <protection locked="0"/>
    </xf>
    <xf numFmtId="0" fontId="31" fillId="0" borderId="186" xfId="147" applyFont="1" applyBorder="1" applyAlignment="1" applyProtection="1">
      <alignment horizontal="center" vertical="center" wrapText="1"/>
      <protection locked="0"/>
    </xf>
    <xf numFmtId="0" fontId="24" fillId="0" borderId="186" xfId="147" applyFont="1" applyBorder="1" applyAlignment="1" applyProtection="1">
      <alignment horizontal="center" vertical="center" wrapText="1"/>
      <protection locked="0"/>
    </xf>
    <xf numFmtId="0" fontId="32" fillId="0" borderId="187" xfId="147" applyFont="1" applyBorder="1" applyAlignment="1" applyProtection="1">
      <alignment horizontal="center" vertical="center" wrapText="1"/>
      <protection locked="0"/>
    </xf>
    <xf numFmtId="0" fontId="98" fillId="0" borderId="187" xfId="147" applyFont="1" applyBorder="1" applyAlignment="1" applyProtection="1">
      <alignment horizontal="center" vertical="center" wrapText="1"/>
      <protection locked="0"/>
    </xf>
    <xf numFmtId="0" fontId="98" fillId="0" borderId="188" xfId="147" applyFont="1" applyBorder="1" applyAlignment="1" applyProtection="1">
      <alignment horizontal="center" vertical="center" wrapText="1"/>
      <protection locked="0"/>
    </xf>
    <xf numFmtId="37" fontId="31" fillId="0" borderId="189" xfId="138" applyFont="1" applyBorder="1" applyAlignment="1" applyProtection="1">
      <alignment horizontal="center" vertical="center"/>
      <protection locked="0"/>
    </xf>
    <xf numFmtId="193" fontId="31" fillId="0" borderId="190" xfId="138" applyNumberFormat="1" applyFont="1" applyBorder="1" applyAlignment="1" applyProtection="1">
      <alignment horizontal="right" vertical="center"/>
      <protection locked="0"/>
    </xf>
    <xf numFmtId="37" fontId="31" fillId="0" borderId="176" xfId="138" applyFont="1" applyBorder="1" applyAlignment="1" applyProtection="1">
      <alignment horizontal="center"/>
      <protection locked="0"/>
    </xf>
    <xf numFmtId="193" fontId="31" fillId="0" borderId="0" xfId="138" applyNumberFormat="1" applyFont="1" applyAlignment="1" applyProtection="1">
      <alignment horizontal="right" vertical="center"/>
      <protection locked="0"/>
    </xf>
    <xf numFmtId="37" fontId="31" fillId="0" borderId="177" xfId="138" applyFont="1" applyBorder="1" applyAlignment="1" applyProtection="1">
      <alignment horizontal="center"/>
      <protection locked="0"/>
    </xf>
    <xf numFmtId="193" fontId="31" fillId="0" borderId="191" xfId="138" applyNumberFormat="1" applyFont="1" applyBorder="1" applyAlignment="1" applyProtection="1">
      <alignment horizontal="right" vertical="center"/>
      <protection locked="0"/>
    </xf>
    <xf numFmtId="37" fontId="144" fillId="0" borderId="178" xfId="138" applyFont="1" applyBorder="1" applyAlignment="1" applyProtection="1">
      <alignment horizontal="center" vertical="center"/>
      <protection locked="0"/>
    </xf>
    <xf numFmtId="37" fontId="31" fillId="0" borderId="179" xfId="138" applyFont="1" applyBorder="1" applyAlignment="1" applyProtection="1">
      <alignment vertical="center"/>
      <protection locked="0"/>
    </xf>
    <xf numFmtId="37" fontId="31" fillId="0" borderId="0" xfId="138" applyFont="1" applyAlignment="1" applyProtection="1">
      <alignment horizontal="left" vertical="center"/>
      <protection locked="0"/>
    </xf>
    <xf numFmtId="37" fontId="31" fillId="0" borderId="0" xfId="138" applyFont="1" applyAlignment="1" applyProtection="1">
      <alignment horizontal="right" vertical="center"/>
      <protection locked="0"/>
    </xf>
    <xf numFmtId="37" fontId="31" fillId="0" borderId="0" xfId="148" applyNumberFormat="1" applyFont="1" applyFill="1" applyBorder="1" applyAlignment="1" applyProtection="1">
      <alignment horizontal="right"/>
    </xf>
    <xf numFmtId="0" fontId="31" fillId="0" borderId="0" xfId="136" applyFont="1" applyAlignment="1">
      <alignment horizontal="left" vertical="center"/>
    </xf>
    <xf numFmtId="37" fontId="144" fillId="0" borderId="0" xfId="138" applyFont="1" applyAlignment="1" applyProtection="1">
      <alignment vertical="center"/>
      <protection locked="0"/>
    </xf>
    <xf numFmtId="37" fontId="31" fillId="0" borderId="0" xfId="148" applyNumberFormat="1" applyFont="1" applyFill="1" applyBorder="1" applyAlignment="1" applyProtection="1">
      <alignment horizontal="right"/>
      <protection locked="0"/>
    </xf>
    <xf numFmtId="0" fontId="31" fillId="0" borderId="0" xfId="136" applyFont="1" applyAlignment="1" applyProtection="1">
      <alignment horizontal="left" vertical="center"/>
      <protection locked="0"/>
    </xf>
    <xf numFmtId="0" fontId="83" fillId="0" borderId="4" xfId="32" applyFont="1" applyBorder="1" applyAlignment="1">
      <alignment horizontal="distributed" vertical="center" justifyLastLine="1"/>
    </xf>
    <xf numFmtId="0" fontId="83" fillId="0" borderId="0" xfId="32" applyFont="1" applyAlignment="1">
      <alignment horizontal="distributed" vertical="center" justifyLastLine="1"/>
    </xf>
    <xf numFmtId="0" fontId="83" fillId="0" borderId="0" xfId="32" applyFont="1" applyAlignment="1">
      <alignment vertical="center"/>
    </xf>
    <xf numFmtId="0" fontId="83" fillId="0" borderId="4" xfId="32" applyFont="1" applyBorder="1" applyAlignment="1">
      <alignment horizontal="center" vertical="center"/>
    </xf>
    <xf numFmtId="0" fontId="83" fillId="0" borderId="0" xfId="32" applyFont="1" applyAlignment="1">
      <alignment horizontal="center" vertical="center"/>
    </xf>
    <xf numFmtId="0" fontId="83" fillId="0" borderId="11" xfId="32" applyFont="1" applyBorder="1" applyAlignment="1">
      <alignment vertical="center"/>
    </xf>
    <xf numFmtId="0" fontId="83" fillId="0" borderId="16" xfId="32" applyFont="1" applyBorder="1" applyAlignment="1">
      <alignment horizontal="right" vertical="center"/>
    </xf>
    <xf numFmtId="0" fontId="83" fillId="0" borderId="4" xfId="32" applyFont="1" applyBorder="1" applyAlignment="1">
      <alignment horizontal="distributed" vertical="center" wrapText="1" justifyLastLine="1"/>
    </xf>
    <xf numFmtId="0" fontId="83" fillId="0" borderId="4" xfId="32" applyFont="1" applyBorder="1" applyAlignment="1">
      <alignment vertical="center"/>
    </xf>
    <xf numFmtId="0" fontId="83" fillId="0" borderId="0" xfId="32" applyFont="1" applyAlignment="1">
      <alignment horizontal="right" vertical="center"/>
    </xf>
    <xf numFmtId="0" fontId="31" fillId="0" borderId="77" xfId="130" applyFont="1" applyBorder="1"/>
    <xf numFmtId="14" fontId="31" fillId="0" borderId="78" xfId="130" applyNumberFormat="1" applyFont="1" applyBorder="1" applyProtection="1">
      <protection locked="0"/>
    </xf>
    <xf numFmtId="0" fontId="31" fillId="0" borderId="173" xfId="130" applyFont="1" applyBorder="1" applyAlignment="1" applyProtection="1">
      <alignment vertical="center"/>
      <protection locked="0"/>
    </xf>
    <xf numFmtId="0" fontId="31" fillId="0" borderId="161" xfId="130" applyFont="1" applyBorder="1" applyAlignment="1" applyProtection="1">
      <alignment horizontal="center" vertical="top"/>
      <protection locked="0"/>
    </xf>
    <xf numFmtId="0" fontId="31" fillId="0" borderId="193" xfId="130" applyFont="1" applyBorder="1" applyAlignment="1" applyProtection="1">
      <alignment horizontal="center" vertical="top"/>
      <protection locked="0"/>
    </xf>
    <xf numFmtId="0" fontId="31" fillId="0" borderId="162" xfId="130" applyFont="1" applyBorder="1" applyAlignment="1" applyProtection="1">
      <alignment horizontal="center" vertical="top"/>
      <protection locked="0"/>
    </xf>
    <xf numFmtId="0" fontId="15" fillId="0" borderId="0" xfId="130" applyAlignment="1" applyProtection="1">
      <alignment vertical="center"/>
      <protection locked="0"/>
    </xf>
    <xf numFmtId="0" fontId="86" fillId="0" borderId="161" xfId="130" applyFont="1" applyBorder="1" applyAlignment="1" applyProtection="1">
      <alignment horizontal="right" vertical="center"/>
      <protection locked="0"/>
    </xf>
    <xf numFmtId="0" fontId="31" fillId="0" borderId="0" xfId="149" applyFont="1" applyAlignment="1">
      <alignment horizontal="right"/>
    </xf>
    <xf numFmtId="0" fontId="24" fillId="0" borderId="76" xfId="150" applyFont="1" applyBorder="1" applyAlignment="1" applyProtection="1">
      <alignment horizontal="distributed" vertical="center"/>
      <protection locked="0"/>
    </xf>
    <xf numFmtId="0" fontId="83" fillId="0" borderId="0" xfId="150" applyFont="1" applyProtection="1">
      <alignment vertical="center"/>
      <protection locked="0"/>
    </xf>
    <xf numFmtId="0" fontId="24" fillId="0" borderId="76" xfId="150" applyFont="1" applyBorder="1" applyAlignment="1" applyProtection="1">
      <alignment horizontal="center" vertical="center"/>
      <protection locked="0"/>
    </xf>
    <xf numFmtId="0" fontId="31" fillId="0" borderId="77" xfId="150" applyFont="1" applyBorder="1">
      <alignment vertical="center"/>
    </xf>
    <xf numFmtId="0" fontId="83" fillId="0" borderId="78" xfId="150" applyFont="1" applyBorder="1" applyProtection="1">
      <alignment vertical="center"/>
      <protection locked="0"/>
    </xf>
    <xf numFmtId="0" fontId="24" fillId="0" borderId="0" xfId="150" applyFont="1" applyProtection="1">
      <alignment vertical="center"/>
      <protection locked="0"/>
    </xf>
    <xf numFmtId="0" fontId="24" fillId="0" borderId="0" xfId="150" applyFont="1" applyAlignment="1" applyProtection="1">
      <alignment horizontal="right" vertical="center"/>
      <protection locked="0"/>
    </xf>
    <xf numFmtId="0" fontId="83" fillId="0" borderId="0" xfId="150" applyFont="1" applyAlignment="1" applyProtection="1">
      <alignment horizontal="center" vertical="center" wrapText="1"/>
      <protection locked="0"/>
    </xf>
    <xf numFmtId="0" fontId="31" fillId="0" borderId="0" xfId="150" applyFont="1" applyProtection="1">
      <alignment vertical="center"/>
      <protection locked="0"/>
    </xf>
    <xf numFmtId="0" fontId="31" fillId="0" borderId="0" xfId="151" applyFont="1" applyAlignment="1">
      <alignment horizontal="right"/>
    </xf>
    <xf numFmtId="0" fontId="31" fillId="0" borderId="0" xfId="152" applyFont="1" applyAlignment="1" applyProtection="1">
      <alignment vertical="center"/>
      <protection locked="0"/>
    </xf>
    <xf numFmtId="0" fontId="31" fillId="0" borderId="76" xfId="152" applyFont="1" applyBorder="1" applyAlignment="1" applyProtection="1">
      <alignment horizontal="center" vertical="center"/>
      <protection locked="0"/>
    </xf>
    <xf numFmtId="0" fontId="15" fillId="0" borderId="0" xfId="152" applyProtection="1">
      <protection locked="0"/>
    </xf>
    <xf numFmtId="0" fontId="31" fillId="0" borderId="77" xfId="152" applyFont="1" applyBorder="1" applyAlignment="1">
      <alignment vertical="center"/>
    </xf>
    <xf numFmtId="0" fontId="31" fillId="0" borderId="78" xfId="152" applyFont="1" applyBorder="1" applyAlignment="1" applyProtection="1">
      <alignment vertical="center"/>
      <protection locked="0"/>
    </xf>
    <xf numFmtId="0" fontId="83" fillId="0" borderId="0" xfId="152" applyFont="1" applyAlignment="1" applyProtection="1">
      <alignment vertical="center"/>
      <protection locked="0"/>
    </xf>
    <xf numFmtId="0" fontId="104" fillId="0" borderId="0" xfId="152" applyFont="1" applyAlignment="1" applyProtection="1">
      <alignment vertical="center"/>
      <protection locked="0"/>
    </xf>
    <xf numFmtId="0" fontId="24" fillId="0" borderId="0" xfId="152" applyFont="1" applyAlignment="1" applyProtection="1">
      <alignment horizontal="right" vertical="center"/>
      <protection locked="0"/>
    </xf>
    <xf numFmtId="0" fontId="11" fillId="0" borderId="76" xfId="130" applyFont="1" applyBorder="1" applyAlignment="1" applyProtection="1">
      <alignment horizontal="distributed" vertical="center"/>
      <protection locked="0"/>
    </xf>
    <xf numFmtId="0" fontId="11" fillId="0" borderId="0" xfId="130" applyFont="1" applyProtection="1">
      <protection locked="0"/>
    </xf>
    <xf numFmtId="0" fontId="0" fillId="0" borderId="0" xfId="130" applyFont="1" applyProtection="1">
      <protection locked="0"/>
    </xf>
    <xf numFmtId="0" fontId="0" fillId="0" borderId="0" xfId="130" applyFont="1" applyAlignment="1" applyProtection="1">
      <alignment horizontal="center"/>
      <protection locked="0"/>
    </xf>
    <xf numFmtId="0" fontId="11" fillId="0" borderId="76" xfId="130" applyFont="1" applyBorder="1" applyAlignment="1" applyProtection="1">
      <alignment horizontal="center" vertical="center"/>
      <protection locked="0"/>
    </xf>
    <xf numFmtId="0" fontId="7" fillId="0" borderId="0" xfId="130" applyFont="1" applyProtection="1">
      <protection locked="0"/>
    </xf>
    <xf numFmtId="0" fontId="24" fillId="0" borderId="77" xfId="130" applyFont="1" applyBorder="1" applyAlignment="1">
      <alignment horizontal="left"/>
    </xf>
    <xf numFmtId="0" fontId="0" fillId="0" borderId="78" xfId="130" applyFont="1" applyBorder="1" applyProtection="1">
      <protection locked="0"/>
    </xf>
    <xf numFmtId="0" fontId="0" fillId="0" borderId="78" xfId="130" applyFont="1" applyBorder="1" applyAlignment="1" applyProtection="1">
      <alignment horizontal="center"/>
      <protection locked="0"/>
    </xf>
    <xf numFmtId="0" fontId="11" fillId="0" borderId="161" xfId="130" applyFont="1" applyBorder="1" applyAlignment="1" applyProtection="1">
      <alignment horizontal="center" vertical="center"/>
      <protection locked="0"/>
    </xf>
    <xf numFmtId="0" fontId="11" fillId="0" borderId="161" xfId="130" applyFont="1" applyBorder="1" applyAlignment="1" applyProtection="1">
      <alignment horizontal="center" vertical="center" wrapText="1"/>
      <protection locked="0"/>
    </xf>
    <xf numFmtId="0" fontId="11" fillId="0" borderId="173" xfId="130" applyFont="1" applyBorder="1" applyAlignment="1" applyProtection="1">
      <alignment horizontal="center" vertical="center"/>
      <protection locked="0"/>
    </xf>
    <xf numFmtId="0" fontId="0" fillId="0" borderId="161" xfId="130" applyFont="1" applyBorder="1" applyAlignment="1" applyProtection="1">
      <alignment horizontal="right" vertical="center"/>
      <protection locked="0"/>
    </xf>
    <xf numFmtId="0" fontId="83" fillId="0" borderId="0" xfId="153" applyFont="1"/>
    <xf numFmtId="0" fontId="83" fillId="0" borderId="63" xfId="153" applyFont="1" applyBorder="1" applyAlignment="1">
      <alignment horizontal="center"/>
    </xf>
    <xf numFmtId="0" fontId="83" fillId="0" borderId="63" xfId="153" applyFont="1" applyBorder="1" applyAlignment="1">
      <alignment horizontal="center" vertical="center"/>
    </xf>
    <xf numFmtId="0" fontId="83" fillId="0" borderId="68" xfId="153" applyFont="1" applyBorder="1" applyAlignment="1">
      <alignment horizontal="left"/>
    </xf>
    <xf numFmtId="0" fontId="83" fillId="0" borderId="195" xfId="153" applyFont="1" applyBorder="1"/>
    <xf numFmtId="0" fontId="83" fillId="0" borderId="90" xfId="153" applyFont="1" applyBorder="1"/>
    <xf numFmtId="0" fontId="83" fillId="0" borderId="50" xfId="153" applyFont="1" applyBorder="1"/>
    <xf numFmtId="0" fontId="98" fillId="0" borderId="51" xfId="153" applyFont="1" applyBorder="1"/>
    <xf numFmtId="0" fontId="83" fillId="0" borderId="51" xfId="153" applyFont="1" applyBorder="1"/>
    <xf numFmtId="0" fontId="83" fillId="0" borderId="3" xfId="153" applyFont="1" applyBorder="1" applyAlignment="1" applyProtection="1">
      <alignment horizontal="center" vertical="center"/>
      <protection locked="0"/>
    </xf>
    <xf numFmtId="0" fontId="83" fillId="0" borderId="65" xfId="153" applyFont="1" applyBorder="1" applyAlignment="1">
      <alignment horizontal="left"/>
    </xf>
    <xf numFmtId="0" fontId="171" fillId="0" borderId="73" xfId="153" applyFont="1" applyBorder="1"/>
    <xf numFmtId="0" fontId="83" fillId="0" borderId="74" xfId="153" applyFont="1" applyBorder="1"/>
    <xf numFmtId="0" fontId="83" fillId="0" borderId="52" xfId="153" applyFont="1" applyBorder="1"/>
    <xf numFmtId="0" fontId="83" fillId="0" borderId="51" xfId="153" applyFont="1" applyBorder="1" applyAlignment="1">
      <alignment horizontal="center"/>
    </xf>
    <xf numFmtId="0" fontId="83" fillId="0" borderId="0" xfId="153" applyFont="1" applyAlignment="1">
      <alignment horizontal="center"/>
    </xf>
    <xf numFmtId="0" fontId="24" fillId="0" borderId="82" xfId="153" applyFont="1" applyBorder="1"/>
    <xf numFmtId="0" fontId="24" fillId="0" borderId="64" xfId="153" applyFont="1" applyBorder="1"/>
    <xf numFmtId="0" fontId="24" fillId="0" borderId="17" xfId="153" applyFont="1" applyBorder="1" applyAlignment="1" applyProtection="1">
      <alignment horizontal="center"/>
      <protection locked="0"/>
    </xf>
    <xf numFmtId="0" fontId="24" fillId="0" borderId="17" xfId="153" applyFont="1" applyBorder="1" applyAlignment="1" applyProtection="1">
      <alignment horizontal="center" vertical="top"/>
      <protection locked="0"/>
    </xf>
    <xf numFmtId="0" fontId="24" fillId="0" borderId="15" xfId="153" applyFont="1" applyBorder="1"/>
    <xf numFmtId="0" fontId="24" fillId="0" borderId="7" xfId="153" applyFont="1" applyBorder="1" applyAlignment="1">
      <alignment horizontal="center" vertical="center"/>
    </xf>
    <xf numFmtId="0" fontId="24" fillId="0" borderId="17" xfId="153" applyFont="1" applyBorder="1"/>
    <xf numFmtId="0" fontId="24" fillId="0" borderId="35" xfId="153" applyFont="1" applyBorder="1"/>
    <xf numFmtId="0" fontId="24" fillId="0" borderId="13" xfId="153" applyFont="1" applyBorder="1"/>
    <xf numFmtId="196" fontId="24" fillId="0" borderId="17" xfId="44" applyNumberFormat="1" applyFont="1" applyBorder="1" applyAlignment="1">
      <alignment horizontal="right"/>
    </xf>
    <xf numFmtId="196" fontId="24" fillId="0" borderId="6" xfId="44" applyNumberFormat="1" applyFont="1" applyBorder="1" applyAlignment="1">
      <alignment horizontal="right"/>
    </xf>
    <xf numFmtId="196" fontId="24" fillId="0" borderId="17" xfId="44" applyNumberFormat="1" applyFont="1" applyBorder="1"/>
    <xf numFmtId="196" fontId="24" fillId="0" borderId="6" xfId="44" applyNumberFormat="1" applyFont="1" applyBorder="1"/>
    <xf numFmtId="196" fontId="24" fillId="0" borderId="17" xfId="153" applyNumberFormat="1" applyFont="1" applyBorder="1"/>
    <xf numFmtId="196" fontId="83" fillId="0" borderId="17" xfId="44" applyNumberFormat="1" applyFont="1" applyBorder="1" applyAlignment="1">
      <alignment horizontal="right"/>
    </xf>
    <xf numFmtId="196" fontId="83" fillId="0" borderId="17" xfId="153" applyNumberFormat="1" applyFont="1" applyBorder="1"/>
    <xf numFmtId="196" fontId="83" fillId="0" borderId="6" xfId="153" applyNumberFormat="1" applyFont="1" applyBorder="1"/>
    <xf numFmtId="196" fontId="83" fillId="0" borderId="6" xfId="44" applyNumberFormat="1" applyFont="1" applyBorder="1" applyAlignment="1">
      <alignment horizontal="right"/>
    </xf>
    <xf numFmtId="196" fontId="83" fillId="0" borderId="62" xfId="44" applyNumberFormat="1" applyFont="1" applyBorder="1" applyAlignment="1">
      <alignment horizontal="right"/>
    </xf>
    <xf numFmtId="188" fontId="83" fillId="0" borderId="0" xfId="44" applyNumberFormat="1" applyFont="1" applyBorder="1"/>
    <xf numFmtId="0" fontId="31" fillId="0" borderId="0" xfId="153" applyFont="1" applyAlignment="1" applyProtection="1">
      <alignment horizontal="left"/>
      <protection locked="0"/>
    </xf>
    <xf numFmtId="0" fontId="31" fillId="0" borderId="0" xfId="153" applyFont="1" applyAlignment="1">
      <alignment horizontal="left"/>
    </xf>
    <xf numFmtId="0" fontId="49" fillId="0" borderId="0" xfId="153"/>
    <xf numFmtId="0" fontId="31" fillId="0" borderId="0" xfId="153" applyFont="1" applyAlignment="1">
      <alignment horizontal="right"/>
    </xf>
    <xf numFmtId="0" fontId="31" fillId="0" borderId="0" xfId="153" applyFont="1" applyAlignment="1">
      <alignment horizontal="center"/>
    </xf>
    <xf numFmtId="0" fontId="31" fillId="0" borderId="0" xfId="153" applyFont="1" applyAlignment="1" applyProtection="1">
      <alignment horizontal="right"/>
      <protection locked="0"/>
    </xf>
    <xf numFmtId="0" fontId="31" fillId="0" borderId="0" xfId="153" applyFont="1"/>
    <xf numFmtId="0" fontId="68" fillId="0" borderId="0" xfId="153" applyFont="1"/>
    <xf numFmtId="0" fontId="68" fillId="0" borderId="0" xfId="153" applyFont="1" applyAlignment="1">
      <alignment horizontal="center"/>
    </xf>
    <xf numFmtId="0" fontId="172" fillId="0" borderId="0" xfId="153" applyFont="1"/>
    <xf numFmtId="197" fontId="31" fillId="0" borderId="63" xfId="32" applyNumberFormat="1" applyFont="1" applyBorder="1" applyAlignment="1">
      <alignment horizontal="center" vertical="center"/>
    </xf>
    <xf numFmtId="197" fontId="31" fillId="0" borderId="0" xfId="32" applyNumberFormat="1" applyFont="1" applyAlignment="1">
      <alignment horizontal="center" vertical="center"/>
    </xf>
    <xf numFmtId="197" fontId="31" fillId="0" borderId="0" xfId="32" applyNumberFormat="1" applyFont="1" applyAlignment="1">
      <alignment vertical="center"/>
    </xf>
    <xf numFmtId="197" fontId="24" fillId="0" borderId="0" xfId="32" applyNumberFormat="1" applyFont="1" applyAlignment="1">
      <alignment vertical="center"/>
    </xf>
    <xf numFmtId="197" fontId="31" fillId="0" borderId="50" xfId="32" applyNumberFormat="1" applyFont="1" applyBorder="1" applyAlignment="1">
      <alignment horizontal="left" vertical="center"/>
    </xf>
    <xf numFmtId="197" fontId="31" fillId="0" borderId="51" xfId="32" applyNumberFormat="1" applyFont="1" applyBorder="1" applyAlignment="1">
      <alignment horizontal="left" vertical="center"/>
    </xf>
    <xf numFmtId="197" fontId="31" fillId="0" borderId="52" xfId="32" applyNumberFormat="1" applyFont="1" applyBorder="1" applyAlignment="1">
      <alignment horizontal="distributed" vertical="center"/>
    </xf>
    <xf numFmtId="197" fontId="24" fillId="0" borderId="52" xfId="32" applyNumberFormat="1" applyFont="1" applyBorder="1" applyAlignment="1">
      <alignment vertical="center"/>
    </xf>
    <xf numFmtId="197" fontId="173" fillId="0" borderId="52" xfId="32" quotePrefix="1" applyNumberFormat="1" applyFont="1" applyBorder="1" applyAlignment="1">
      <alignment horizontal="center" vertical="center"/>
    </xf>
    <xf numFmtId="197" fontId="103" fillId="0" borderId="52" xfId="32" quotePrefix="1" applyNumberFormat="1" applyFont="1" applyBorder="1" applyAlignment="1">
      <alignment horizontal="center" vertical="center"/>
    </xf>
    <xf numFmtId="197" fontId="26" fillId="0" borderId="0" xfId="32" applyNumberFormat="1" applyFont="1" applyAlignment="1">
      <alignment horizontal="center" vertical="center"/>
    </xf>
    <xf numFmtId="197" fontId="24" fillId="0" borderId="0" xfId="32" applyNumberFormat="1" applyFont="1" applyAlignment="1">
      <alignment horizontal="center" vertical="center"/>
    </xf>
    <xf numFmtId="197" fontId="31" fillId="0" borderId="51" xfId="32" applyNumberFormat="1" applyFont="1" applyBorder="1" applyAlignment="1">
      <alignment vertical="center"/>
    </xf>
    <xf numFmtId="197" fontId="24" fillId="0" borderId="51" xfId="32" applyNumberFormat="1" applyFont="1" applyBorder="1" applyAlignment="1">
      <alignment horizontal="center" vertical="center"/>
    </xf>
    <xf numFmtId="197" fontId="31" fillId="0" borderId="51" xfId="32" applyNumberFormat="1" applyFont="1" applyBorder="1" applyAlignment="1">
      <alignment horizontal="center" vertical="center"/>
    </xf>
    <xf numFmtId="197" fontId="24" fillId="0" borderId="68" xfId="32" applyNumberFormat="1" applyFont="1" applyBorder="1" applyAlignment="1">
      <alignment horizontal="center" vertical="center"/>
    </xf>
    <xf numFmtId="197" fontId="24" fillId="0" borderId="80" xfId="32" applyNumberFormat="1" applyFont="1" applyBorder="1" applyAlignment="1">
      <alignment horizontal="center" vertical="center" wrapText="1"/>
    </xf>
    <xf numFmtId="197" fontId="68" fillId="0" borderId="56" xfId="32" applyNumberFormat="1" applyFont="1" applyBorder="1" applyAlignment="1">
      <alignment horizontal="center" vertical="center"/>
    </xf>
    <xf numFmtId="197" fontId="24" fillId="0" borderId="68" xfId="32" applyNumberFormat="1" applyFont="1" applyBorder="1" applyAlignment="1">
      <alignment horizontal="center" vertical="center" wrapText="1"/>
    </xf>
    <xf numFmtId="197" fontId="24" fillId="0" borderId="57" xfId="32" applyNumberFormat="1" applyFont="1" applyBorder="1" applyAlignment="1">
      <alignment horizontal="center" vertical="center" shrinkToFit="1"/>
    </xf>
    <xf numFmtId="197" fontId="31" fillId="0" borderId="18" xfId="32" applyNumberFormat="1" applyFont="1" applyBorder="1" applyAlignment="1">
      <alignment vertical="center"/>
    </xf>
    <xf numFmtId="197" fontId="31" fillId="0" borderId="6" xfId="32" applyNumberFormat="1" applyFont="1" applyBorder="1" applyAlignment="1">
      <alignment vertical="center"/>
    </xf>
    <xf numFmtId="0" fontId="31" fillId="0" borderId="6" xfId="32" applyFont="1" applyBorder="1"/>
    <xf numFmtId="0" fontId="31" fillId="0" borderId="6" xfId="32" applyFont="1" applyBorder="1" applyAlignment="1">
      <alignment horizontal="left"/>
    </xf>
    <xf numFmtId="0" fontId="31" fillId="0" borderId="61" xfId="32" applyFont="1" applyBorder="1" applyAlignment="1">
      <alignment horizontal="center" vertical="center"/>
    </xf>
    <xf numFmtId="197" fontId="31" fillId="0" borderId="85" xfId="32" applyNumberFormat="1" applyFont="1" applyBorder="1" applyAlignment="1">
      <alignment vertical="center"/>
    </xf>
    <xf numFmtId="0" fontId="31" fillId="0" borderId="52" xfId="32" applyFont="1" applyBorder="1" applyAlignment="1">
      <alignment horizontal="center"/>
    </xf>
    <xf numFmtId="0" fontId="32" fillId="0" borderId="52" xfId="32" applyFont="1" applyBorder="1" applyAlignment="1">
      <alignment horizontal="center"/>
    </xf>
    <xf numFmtId="37" fontId="31" fillId="0" borderId="196" xfId="154" applyFont="1" applyBorder="1" applyAlignment="1">
      <alignment horizontal="center"/>
    </xf>
    <xf numFmtId="37" fontId="31" fillId="0" borderId="59" xfId="154" applyFont="1" applyBorder="1" applyAlignment="1">
      <alignment horizontal="left"/>
    </xf>
    <xf numFmtId="37" fontId="31" fillId="0" borderId="0" xfId="154" applyFont="1"/>
    <xf numFmtId="37" fontId="31" fillId="0" borderId="91" xfId="154" applyFont="1" applyBorder="1" applyAlignment="1">
      <alignment horizontal="left"/>
    </xf>
    <xf numFmtId="37" fontId="31" fillId="0" borderId="59" xfId="154" applyFont="1" applyBorder="1"/>
    <xf numFmtId="37" fontId="31" fillId="0" borderId="3" xfId="154" applyFont="1" applyBorder="1" applyAlignment="1">
      <alignment horizontal="center"/>
    </xf>
    <xf numFmtId="37" fontId="31" fillId="0" borderId="50" xfId="154" applyFont="1" applyBorder="1" applyAlignment="1">
      <alignment horizontal="left"/>
    </xf>
    <xf numFmtId="37" fontId="31" fillId="0" borderId="51" xfId="154" applyFont="1" applyBorder="1"/>
    <xf numFmtId="37" fontId="31" fillId="0" borderId="51" xfId="154" applyFont="1" applyBorder="1" applyAlignment="1">
      <alignment horizontal="left"/>
    </xf>
    <xf numFmtId="37" fontId="31" fillId="0" borderId="93" xfId="154" applyFont="1" applyBorder="1" applyAlignment="1">
      <alignment horizontal="left"/>
    </xf>
    <xf numFmtId="37" fontId="31" fillId="0" borderId="0" xfId="154" applyFont="1" applyProtection="1">
      <protection locked="0"/>
    </xf>
    <xf numFmtId="37" fontId="26" fillId="0" borderId="0" xfId="154" applyFont="1" applyAlignment="1" applyProtection="1">
      <alignment horizontal="left" vertical="center"/>
      <protection locked="0"/>
    </xf>
    <xf numFmtId="37" fontId="26" fillId="0" borderId="0" xfId="154" applyFont="1" applyAlignment="1">
      <alignment horizontal="left" vertical="center"/>
    </xf>
    <xf numFmtId="37" fontId="31" fillId="0" borderId="0" xfId="154" applyFont="1" applyAlignment="1">
      <alignment vertical="center"/>
    </xf>
    <xf numFmtId="37" fontId="90" fillId="0" borderId="0" xfId="154" applyFont="1" applyAlignment="1" applyProtection="1">
      <alignment vertical="center"/>
      <protection locked="0"/>
    </xf>
    <xf numFmtId="37" fontId="31" fillId="0" borderId="51" xfId="154" applyFont="1" applyBorder="1" applyAlignment="1">
      <alignment horizontal="right"/>
    </xf>
    <xf numFmtId="37" fontId="31" fillId="0" borderId="0" xfId="154" applyFont="1" applyAlignment="1">
      <alignment horizontal="left"/>
    </xf>
    <xf numFmtId="37" fontId="31" fillId="0" borderId="52" xfId="154" applyFont="1" applyBorder="1"/>
    <xf numFmtId="37" fontId="31" fillId="0" borderId="55" xfId="154" applyFont="1" applyBorder="1"/>
    <xf numFmtId="37" fontId="31" fillId="0" borderId="82" xfId="154" applyFont="1" applyBorder="1"/>
    <xf numFmtId="37" fontId="31" fillId="0" borderId="56" xfId="154" applyFont="1" applyBorder="1"/>
    <xf numFmtId="37" fontId="32" fillId="0" borderId="57" xfId="154" applyFont="1" applyBorder="1"/>
    <xf numFmtId="37" fontId="31" fillId="0" borderId="57" xfId="154" applyFont="1" applyBorder="1"/>
    <xf numFmtId="37" fontId="31" fillId="0" borderId="57" xfId="154" applyFont="1" applyBorder="1" applyAlignment="1">
      <alignment horizontal="left"/>
    </xf>
    <xf numFmtId="37" fontId="31" fillId="0" borderId="80" xfId="154" applyFont="1" applyBorder="1"/>
    <xf numFmtId="37" fontId="31" fillId="0" borderId="18" xfId="154" applyFont="1" applyBorder="1" applyAlignment="1">
      <alignment horizontal="left"/>
    </xf>
    <xf numFmtId="37" fontId="31" fillId="0" borderId="6" xfId="154" applyFont="1" applyBorder="1"/>
    <xf numFmtId="37" fontId="31" fillId="0" borderId="6" xfId="154" applyFont="1" applyBorder="1" applyAlignment="1">
      <alignment horizontal="center"/>
    </xf>
    <xf numFmtId="37" fontId="31" fillId="0" borderId="17" xfId="154" applyFont="1" applyBorder="1" applyAlignment="1">
      <alignment horizontal="center"/>
    </xf>
    <xf numFmtId="37" fontId="31" fillId="0" borderId="14" xfId="154" applyFont="1" applyBorder="1" applyAlignment="1">
      <alignment horizontal="center"/>
    </xf>
    <xf numFmtId="37" fontId="31" fillId="0" borderId="16" xfId="154" applyFont="1" applyBorder="1" applyAlignment="1">
      <alignment horizontal="left"/>
    </xf>
    <xf numFmtId="37" fontId="31" fillId="0" borderId="7" xfId="154" applyFont="1" applyBorder="1"/>
    <xf numFmtId="37" fontId="31" fillId="0" borderId="15" xfId="154" applyFont="1" applyBorder="1" applyAlignment="1">
      <alignment horizontal="center"/>
    </xf>
    <xf numFmtId="37" fontId="31" fillId="0" borderId="16" xfId="154" applyFont="1" applyBorder="1" applyAlignment="1">
      <alignment horizontal="center"/>
    </xf>
    <xf numFmtId="37" fontId="31" fillId="0" borderId="11" xfId="154" applyFont="1" applyBorder="1"/>
    <xf numFmtId="37" fontId="31" fillId="0" borderId="0" xfId="154" applyFont="1" applyAlignment="1">
      <alignment horizontal="left" vertical="center"/>
    </xf>
    <xf numFmtId="37" fontId="31" fillId="0" borderId="6" xfId="154" applyFont="1" applyBorder="1" applyAlignment="1">
      <alignment vertical="center"/>
    </xf>
    <xf numFmtId="37" fontId="31" fillId="0" borderId="6" xfId="154" applyFont="1" applyBorder="1" applyAlignment="1">
      <alignment horizontal="left"/>
    </xf>
    <xf numFmtId="198" fontId="31" fillId="0" borderId="6" xfId="154" applyNumberFormat="1" applyFont="1" applyBorder="1" applyAlignment="1">
      <alignment horizontal="right"/>
    </xf>
    <xf numFmtId="198" fontId="31" fillId="0" borderId="17" xfId="154" applyNumberFormat="1" applyFont="1" applyBorder="1" applyAlignment="1">
      <alignment horizontal="right"/>
    </xf>
    <xf numFmtId="198" fontId="31" fillId="0" borderId="16" xfId="154" applyNumberFormat="1" applyFont="1" applyBorder="1" applyAlignment="1">
      <alignment horizontal="right"/>
    </xf>
    <xf numFmtId="37" fontId="31" fillId="0" borderId="17" xfId="154" applyFont="1" applyBorder="1" applyAlignment="1">
      <alignment horizontal="left"/>
    </xf>
    <xf numFmtId="37" fontId="31" fillId="0" borderId="12" xfId="154" applyFont="1" applyBorder="1"/>
    <xf numFmtId="37" fontId="31" fillId="0" borderId="35" xfId="154" applyFont="1" applyBorder="1" applyAlignment="1">
      <alignment horizontal="center"/>
    </xf>
    <xf numFmtId="37" fontId="31" fillId="0" borderId="35" xfId="154" applyFont="1" applyBorder="1" applyAlignment="1">
      <alignment horizontal="left"/>
    </xf>
    <xf numFmtId="198" fontId="31" fillId="0" borderId="35" xfId="154" applyNumberFormat="1" applyFont="1" applyBorder="1" applyAlignment="1">
      <alignment horizontal="right"/>
    </xf>
    <xf numFmtId="198" fontId="31" fillId="0" borderId="13" xfId="154" applyNumberFormat="1" applyFont="1" applyBorder="1" applyAlignment="1">
      <alignment horizontal="right"/>
    </xf>
    <xf numFmtId="198" fontId="31" fillId="0" borderId="14" xfId="154" applyNumberFormat="1" applyFont="1" applyBorder="1" applyAlignment="1">
      <alignment horizontal="right"/>
    </xf>
    <xf numFmtId="37" fontId="31" fillId="0" borderId="13" xfId="154" applyFont="1" applyBorder="1" applyAlignment="1">
      <alignment horizontal="left"/>
    </xf>
    <xf numFmtId="37" fontId="31" fillId="0" borderId="6" xfId="154" applyFont="1" applyBorder="1" applyAlignment="1">
      <alignment horizontal="right"/>
    </xf>
    <xf numFmtId="198" fontId="31" fillId="0" borderId="18" xfId="154" applyNumberFormat="1" applyFont="1" applyBorder="1" applyAlignment="1">
      <alignment horizontal="right"/>
    </xf>
    <xf numFmtId="37" fontId="31" fillId="0" borderId="7" xfId="154" applyFont="1" applyBorder="1" applyAlignment="1">
      <alignment horizontal="left"/>
    </xf>
    <xf numFmtId="198" fontId="31" fillId="0" borderId="7" xfId="154" applyNumberFormat="1" applyFont="1" applyBorder="1" applyAlignment="1">
      <alignment horizontal="right"/>
    </xf>
    <xf numFmtId="198" fontId="31" fillId="0" borderId="15" xfId="154" applyNumberFormat="1" applyFont="1" applyBorder="1" applyAlignment="1">
      <alignment horizontal="right"/>
    </xf>
    <xf numFmtId="37" fontId="31" fillId="0" borderId="15" xfId="154" applyFont="1" applyBorder="1" applyAlignment="1">
      <alignment horizontal="left"/>
    </xf>
    <xf numFmtId="37" fontId="32" fillId="0" borderId="6" xfId="154" applyFont="1" applyBorder="1" applyAlignment="1">
      <alignment horizontal="right"/>
    </xf>
    <xf numFmtId="198" fontId="32" fillId="0" borderId="17" xfId="154" applyNumberFormat="1" applyFont="1" applyBorder="1" applyAlignment="1">
      <alignment horizontal="right"/>
    </xf>
    <xf numFmtId="198" fontId="32" fillId="0" borderId="18" xfId="154" applyNumberFormat="1" applyFont="1" applyBorder="1" applyAlignment="1">
      <alignment horizontal="right"/>
    </xf>
    <xf numFmtId="37" fontId="31" fillId="0" borderId="35" xfId="154" applyFont="1" applyBorder="1"/>
    <xf numFmtId="37" fontId="31" fillId="0" borderId="61" xfId="154" applyFont="1" applyBorder="1" applyAlignment="1">
      <alignment horizontal="left"/>
    </xf>
    <xf numFmtId="37" fontId="31" fillId="0" borderId="85" xfId="154" applyFont="1" applyBorder="1" applyAlignment="1">
      <alignment horizontal="left"/>
    </xf>
    <xf numFmtId="198" fontId="31" fillId="0" borderId="85" xfId="154" applyNumberFormat="1" applyFont="1" applyBorder="1" applyAlignment="1">
      <alignment horizontal="right"/>
    </xf>
    <xf numFmtId="198" fontId="31" fillId="0" borderId="62" xfId="154" applyNumberFormat="1" applyFont="1" applyBorder="1" applyAlignment="1">
      <alignment horizontal="right"/>
    </xf>
    <xf numFmtId="198" fontId="31" fillId="0" borderId="61" xfId="154" applyNumberFormat="1" applyFont="1" applyBorder="1" applyAlignment="1">
      <alignment horizontal="right"/>
    </xf>
    <xf numFmtId="37" fontId="31" fillId="0" borderId="62" xfId="154" applyFont="1" applyBorder="1" applyAlignment="1">
      <alignment horizontal="left"/>
    </xf>
    <xf numFmtId="198" fontId="32" fillId="0" borderId="0" xfId="154" applyNumberFormat="1" applyFont="1" applyAlignment="1">
      <alignment horizontal="left"/>
    </xf>
    <xf numFmtId="198" fontId="31" fillId="0" borderId="0" xfId="154" applyNumberFormat="1" applyFont="1" applyAlignment="1">
      <alignment horizontal="right"/>
    </xf>
    <xf numFmtId="198" fontId="31" fillId="0" borderId="0" xfId="154" applyNumberFormat="1" applyFont="1"/>
    <xf numFmtId="198" fontId="31" fillId="0" borderId="0" xfId="154" applyNumberFormat="1" applyFont="1" applyAlignment="1">
      <alignment horizontal="left"/>
    </xf>
    <xf numFmtId="37" fontId="31" fillId="0" borderId="0" xfId="154" applyFont="1" applyAlignment="1">
      <alignment horizontal="right"/>
    </xf>
    <xf numFmtId="0" fontId="86" fillId="0" borderId="4" xfId="139" applyFont="1" applyBorder="1" applyAlignment="1">
      <alignment horizontal="center" vertical="center"/>
    </xf>
    <xf numFmtId="0" fontId="86" fillId="0" borderId="0" xfId="139" applyFont="1" applyAlignment="1">
      <alignment vertical="center"/>
    </xf>
    <xf numFmtId="0" fontId="86" fillId="0" borderId="11" xfId="139" applyFont="1" applyBorder="1" applyAlignment="1">
      <alignment horizontal="left" vertical="center"/>
    </xf>
    <xf numFmtId="0" fontId="83" fillId="0" borderId="0" xfId="139" applyFont="1" applyAlignment="1">
      <alignment vertical="center"/>
    </xf>
    <xf numFmtId="0" fontId="176" fillId="0" borderId="11" xfId="139" applyFont="1" applyBorder="1" applyAlignment="1">
      <alignment horizontal="left" vertical="center"/>
    </xf>
    <xf numFmtId="0" fontId="127" fillId="0" borderId="0" xfId="139" applyFont="1" applyAlignment="1">
      <alignment horizontal="right" vertical="center"/>
    </xf>
    <xf numFmtId="0" fontId="127" fillId="0" borderId="0" xfId="139" applyFont="1" applyAlignment="1">
      <alignment horizontal="left" vertical="center"/>
    </xf>
    <xf numFmtId="0" fontId="86" fillId="0" borderId="4" xfId="139" applyFont="1" applyBorder="1" applyAlignment="1">
      <alignment horizontal="center" vertical="center" wrapText="1"/>
    </xf>
    <xf numFmtId="0" fontId="86" fillId="0" borderId="14" xfId="139" applyFont="1" applyBorder="1" applyAlignment="1">
      <alignment horizontal="left" vertical="center"/>
    </xf>
    <xf numFmtId="3" fontId="86" fillId="0" borderId="6" xfId="139" applyNumberFormat="1" applyFont="1" applyBorder="1" applyAlignment="1">
      <alignment horizontal="right" vertical="center"/>
    </xf>
    <xf numFmtId="0" fontId="176" fillId="0" borderId="18" xfId="139" applyFont="1" applyBorder="1" applyAlignment="1">
      <alignment horizontal="left" vertical="center"/>
    </xf>
    <xf numFmtId="3" fontId="176" fillId="0" borderId="6" xfId="139" applyNumberFormat="1" applyFont="1" applyBorder="1" applyAlignment="1">
      <alignment horizontal="right" vertical="center"/>
    </xf>
    <xf numFmtId="49" fontId="177" fillId="0" borderId="18" xfId="139" applyNumberFormat="1" applyFont="1" applyBorder="1" applyAlignment="1">
      <alignment horizontal="left" vertical="center"/>
    </xf>
    <xf numFmtId="49" fontId="177" fillId="0" borderId="16" xfId="139" applyNumberFormat="1" applyFont="1" applyBorder="1" applyAlignment="1">
      <alignment horizontal="left" vertical="center"/>
    </xf>
    <xf numFmtId="0" fontId="176" fillId="0" borderId="12" xfId="139" applyFont="1" applyBorder="1" applyAlignment="1">
      <alignment horizontal="center" vertical="center"/>
    </xf>
    <xf numFmtId="0" fontId="149" fillId="0" borderId="0" xfId="139"/>
    <xf numFmtId="0" fontId="176" fillId="0" borderId="0" xfId="139" applyFont="1" applyAlignment="1">
      <alignment vertical="center"/>
    </xf>
    <xf numFmtId="49" fontId="178" fillId="0" borderId="18" xfId="139" applyNumberFormat="1" applyFont="1" applyBorder="1" applyAlignment="1">
      <alignment horizontal="left" vertical="center"/>
    </xf>
    <xf numFmtId="49" fontId="178" fillId="0" borderId="16" xfId="139" applyNumberFormat="1" applyFont="1" applyBorder="1" applyAlignment="1">
      <alignment horizontal="left" vertical="center"/>
    </xf>
    <xf numFmtId="0" fontId="86" fillId="0" borderId="12" xfId="139" applyFont="1" applyBorder="1" applyAlignment="1">
      <alignment horizontal="left" vertical="center"/>
    </xf>
    <xf numFmtId="0" fontId="86" fillId="0" borderId="0" xfId="139" applyFont="1" applyAlignment="1">
      <alignment horizontal="left" vertical="center"/>
    </xf>
    <xf numFmtId="0" fontId="176" fillId="0" borderId="0" xfId="139" applyFont="1" applyAlignment="1">
      <alignment horizontal="left" vertical="center"/>
    </xf>
    <xf numFmtId="0" fontId="43" fillId="0" borderId="0" xfId="139" applyFont="1"/>
    <xf numFmtId="0" fontId="43" fillId="0" borderId="0" xfId="139" applyFont="1" applyAlignment="1">
      <alignment horizontal="right"/>
    </xf>
    <xf numFmtId="0" fontId="84" fillId="0" borderId="0" xfId="139" applyFont="1"/>
    <xf numFmtId="0" fontId="84" fillId="0" borderId="0" xfId="155" applyFont="1">
      <alignment vertical="center"/>
    </xf>
    <xf numFmtId="0" fontId="181" fillId="0" borderId="0" xfId="155" applyFont="1">
      <alignment vertical="center"/>
    </xf>
    <xf numFmtId="0" fontId="15" fillId="0" borderId="0" xfId="139" applyFont="1"/>
    <xf numFmtId="0" fontId="134" fillId="0" borderId="0" xfId="139" applyFont="1" applyAlignment="1">
      <alignment horizontal="left"/>
    </xf>
    <xf numFmtId="0" fontId="179" fillId="0" borderId="0" xfId="139" applyFont="1" applyAlignment="1">
      <alignment horizontal="left"/>
    </xf>
    <xf numFmtId="0" fontId="179" fillId="0" borderId="0" xfId="139" applyFont="1" applyAlignment="1">
      <alignment horizontal="left" wrapText="1"/>
    </xf>
    <xf numFmtId="0" fontId="47" fillId="0" borderId="0" xfId="129" applyAlignment="1">
      <alignment vertical="center"/>
    </xf>
    <xf numFmtId="0" fontId="182" fillId="0" borderId="0" xfId="125" applyFont="1">
      <alignment vertical="center"/>
    </xf>
    <xf numFmtId="0" fontId="26" fillId="0" borderId="66" xfId="129" applyFont="1" applyBorder="1" applyAlignment="1">
      <alignment horizontal="center" vertical="center" wrapText="1"/>
    </xf>
    <xf numFmtId="0" fontId="15" fillId="0" borderId="0" xfId="4"/>
    <xf numFmtId="188" fontId="26" fillId="0" borderId="68" xfId="156" applyNumberFormat="1" applyFont="1" applyBorder="1" applyAlignment="1">
      <alignment vertical="center"/>
    </xf>
    <xf numFmtId="188" fontId="26" fillId="0" borderId="11" xfId="156" applyNumberFormat="1" applyFont="1" applyBorder="1" applyAlignment="1">
      <alignment vertical="center"/>
    </xf>
    <xf numFmtId="188" fontId="26" fillId="0" borderId="15" xfId="156" applyNumberFormat="1" applyFont="1" applyBorder="1" applyAlignment="1">
      <alignment vertical="center"/>
    </xf>
    <xf numFmtId="188" fontId="26" fillId="0" borderId="10" xfId="156" applyNumberFormat="1" applyFont="1" applyBorder="1" applyAlignment="1">
      <alignment vertical="center"/>
    </xf>
    <xf numFmtId="188" fontId="26" fillId="0" borderId="4" xfId="156" applyNumberFormat="1" applyFont="1" applyBorder="1" applyAlignment="1">
      <alignment vertical="center"/>
    </xf>
    <xf numFmtId="188" fontId="26" fillId="0" borderId="9" xfId="156" applyNumberFormat="1" applyFont="1" applyBorder="1" applyAlignment="1">
      <alignment vertical="center"/>
    </xf>
    <xf numFmtId="188" fontId="26" fillId="0" borderId="8" xfId="156" applyNumberFormat="1" applyFont="1" applyBorder="1" applyAlignment="1">
      <alignment vertical="center"/>
    </xf>
    <xf numFmtId="188" fontId="26" fillId="37" borderId="9" xfId="156" applyNumberFormat="1" applyFont="1" applyFill="1" applyBorder="1" applyAlignment="1">
      <alignment vertical="center"/>
    </xf>
    <xf numFmtId="188" fontId="26" fillId="0" borderId="13" xfId="156" applyNumberFormat="1" applyFont="1" applyBorder="1" applyAlignment="1">
      <alignment vertical="center"/>
    </xf>
    <xf numFmtId="188" fontId="26" fillId="37" borderId="8" xfId="156" applyNumberFormat="1" applyFont="1" applyFill="1" applyBorder="1" applyAlignment="1">
      <alignment vertical="center"/>
    </xf>
    <xf numFmtId="188" fontId="26" fillId="0" borderId="7" xfId="156" applyNumberFormat="1" applyFont="1" applyBorder="1" applyAlignment="1">
      <alignment vertical="center"/>
    </xf>
    <xf numFmtId="188" fontId="26" fillId="37" borderId="10" xfId="156" applyNumberFormat="1" applyFont="1" applyFill="1" applyBorder="1" applyAlignment="1">
      <alignment vertical="center"/>
    </xf>
    <xf numFmtId="188" fontId="26" fillId="37" borderId="4" xfId="156" applyNumberFormat="1" applyFont="1" applyFill="1" applyBorder="1" applyAlignment="1">
      <alignment vertical="center"/>
    </xf>
    <xf numFmtId="188" fontId="26" fillId="0" borderId="75" xfId="156" applyNumberFormat="1" applyFont="1" applyBorder="1" applyAlignment="1">
      <alignment vertical="center"/>
    </xf>
    <xf numFmtId="188" fontId="26" fillId="0" borderId="66" xfId="156" applyNumberFormat="1" applyFont="1" applyBorder="1" applyAlignment="1">
      <alignment vertical="center"/>
    </xf>
    <xf numFmtId="188" fontId="26" fillId="0" borderId="73" xfId="156" applyNumberFormat="1" applyFont="1" applyBorder="1" applyAlignment="1">
      <alignment vertical="center"/>
    </xf>
    <xf numFmtId="188" fontId="26" fillId="37" borderId="65" xfId="156" applyNumberFormat="1" applyFont="1" applyFill="1" applyBorder="1" applyAlignment="1">
      <alignment vertical="center"/>
    </xf>
    <xf numFmtId="188" fontId="26" fillId="0" borderId="16" xfId="156" applyNumberFormat="1" applyFont="1" applyFill="1" applyBorder="1" applyAlignment="1">
      <alignment vertical="center"/>
    </xf>
    <xf numFmtId="188" fontId="26" fillId="0" borderId="10" xfId="156" applyNumberFormat="1" applyFont="1" applyFill="1" applyBorder="1" applyAlignment="1">
      <alignment vertical="center"/>
    </xf>
    <xf numFmtId="0" fontId="24" fillId="0" borderId="15" xfId="0" applyFont="1" applyBorder="1" applyAlignment="1">
      <alignment vertical="top"/>
    </xf>
    <xf numFmtId="0" fontId="24" fillId="0" borderId="11" xfId="0" applyFont="1" applyBorder="1" applyAlignment="1">
      <alignment vertical="top"/>
    </xf>
    <xf numFmtId="0" fontId="24" fillId="0" borderId="11" xfId="0" applyFont="1" applyBorder="1">
      <alignment vertical="center"/>
    </xf>
    <xf numFmtId="200" fontId="188" fillId="0" borderId="68" xfId="156" applyNumberFormat="1" applyFont="1" applyBorder="1" applyAlignment="1">
      <alignment horizontal="right" vertical="center"/>
    </xf>
    <xf numFmtId="200" fontId="83" fillId="0" borderId="80" xfId="156" applyNumberFormat="1" applyFont="1" applyBorder="1" applyAlignment="1">
      <alignment horizontal="right" vertical="center"/>
    </xf>
    <xf numFmtId="200" fontId="188" fillId="0" borderId="80" xfId="156" applyNumberFormat="1" applyFont="1" applyBorder="1" applyAlignment="1">
      <alignment horizontal="right" vertical="center"/>
    </xf>
    <xf numFmtId="200" fontId="83" fillId="0" borderId="68" xfId="156" applyNumberFormat="1" applyFont="1" applyBorder="1" applyAlignment="1">
      <alignment horizontal="right" vertical="center"/>
    </xf>
    <xf numFmtId="200" fontId="83" fillId="0" borderId="4" xfId="156" applyNumberFormat="1" applyFont="1" applyBorder="1" applyAlignment="1">
      <alignment horizontal="right" vertical="center"/>
    </xf>
    <xf numFmtId="200" fontId="83" fillId="0" borderId="10" xfId="156" applyNumberFormat="1" applyFont="1" applyBorder="1" applyAlignment="1">
      <alignment horizontal="right" vertical="center"/>
    </xf>
    <xf numFmtId="200" fontId="83" fillId="0" borderId="14" xfId="156" applyNumberFormat="1" applyFont="1" applyBorder="1" applyAlignment="1">
      <alignment horizontal="right" vertical="center"/>
    </xf>
    <xf numFmtId="200" fontId="83" fillId="0" borderId="35" xfId="156" applyNumberFormat="1" applyFont="1" applyBorder="1" applyAlignment="1">
      <alignment horizontal="right" vertical="center"/>
    </xf>
    <xf numFmtId="200" fontId="83" fillId="0" borderId="56" xfId="156" applyNumberFormat="1" applyFont="1" applyBorder="1" applyAlignment="1">
      <alignment horizontal="right" vertical="center"/>
    </xf>
    <xf numFmtId="200" fontId="83" fillId="0" borderId="8" xfId="156" applyNumberFormat="1" applyFont="1" applyBorder="1" applyAlignment="1">
      <alignment horizontal="right" vertical="center"/>
    </xf>
    <xf numFmtId="200" fontId="83" fillId="0" borderId="13" xfId="156" applyNumberFormat="1" applyFont="1" applyBorder="1" applyAlignment="1">
      <alignment horizontal="right" vertical="center"/>
    </xf>
    <xf numFmtId="188" fontId="31" fillId="0" borderId="4" xfId="156" applyNumberFormat="1" applyFont="1" applyFill="1" applyBorder="1" applyAlignment="1"/>
    <xf numFmtId="0" fontId="31" fillId="0" borderId="10" xfId="32" applyFont="1" applyBorder="1" applyAlignment="1">
      <alignment horizontal="center" vertical="center"/>
    </xf>
    <xf numFmtId="0" fontId="73" fillId="0" borderId="0" xfId="4" applyFont="1" applyProtection="1">
      <protection locked="0"/>
    </xf>
    <xf numFmtId="182" fontId="73" fillId="0" borderId="0" xfId="4" applyNumberFormat="1" applyFont="1" applyProtection="1">
      <protection locked="0"/>
    </xf>
    <xf numFmtId="182" fontId="26" fillId="0" borderId="4" xfId="4" applyNumberFormat="1" applyFont="1" applyBorder="1" applyAlignment="1" applyProtection="1">
      <alignment horizontal="center"/>
      <protection locked="0"/>
    </xf>
    <xf numFmtId="182" fontId="73" fillId="0" borderId="4" xfId="4" applyNumberFormat="1" applyFont="1" applyBorder="1" applyAlignment="1" applyProtection="1">
      <alignment horizontal="center"/>
      <protection locked="0"/>
    </xf>
    <xf numFmtId="0" fontId="189" fillId="0" borderId="0" xfId="125" applyFont="1">
      <alignment vertical="center"/>
    </xf>
    <xf numFmtId="0" fontId="31" fillId="0" borderId="0" xfId="4" applyFont="1" applyProtection="1">
      <protection locked="0"/>
    </xf>
    <xf numFmtId="0" fontId="26" fillId="0" borderId="11" xfId="4" applyFont="1" applyBorder="1" applyProtection="1">
      <protection locked="0"/>
    </xf>
    <xf numFmtId="182" fontId="73" fillId="0" borderId="11" xfId="4" applyNumberFormat="1" applyFont="1" applyBorder="1" applyProtection="1">
      <protection locked="0"/>
    </xf>
    <xf numFmtId="182" fontId="38" fillId="0" borderId="4" xfId="4" applyNumberFormat="1" applyFont="1" applyBorder="1" applyAlignment="1" applyProtection="1">
      <alignment horizontal="center"/>
      <protection locked="0"/>
    </xf>
    <xf numFmtId="0" fontId="26" fillId="0" borderId="11" xfId="4" applyFont="1" applyBorder="1" applyAlignment="1" applyProtection="1">
      <alignment horizontal="center" vertical="top"/>
      <protection locked="0"/>
    </xf>
    <xf numFmtId="182" fontId="26" fillId="0" borderId="11" xfId="4" applyNumberFormat="1" applyFont="1" applyBorder="1" applyAlignment="1" applyProtection="1">
      <alignment horizontal="center" vertical="top"/>
      <protection locked="0"/>
    </xf>
    <xf numFmtId="182" fontId="26" fillId="0" borderId="11" xfId="4" applyNumberFormat="1" applyFont="1" applyBorder="1" applyAlignment="1" applyProtection="1">
      <alignment horizontal="left" vertical="center"/>
      <protection locked="0"/>
    </xf>
    <xf numFmtId="182" fontId="26" fillId="0" borderId="11" xfId="4" applyNumberFormat="1" applyFont="1" applyBorder="1" applyAlignment="1" applyProtection="1">
      <alignment horizontal="center" vertical="center"/>
      <protection locked="0"/>
    </xf>
    <xf numFmtId="182" fontId="26" fillId="0" borderId="8" xfId="4" applyNumberFormat="1" applyFont="1" applyBorder="1" applyAlignment="1" applyProtection="1">
      <alignment horizontal="right"/>
      <protection locked="0"/>
    </xf>
    <xf numFmtId="182" fontId="26" fillId="0" borderId="10" xfId="4" applyNumberFormat="1" applyFont="1" applyBorder="1" applyAlignment="1" applyProtection="1">
      <alignment horizontal="left"/>
      <protection locked="0"/>
    </xf>
    <xf numFmtId="0" fontId="73" fillId="0" borderId="0" xfId="4" quotePrefix="1" applyFont="1" applyAlignment="1" applyProtection="1">
      <alignment horizontal="left"/>
      <protection locked="0"/>
    </xf>
    <xf numFmtId="0" fontId="73" fillId="0" borderId="9" xfId="4" applyFont="1" applyBorder="1" applyProtection="1">
      <protection locked="0"/>
    </xf>
    <xf numFmtId="0" fontId="73" fillId="0" borderId="9" xfId="4" quotePrefix="1" applyFont="1" applyBorder="1" applyAlignment="1" applyProtection="1">
      <alignment horizontal="left"/>
      <protection locked="0"/>
    </xf>
    <xf numFmtId="0" fontId="73" fillId="0" borderId="9" xfId="4" applyFont="1" applyBorder="1" applyAlignment="1" applyProtection="1">
      <alignment horizontal="left"/>
      <protection locked="0"/>
    </xf>
    <xf numFmtId="0" fontId="78" fillId="0" borderId="9" xfId="4" applyFont="1" applyBorder="1" applyProtection="1">
      <protection locked="0"/>
    </xf>
    <xf numFmtId="182" fontId="31" fillId="0" borderId="40" xfId="4" applyNumberFormat="1" applyFont="1" applyBorder="1"/>
    <xf numFmtId="182" fontId="31" fillId="0" borderId="41" xfId="4" applyNumberFormat="1" applyFont="1" applyBorder="1"/>
    <xf numFmtId="182" fontId="31" fillId="0" borderId="42" xfId="4" applyNumberFormat="1" applyFont="1" applyBorder="1"/>
    <xf numFmtId="182" fontId="31" fillId="0" borderId="43" xfId="4" applyNumberFormat="1" applyFont="1" applyBorder="1"/>
    <xf numFmtId="184" fontId="79" fillId="0" borderId="10" xfId="4" applyNumberFormat="1" applyFont="1" applyBorder="1" applyProtection="1">
      <protection locked="0"/>
    </xf>
    <xf numFmtId="0" fontId="73" fillId="0" borderId="10" xfId="4" applyFont="1" applyBorder="1" applyProtection="1">
      <protection locked="0"/>
    </xf>
    <xf numFmtId="182" fontId="31" fillId="0" borderId="44" xfId="4" applyNumberFormat="1" applyFont="1" applyBorder="1"/>
    <xf numFmtId="182" fontId="31" fillId="0" borderId="45" xfId="4" applyNumberFormat="1" applyFont="1" applyBorder="1"/>
    <xf numFmtId="182" fontId="26" fillId="0" borderId="8" xfId="4" applyNumberFormat="1" applyFont="1" applyBorder="1" applyAlignment="1">
      <alignment horizontal="right"/>
    </xf>
    <xf numFmtId="182" fontId="26" fillId="0" borderId="10" xfId="4" applyNumberFormat="1" applyFont="1" applyBorder="1" applyAlignment="1">
      <alignment horizontal="left"/>
    </xf>
    <xf numFmtId="182" fontId="26" fillId="0" borderId="4" xfId="4" applyNumberFormat="1" applyFont="1" applyBorder="1" applyAlignment="1">
      <alignment horizontal="center"/>
    </xf>
    <xf numFmtId="0" fontId="73" fillId="0" borderId="0" xfId="4" applyFont="1" applyAlignment="1" applyProtection="1">
      <alignment horizontal="left"/>
      <protection locked="0"/>
    </xf>
    <xf numFmtId="0" fontId="73" fillId="0" borderId="0" xfId="4" applyFont="1" applyAlignment="1" applyProtection="1">
      <alignment horizontal="center"/>
      <protection locked="0"/>
    </xf>
    <xf numFmtId="184" fontId="79" fillId="0" borderId="9" xfId="4" applyNumberFormat="1" applyFont="1" applyBorder="1" applyProtection="1">
      <protection locked="0"/>
    </xf>
    <xf numFmtId="184" fontId="73" fillId="0" borderId="9" xfId="4" applyNumberFormat="1" applyFont="1" applyBorder="1" applyProtection="1">
      <protection locked="0"/>
    </xf>
    <xf numFmtId="182" fontId="31" fillId="0" borderId="42" xfId="4" applyNumberFormat="1" applyFont="1" applyBorder="1" applyAlignment="1">
      <alignment horizontal="right"/>
    </xf>
    <xf numFmtId="182" fontId="31" fillId="0" borderId="44" xfId="4" applyNumberFormat="1" applyFont="1" applyBorder="1" applyAlignment="1">
      <alignment horizontal="right"/>
    </xf>
    <xf numFmtId="182" fontId="31" fillId="0" borderId="0" xfId="4" applyNumberFormat="1" applyFont="1" applyProtection="1">
      <protection locked="0"/>
    </xf>
    <xf numFmtId="37" fontId="31" fillId="0" borderId="75" xfId="134" quotePrefix="1" applyFont="1" applyBorder="1" applyAlignment="1">
      <alignment horizontal="center" vertical="center"/>
    </xf>
    <xf numFmtId="193" fontId="31" fillId="0" borderId="66" xfId="134" applyNumberFormat="1" applyFont="1" applyBorder="1" applyAlignment="1">
      <alignment vertical="center"/>
    </xf>
    <xf numFmtId="193" fontId="31" fillId="0" borderId="97" xfId="134" applyNumberFormat="1" applyFont="1" applyBorder="1" applyAlignment="1">
      <alignment vertical="center"/>
    </xf>
    <xf numFmtId="37" fontId="31" fillId="0" borderId="11" xfId="134" applyFont="1" applyBorder="1" applyAlignment="1">
      <alignment horizontal="right" vertical="center"/>
    </xf>
    <xf numFmtId="201" fontId="31" fillId="0" borderId="4" xfId="157" applyNumberFormat="1" applyFont="1" applyBorder="1" applyAlignment="1">
      <alignment vertical="center"/>
    </xf>
    <xf numFmtId="0" fontId="31" fillId="0" borderId="63" xfId="126" applyFont="1" applyBorder="1" applyAlignment="1">
      <alignment horizontal="center" vertical="center"/>
    </xf>
    <xf numFmtId="0" fontId="31" fillId="0" borderId="59" xfId="126" applyFont="1" applyBorder="1" applyAlignment="1">
      <alignment horizontal="center" vertical="center"/>
    </xf>
    <xf numFmtId="0" fontId="31" fillId="0" borderId="0" xfId="126" applyFont="1" applyAlignment="1">
      <alignment horizontal="center" vertical="center"/>
    </xf>
    <xf numFmtId="0" fontId="31" fillId="0" borderId="63" xfId="126" quotePrefix="1" applyFont="1" applyBorder="1" applyAlignment="1">
      <alignment horizontal="center" vertical="center"/>
    </xf>
    <xf numFmtId="0" fontId="31" fillId="0" borderId="50" xfId="126" quotePrefix="1" applyFont="1" applyBorder="1" applyAlignment="1">
      <alignment horizontal="left" vertical="center"/>
    </xf>
    <xf numFmtId="0" fontId="31" fillId="0" borderId="51" xfId="126" quotePrefix="1" applyFont="1" applyBorder="1" applyAlignment="1">
      <alignment horizontal="left" vertical="center"/>
    </xf>
    <xf numFmtId="0" fontId="125" fillId="0" borderId="0" xfId="126" applyFont="1" applyAlignment="1">
      <alignment horizontal="center" vertical="center"/>
    </xf>
    <xf numFmtId="0" fontId="91" fillId="0" borderId="0" xfId="126" applyFont="1" applyAlignment="1">
      <alignment vertical="center"/>
    </xf>
    <xf numFmtId="0" fontId="26" fillId="0" borderId="0" xfId="126" applyFont="1" applyAlignment="1">
      <alignment vertical="center"/>
    </xf>
    <xf numFmtId="0" fontId="26" fillId="0" borderId="11" xfId="126" applyFont="1" applyBorder="1" applyAlignment="1">
      <alignment vertical="center"/>
    </xf>
    <xf numFmtId="0" fontId="31" fillId="0" borderId="9" xfId="126" applyFont="1" applyBorder="1" applyAlignment="1">
      <alignment horizontal="left" vertical="center"/>
    </xf>
    <xf numFmtId="0" fontId="26" fillId="0" borderId="9" xfId="126" applyFont="1" applyBorder="1" applyAlignment="1">
      <alignment horizontal="left" vertical="center"/>
    </xf>
    <xf numFmtId="0" fontId="15" fillId="0" borderId="9" xfId="32" applyBorder="1"/>
    <xf numFmtId="0" fontId="31" fillId="0" borderId="15" xfId="126" applyFont="1" applyBorder="1" applyAlignment="1">
      <alignment vertical="center"/>
    </xf>
    <xf numFmtId="0" fontId="26" fillId="0" borderId="15" xfId="126" applyFont="1" applyBorder="1" applyAlignment="1">
      <alignment vertical="center"/>
    </xf>
    <xf numFmtId="0" fontId="16" fillId="0" borderId="9" xfId="126" applyFont="1" applyBorder="1" applyAlignment="1">
      <alignment horizontal="left" vertical="center"/>
    </xf>
    <xf numFmtId="0" fontId="26" fillId="0" borderId="9" xfId="126" applyFont="1" applyBorder="1" applyAlignment="1">
      <alignment vertical="center"/>
    </xf>
    <xf numFmtId="0" fontId="31" fillId="0" borderId="13" xfId="126" applyFont="1" applyBorder="1" applyAlignment="1">
      <alignment vertical="center"/>
    </xf>
    <xf numFmtId="0" fontId="26" fillId="0" borderId="12" xfId="126" applyFont="1" applyBorder="1" applyAlignment="1">
      <alignment vertical="center"/>
    </xf>
    <xf numFmtId="0" fontId="16" fillId="0" borderId="0" xfId="126" applyFont="1" applyAlignment="1">
      <alignment vertical="center"/>
    </xf>
    <xf numFmtId="0" fontId="31" fillId="0" borderId="8" xfId="126" quotePrefix="1" applyFont="1" applyBorder="1" applyAlignment="1">
      <alignment horizontal="left" vertical="center"/>
    </xf>
    <xf numFmtId="0" fontId="26" fillId="0" borderId="9" xfId="126" quotePrefix="1" applyFont="1" applyBorder="1" applyAlignment="1">
      <alignment horizontal="left" vertical="center"/>
    </xf>
    <xf numFmtId="0" fontId="26" fillId="0" borderId="9" xfId="126" applyFont="1" applyBorder="1" applyAlignment="1">
      <alignment horizontal="centerContinuous" vertical="center"/>
    </xf>
    <xf numFmtId="0" fontId="31" fillId="0" borderId="9" xfId="126" quotePrefix="1" applyFont="1" applyBorder="1" applyAlignment="1">
      <alignment horizontal="left" vertical="center"/>
    </xf>
    <xf numFmtId="0" fontId="31" fillId="0" borderId="8" xfId="126" applyFont="1" applyBorder="1" applyAlignment="1">
      <alignment vertical="center"/>
    </xf>
    <xf numFmtId="0" fontId="31" fillId="0" borderId="75" xfId="126" applyFont="1" applyBorder="1" applyAlignment="1">
      <alignment horizontal="left" vertical="center"/>
    </xf>
    <xf numFmtId="0" fontId="26" fillId="0" borderId="73" xfId="126" applyFont="1" applyBorder="1" applyAlignment="1">
      <alignment horizontal="left" vertical="center"/>
    </xf>
    <xf numFmtId="0" fontId="26" fillId="0" borderId="73" xfId="126" applyFont="1" applyBorder="1" applyAlignment="1">
      <alignment vertical="center"/>
    </xf>
    <xf numFmtId="0" fontId="16" fillId="0" borderId="0" xfId="126" applyFont="1" applyAlignment="1">
      <alignment horizontal="center" vertical="center"/>
    </xf>
    <xf numFmtId="0" fontId="16" fillId="0" borderId="0" xfId="126" applyFont="1" applyAlignment="1">
      <alignment horizontal="left" vertical="center"/>
    </xf>
    <xf numFmtId="0" fontId="16" fillId="0" borderId="0" xfId="126" applyFont="1" applyAlignment="1">
      <alignment horizontal="right" vertical="center"/>
    </xf>
    <xf numFmtId="0" fontId="16" fillId="0" borderId="0" xfId="126" applyFont="1"/>
    <xf numFmtId="0" fontId="16" fillId="0" borderId="0" xfId="126" quotePrefix="1" applyFont="1" applyAlignment="1">
      <alignment horizontal="left"/>
    </xf>
    <xf numFmtId="0" fontId="16" fillId="0" borderId="0" xfId="126" applyFont="1" applyAlignment="1">
      <alignment horizontal="left"/>
    </xf>
    <xf numFmtId="0" fontId="16" fillId="0" borderId="0" xfId="126" applyFont="1" applyAlignment="1">
      <alignment horizontal="right"/>
    </xf>
    <xf numFmtId="0" fontId="16" fillId="0" borderId="0" xfId="126" quotePrefix="1" applyFont="1" applyAlignment="1">
      <alignment horizontal="left" vertical="center"/>
    </xf>
    <xf numFmtId="0" fontId="126" fillId="0" borderId="0" xfId="126" quotePrefix="1" applyFont="1" applyAlignment="1">
      <alignment horizontal="left" vertical="center"/>
    </xf>
    <xf numFmtId="0" fontId="31" fillId="0" borderId="0" xfId="126" applyFont="1"/>
    <xf numFmtId="0" fontId="24" fillId="0" borderId="0" xfId="126" quotePrefix="1" applyFont="1" applyAlignment="1">
      <alignment horizontal="left" vertical="top"/>
    </xf>
    <xf numFmtId="0" fontId="26" fillId="0" borderId="0" xfId="126" applyFont="1" applyAlignment="1">
      <alignment horizontal="left" vertical="center"/>
    </xf>
    <xf numFmtId="188" fontId="31" fillId="0" borderId="8" xfId="156" applyNumberFormat="1" applyFont="1" applyBorder="1" applyAlignment="1">
      <alignment horizontal="right" vertical="center"/>
    </xf>
    <xf numFmtId="188" fontId="31" fillId="0" borderId="4" xfId="156" applyNumberFormat="1" applyFont="1" applyBorder="1" applyAlignment="1">
      <alignment horizontal="right" vertical="center"/>
    </xf>
    <xf numFmtId="188" fontId="31" fillId="0" borderId="7" xfId="156" applyNumberFormat="1" applyFont="1" applyBorder="1" applyAlignment="1">
      <alignment horizontal="right" vertical="center"/>
    </xf>
    <xf numFmtId="188" fontId="31" fillId="10" borderId="16" xfId="156" applyNumberFormat="1" applyFont="1" applyFill="1" applyBorder="1" applyAlignment="1">
      <alignment horizontal="right" vertical="center"/>
    </xf>
    <xf numFmtId="188" fontId="31" fillId="10" borderId="10" xfId="156" applyNumberFormat="1" applyFont="1" applyFill="1" applyBorder="1" applyAlignment="1">
      <alignment horizontal="right" vertical="center"/>
    </xf>
    <xf numFmtId="188" fontId="31" fillId="0" borderId="10" xfId="156" applyNumberFormat="1" applyFont="1" applyBorder="1" applyAlignment="1">
      <alignment horizontal="right" vertical="center"/>
    </xf>
    <xf numFmtId="188" fontId="31" fillId="10" borderId="4" xfId="156" applyNumberFormat="1" applyFont="1" applyFill="1" applyBorder="1" applyAlignment="1">
      <alignment horizontal="right" vertical="center"/>
    </xf>
    <xf numFmtId="200" fontId="31" fillId="0" borderId="16" xfId="35" applyNumberFormat="1" applyFont="1" applyBorder="1" applyAlignment="1">
      <alignment horizontal="right" vertical="center"/>
    </xf>
    <xf numFmtId="200" fontId="31" fillId="0" borderId="7" xfId="35" applyNumberFormat="1" applyFont="1" applyBorder="1" applyAlignment="1">
      <alignment horizontal="right" vertical="center"/>
    </xf>
    <xf numFmtId="200" fontId="83" fillId="0" borderId="7" xfId="35" applyNumberFormat="1" applyFont="1" applyBorder="1" applyAlignment="1">
      <alignment horizontal="right" vertical="center"/>
    </xf>
    <xf numFmtId="200" fontId="83" fillId="0" borderId="15" xfId="35" applyNumberFormat="1" applyFont="1" applyBorder="1" applyAlignment="1">
      <alignment horizontal="right" vertical="center"/>
    </xf>
    <xf numFmtId="200" fontId="31" fillId="0" borderId="15" xfId="35" applyNumberFormat="1" applyFont="1" applyBorder="1" applyAlignment="1">
      <alignment horizontal="right" vertical="center"/>
    </xf>
    <xf numFmtId="200" fontId="31" fillId="0" borderId="4" xfId="35" applyNumberFormat="1" applyFont="1" applyBorder="1" applyAlignment="1">
      <alignment horizontal="right" vertical="center"/>
    </xf>
    <xf numFmtId="200" fontId="31" fillId="0" borderId="8" xfId="35" applyNumberFormat="1" applyFont="1" applyBorder="1" applyAlignment="1">
      <alignment horizontal="right" vertical="center"/>
    </xf>
    <xf numFmtId="200" fontId="134" fillId="0" borderId="180" xfId="142" applyNumberFormat="1" applyFont="1" applyBorder="1" applyAlignment="1">
      <alignment horizontal="right"/>
    </xf>
    <xf numFmtId="0" fontId="16" fillId="0" borderId="0" xfId="0" applyFont="1" applyAlignment="1">
      <alignment horizontal="center" vertical="center" wrapText="1"/>
    </xf>
    <xf numFmtId="176" fontId="11" fillId="4" borderId="6" xfId="1" applyNumberFormat="1" applyFont="1" applyFill="1" applyBorder="1" applyAlignment="1">
      <alignment horizontal="center" vertical="center" wrapText="1"/>
    </xf>
    <xf numFmtId="37" fontId="24" fillId="0" borderId="205" xfId="138" applyFont="1" applyBorder="1" applyAlignment="1" applyProtection="1">
      <alignment horizontal="center" vertical="center" wrapText="1"/>
      <protection locked="0"/>
    </xf>
    <xf numFmtId="0" fontId="0" fillId="0" borderId="0" xfId="130" applyFont="1" applyAlignment="1" applyProtection="1">
      <alignment horizontal="right" vertical="center"/>
      <protection locked="0"/>
    </xf>
    <xf numFmtId="0" fontId="24" fillId="0" borderId="207" xfId="130" applyFont="1" applyBorder="1" applyProtection="1">
      <protection locked="0"/>
    </xf>
    <xf numFmtId="0" fontId="0" fillId="0" borderId="58" xfId="130" applyFont="1" applyBorder="1" applyAlignment="1" applyProtection="1">
      <alignment horizontal="right" vertical="center"/>
      <protection locked="0"/>
    </xf>
    <xf numFmtId="0" fontId="24" fillId="0" borderId="208" xfId="130" applyFont="1" applyBorder="1" applyProtection="1">
      <protection locked="0"/>
    </xf>
    <xf numFmtId="0" fontId="0" fillId="0" borderId="209" xfId="130" applyFont="1" applyBorder="1" applyAlignment="1" applyProtection="1">
      <alignment horizontal="right" vertical="center"/>
      <protection locked="0"/>
    </xf>
    <xf numFmtId="0" fontId="0" fillId="0" borderId="51" xfId="130" applyFont="1" applyBorder="1" applyAlignment="1" applyProtection="1">
      <alignment horizontal="right" vertical="center"/>
      <protection locked="0"/>
    </xf>
    <xf numFmtId="0" fontId="0" fillId="0" borderId="60" xfId="130" applyFont="1" applyBorder="1" applyAlignment="1" applyProtection="1">
      <alignment horizontal="right" vertical="center"/>
      <protection locked="0"/>
    </xf>
    <xf numFmtId="188" fontId="0" fillId="0" borderId="193" xfId="156" applyNumberFormat="1" applyFont="1" applyBorder="1" applyAlignment="1" applyProtection="1">
      <alignment horizontal="right" vertical="center"/>
      <protection locked="0"/>
    </xf>
    <xf numFmtId="188" fontId="0" fillId="0" borderId="163" xfId="156" applyNumberFormat="1" applyFont="1" applyBorder="1" applyAlignment="1" applyProtection="1">
      <alignment horizontal="right" vertical="center"/>
      <protection locked="0"/>
    </xf>
    <xf numFmtId="188" fontId="0" fillId="0" borderId="0" xfId="156" applyNumberFormat="1" applyFont="1" applyBorder="1" applyAlignment="1" applyProtection="1">
      <alignment horizontal="right" vertical="center"/>
      <protection locked="0"/>
    </xf>
    <xf numFmtId="188" fontId="0" fillId="0" borderId="206" xfId="156" applyNumberFormat="1" applyFont="1" applyBorder="1" applyAlignment="1" applyProtection="1">
      <alignment horizontal="right" vertical="center"/>
      <protection locked="0"/>
    </xf>
    <xf numFmtId="0" fontId="31" fillId="0" borderId="161" xfId="130" applyFont="1" applyBorder="1" applyProtection="1">
      <protection locked="0"/>
    </xf>
    <xf numFmtId="0" fontId="31" fillId="0" borderId="186" xfId="130" applyFont="1" applyBorder="1" applyProtection="1">
      <protection locked="0"/>
    </xf>
    <xf numFmtId="0" fontId="83" fillId="0" borderId="186" xfId="130" applyFont="1" applyBorder="1" applyAlignment="1" applyProtection="1">
      <alignment horizontal="center" shrinkToFit="1"/>
      <protection locked="0"/>
    </xf>
    <xf numFmtId="0" fontId="83" fillId="0" borderId="161" xfId="130" applyFont="1" applyBorder="1" applyAlignment="1" applyProtection="1">
      <alignment horizontal="center" shrinkToFit="1"/>
      <protection locked="0"/>
    </xf>
    <xf numFmtId="0" fontId="31" fillId="0" borderId="161" xfId="130" applyFont="1" applyBorder="1" applyAlignment="1" applyProtection="1">
      <alignment horizontal="center"/>
      <protection locked="0"/>
    </xf>
    <xf numFmtId="0" fontId="31" fillId="0" borderId="186" xfId="130" applyFont="1" applyBorder="1" applyAlignment="1" applyProtection="1">
      <alignment horizontal="center" wrapText="1"/>
      <protection locked="0"/>
    </xf>
    <xf numFmtId="0" fontId="31" fillId="0" borderId="161" xfId="130" applyFont="1" applyBorder="1" applyAlignment="1" applyProtection="1">
      <alignment horizontal="center" wrapText="1"/>
      <protection locked="0"/>
    </xf>
    <xf numFmtId="0" fontId="31" fillId="0" borderId="54" xfId="130" applyFont="1" applyBorder="1" applyProtection="1">
      <protection locked="0"/>
    </xf>
    <xf numFmtId="0" fontId="31" fillId="0" borderId="199" xfId="130" applyFont="1" applyBorder="1" applyAlignment="1" applyProtection="1">
      <alignment vertical="center"/>
      <protection locked="0"/>
    </xf>
    <xf numFmtId="0" fontId="31" fillId="0" borderId="210" xfId="130" applyFont="1" applyBorder="1" applyAlignment="1" applyProtection="1">
      <alignment vertical="center"/>
      <protection locked="0"/>
    </xf>
    <xf numFmtId="0" fontId="31" fillId="0" borderId="59" xfId="130" applyFont="1" applyBorder="1" applyAlignment="1" applyProtection="1">
      <alignment shrinkToFit="1"/>
      <protection locked="0"/>
    </xf>
    <xf numFmtId="0" fontId="31" fillId="0" borderId="213" xfId="130" applyFont="1" applyBorder="1" applyProtection="1">
      <protection locked="0"/>
    </xf>
    <xf numFmtId="0" fontId="31" fillId="0" borderId="59" xfId="130" applyFont="1" applyBorder="1" applyAlignment="1" applyProtection="1">
      <alignment horizontal="center" vertical="center" wrapText="1"/>
      <protection locked="0"/>
    </xf>
    <xf numFmtId="0" fontId="31" fillId="0" borderId="214" xfId="130" applyFont="1" applyBorder="1" applyAlignment="1" applyProtection="1">
      <alignment horizontal="center" vertical="top"/>
      <protection locked="0"/>
    </xf>
    <xf numFmtId="0" fontId="31" fillId="0" borderId="59" xfId="130" applyFont="1" applyBorder="1" applyProtection="1">
      <protection locked="0"/>
    </xf>
    <xf numFmtId="0" fontId="83" fillId="0" borderId="215" xfId="130" applyFont="1" applyBorder="1" applyAlignment="1" applyProtection="1">
      <alignment horizontal="center" shrinkToFit="1"/>
      <protection locked="0"/>
    </xf>
    <xf numFmtId="49" fontId="31" fillId="0" borderId="197" xfId="130" applyNumberFormat="1" applyFont="1" applyBorder="1" applyAlignment="1" applyProtection="1">
      <alignment horizontal="center" vertical="center"/>
      <protection locked="0"/>
    </xf>
    <xf numFmtId="49" fontId="31" fillId="0" borderId="59" xfId="130" applyNumberFormat="1" applyFont="1" applyBorder="1" applyProtection="1">
      <protection locked="0"/>
    </xf>
    <xf numFmtId="0" fontId="86" fillId="0" borderId="0" xfId="130" applyFont="1" applyAlignment="1" applyProtection="1">
      <alignment horizontal="right" vertical="center"/>
      <protection locked="0"/>
    </xf>
    <xf numFmtId="0" fontId="86" fillId="0" borderId="58" xfId="130" applyFont="1" applyBorder="1" applyAlignment="1" applyProtection="1">
      <alignment horizontal="right" vertical="center"/>
      <protection locked="0"/>
    </xf>
    <xf numFmtId="49" fontId="31" fillId="0" borderId="207" xfId="130" applyNumberFormat="1" applyFont="1" applyBorder="1" applyProtection="1">
      <protection locked="0"/>
    </xf>
    <xf numFmtId="3" fontId="31" fillId="0" borderId="59" xfId="130" applyNumberFormat="1" applyFont="1" applyBorder="1" applyProtection="1">
      <protection locked="0"/>
    </xf>
    <xf numFmtId="0" fontId="31" fillId="0" borderId="50" xfId="130" applyFont="1" applyBorder="1" applyProtection="1">
      <protection locked="0"/>
    </xf>
    <xf numFmtId="0" fontId="86" fillId="0" borderId="209" xfId="130" applyFont="1" applyBorder="1" applyAlignment="1" applyProtection="1">
      <alignment horizontal="right" vertical="center"/>
      <protection locked="0"/>
    </xf>
    <xf numFmtId="0" fontId="86" fillId="0" borderId="51" xfId="130" applyFont="1" applyBorder="1" applyAlignment="1" applyProtection="1">
      <alignment horizontal="right" vertical="center"/>
      <protection locked="0"/>
    </xf>
    <xf numFmtId="0" fontId="86" fillId="0" borderId="60" xfId="130" applyFont="1" applyBorder="1" applyAlignment="1" applyProtection="1">
      <alignment horizontal="right" vertical="center"/>
      <protection locked="0"/>
    </xf>
    <xf numFmtId="188" fontId="86" fillId="0" borderId="4" xfId="156" applyNumberFormat="1" applyFont="1" applyBorder="1" applyAlignment="1" applyProtection="1">
      <alignment horizontal="right" vertical="center"/>
      <protection locked="0"/>
    </xf>
    <xf numFmtId="188" fontId="86" fillId="0" borderId="71" xfId="156" applyNumberFormat="1" applyFont="1" applyBorder="1" applyAlignment="1" applyProtection="1">
      <alignment horizontal="right" vertical="center"/>
      <protection locked="0"/>
    </xf>
    <xf numFmtId="0" fontId="24" fillId="0" borderId="198" xfId="150" applyFont="1" applyBorder="1" applyAlignment="1" applyProtection="1">
      <alignment horizontal="center" vertical="center" wrapText="1"/>
      <protection locked="0"/>
    </xf>
    <xf numFmtId="0" fontId="24" fillId="0" borderId="216" xfId="150" applyFont="1" applyBorder="1" applyAlignment="1" applyProtection="1">
      <alignment horizontal="center" vertical="center" wrapText="1"/>
      <protection locked="0"/>
    </xf>
    <xf numFmtId="0" fontId="24" fillId="0" borderId="200" xfId="150" applyFont="1" applyBorder="1" applyAlignment="1" applyProtection="1">
      <alignment horizontal="center" vertical="center" wrapText="1"/>
      <protection locked="0"/>
    </xf>
    <xf numFmtId="0" fontId="24" fillId="0" borderId="202" xfId="150" applyFont="1" applyBorder="1" applyAlignment="1" applyProtection="1">
      <alignment horizontal="center" vertical="center" wrapText="1"/>
      <protection locked="0"/>
    </xf>
    <xf numFmtId="0" fontId="24" fillId="0" borderId="207" xfId="150" applyFont="1" applyBorder="1" applyProtection="1">
      <alignment vertical="center"/>
      <protection locked="0"/>
    </xf>
    <xf numFmtId="0" fontId="24" fillId="0" borderId="208" xfId="150" applyFont="1" applyBorder="1" applyProtection="1">
      <alignment vertical="center"/>
      <protection locked="0"/>
    </xf>
    <xf numFmtId="43" fontId="24" fillId="0" borderId="0" xfId="156" applyFont="1" applyBorder="1" applyAlignment="1" applyProtection="1">
      <alignment horizontal="right" vertical="center"/>
      <protection locked="0"/>
    </xf>
    <xf numFmtId="43" fontId="24" fillId="0" borderId="58" xfId="156" applyFont="1" applyBorder="1" applyAlignment="1" applyProtection="1">
      <alignment horizontal="right" vertical="center"/>
      <protection locked="0"/>
    </xf>
    <xf numFmtId="43" fontId="24" fillId="0" borderId="51" xfId="156" applyFont="1" applyBorder="1" applyProtection="1">
      <alignment vertical="center"/>
      <protection locked="0"/>
    </xf>
    <xf numFmtId="43" fontId="24" fillId="0" borderId="60" xfId="156" applyFont="1" applyBorder="1" applyProtection="1">
      <alignment vertical="center"/>
      <protection locked="0"/>
    </xf>
    <xf numFmtId="43" fontId="24" fillId="0" borderId="51" xfId="156" applyFont="1" applyBorder="1" applyAlignment="1" applyProtection="1">
      <alignment horizontal="right" vertical="center"/>
      <protection locked="0"/>
    </xf>
    <xf numFmtId="43" fontId="24" fillId="0" borderId="60" xfId="156" applyFont="1" applyBorder="1" applyAlignment="1" applyProtection="1">
      <alignment horizontal="right" vertical="center"/>
      <protection locked="0"/>
    </xf>
    <xf numFmtId="43" fontId="31" fillId="0" borderId="193" xfId="156" applyFont="1" applyBorder="1" applyAlignment="1" applyProtection="1">
      <alignment horizontal="right" vertical="center"/>
      <protection locked="0"/>
    </xf>
    <xf numFmtId="43" fontId="31" fillId="0" borderId="163" xfId="156" applyFont="1" applyBorder="1" applyAlignment="1" applyProtection="1">
      <alignment horizontal="right" vertical="center"/>
      <protection locked="0"/>
    </xf>
    <xf numFmtId="43" fontId="83" fillId="0" borderId="161" xfId="156" applyFont="1" applyBorder="1" applyAlignment="1" applyProtection="1">
      <alignment horizontal="right" vertical="center"/>
      <protection locked="0"/>
    </xf>
    <xf numFmtId="0" fontId="31" fillId="0" borderId="198" xfId="152" applyFont="1" applyBorder="1" applyAlignment="1" applyProtection="1">
      <alignment horizontal="distributed" vertical="center" wrapText="1"/>
      <protection locked="0"/>
    </xf>
    <xf numFmtId="0" fontId="31" fillId="0" borderId="216" xfId="152" applyFont="1" applyBorder="1" applyAlignment="1" applyProtection="1">
      <alignment horizontal="distributed" vertical="center" wrapText="1"/>
      <protection locked="0"/>
    </xf>
    <xf numFmtId="0" fontId="31" fillId="0" borderId="200" xfId="152" applyFont="1" applyBorder="1" applyAlignment="1" applyProtection="1">
      <alignment horizontal="distributed" vertical="center" wrapText="1"/>
      <protection locked="0"/>
    </xf>
    <xf numFmtId="0" fontId="31" fillId="0" borderId="202" xfId="152" applyFont="1" applyBorder="1" applyAlignment="1" applyProtection="1">
      <alignment horizontal="distributed" vertical="center" wrapText="1"/>
      <protection locked="0"/>
    </xf>
    <xf numFmtId="0" fontId="31" fillId="0" borderId="207" xfId="152" applyFont="1" applyBorder="1" applyAlignment="1" applyProtection="1">
      <alignment horizontal="distributed" vertical="center"/>
      <protection locked="0"/>
    </xf>
    <xf numFmtId="43" fontId="31" fillId="0" borderId="206" xfId="156" applyFont="1" applyBorder="1" applyAlignment="1" applyProtection="1">
      <alignment horizontal="right" vertical="center"/>
      <protection locked="0"/>
    </xf>
    <xf numFmtId="0" fontId="83" fillId="0" borderId="207" xfId="152" applyFont="1" applyBorder="1" applyAlignment="1" applyProtection="1">
      <alignment vertical="center"/>
      <protection locked="0"/>
    </xf>
    <xf numFmtId="43" fontId="83" fillId="0" borderId="0" xfId="156" applyFont="1" applyBorder="1" applyAlignment="1" applyProtection="1">
      <alignment horizontal="right" vertical="center"/>
      <protection locked="0"/>
    </xf>
    <xf numFmtId="43" fontId="83" fillId="0" borderId="58" xfId="156" applyFont="1" applyBorder="1" applyAlignment="1" applyProtection="1">
      <alignment horizontal="right" vertical="center"/>
      <protection locked="0"/>
    </xf>
    <xf numFmtId="0" fontId="83" fillId="0" borderId="208" xfId="152" applyFont="1" applyBorder="1" applyAlignment="1" applyProtection="1">
      <alignment vertical="center"/>
      <protection locked="0"/>
    </xf>
    <xf numFmtId="43" fontId="83" fillId="0" borderId="209" xfId="156" applyFont="1" applyBorder="1" applyAlignment="1" applyProtection="1">
      <alignment horizontal="right" vertical="center"/>
      <protection locked="0"/>
    </xf>
    <xf numFmtId="43" fontId="83" fillId="0" borderId="51" xfId="156" applyFont="1" applyBorder="1" applyAlignment="1" applyProtection="1">
      <alignment horizontal="right" vertical="center"/>
      <protection locked="0"/>
    </xf>
    <xf numFmtId="43" fontId="83" fillId="0" borderId="60" xfId="156" applyFont="1" applyBorder="1" applyAlignment="1" applyProtection="1">
      <alignment horizontal="right" vertical="center"/>
      <protection locked="0"/>
    </xf>
    <xf numFmtId="0" fontId="24" fillId="40" borderId="200" xfId="152" applyFont="1" applyFill="1" applyBorder="1" applyAlignment="1" applyProtection="1">
      <alignment horizontal="distributed" vertical="center" wrapText="1"/>
      <protection locked="0"/>
    </xf>
    <xf numFmtId="188" fontId="31" fillId="41" borderId="4" xfId="156" applyNumberFormat="1" applyFont="1" applyFill="1" applyBorder="1" applyAlignment="1"/>
    <xf numFmtId="188" fontId="26" fillId="41" borderId="16" xfId="156" applyNumberFormat="1" applyFont="1" applyFill="1" applyBorder="1" applyAlignment="1">
      <alignment vertical="center"/>
    </xf>
    <xf numFmtId="188" fontId="26" fillId="41" borderId="10" xfId="156" applyNumberFormat="1" applyFont="1" applyFill="1" applyBorder="1" applyAlignment="1">
      <alignment vertical="center"/>
    </xf>
    <xf numFmtId="37" fontId="31" fillId="0" borderId="217" xfId="154" applyFont="1" applyBorder="1" applyAlignment="1">
      <alignment horizontal="center"/>
    </xf>
    <xf numFmtId="37" fontId="31" fillId="0" borderId="217" xfId="154" applyFont="1" applyBorder="1" applyAlignment="1">
      <alignment horizontal="right"/>
    </xf>
    <xf numFmtId="198" fontId="31" fillId="0" borderId="217" xfId="154" applyNumberFormat="1" applyFont="1" applyBorder="1" applyAlignment="1">
      <alignment horizontal="right"/>
    </xf>
    <xf numFmtId="37" fontId="31" fillId="0" borderId="220" xfId="154" applyFont="1" applyBorder="1" applyAlignment="1">
      <alignment horizontal="center"/>
    </xf>
    <xf numFmtId="37" fontId="31" fillId="0" borderId="220" xfId="154" applyFont="1" applyBorder="1" applyAlignment="1">
      <alignment horizontal="right"/>
    </xf>
    <xf numFmtId="198" fontId="31" fillId="0" borderId="220" xfId="154" applyNumberFormat="1" applyFont="1" applyBorder="1" applyAlignment="1">
      <alignment horizontal="right"/>
    </xf>
    <xf numFmtId="0" fontId="68" fillId="0" borderId="0" xfId="130" applyFont="1" applyAlignment="1">
      <alignment horizontal="right"/>
    </xf>
    <xf numFmtId="0" fontId="26" fillId="0" borderId="4" xfId="38" applyFont="1" applyBorder="1" applyAlignment="1" applyProtection="1">
      <alignment horizontal="center" vertical="center"/>
      <protection locked="0"/>
    </xf>
    <xf numFmtId="0" fontId="31" fillId="0" borderId="11" xfId="38" applyFont="1" applyBorder="1" applyAlignment="1" applyProtection="1">
      <alignment horizontal="right"/>
      <protection locked="0"/>
    </xf>
    <xf numFmtId="188" fontId="26" fillId="0" borderId="114" xfId="156" applyNumberFormat="1" applyFont="1" applyBorder="1" applyAlignment="1" applyProtection="1">
      <alignment horizontal="center" vertical="center"/>
      <protection locked="0"/>
    </xf>
    <xf numFmtId="188" fontId="26" fillId="0" borderId="7" xfId="156" applyNumberFormat="1" applyFont="1" applyBorder="1" applyAlignment="1">
      <alignment horizontal="right" vertical="center"/>
    </xf>
    <xf numFmtId="188" fontId="26" fillId="0" borderId="6" xfId="156" applyNumberFormat="1" applyFont="1" applyBorder="1" applyAlignment="1" applyProtection="1">
      <alignment horizontal="right" vertical="center"/>
      <protection locked="0"/>
    </xf>
    <xf numFmtId="0" fontId="26" fillId="0" borderId="113" xfId="156" applyNumberFormat="1" applyFont="1" applyBorder="1" applyAlignment="1" applyProtection="1">
      <alignment horizontal="center" vertical="center"/>
      <protection locked="0"/>
    </xf>
    <xf numFmtId="188" fontId="26" fillId="0" borderId="115" xfId="156" applyNumberFormat="1" applyFont="1" applyBorder="1" applyAlignment="1" applyProtection="1">
      <alignment horizontal="center" vertical="center"/>
      <protection locked="0"/>
    </xf>
    <xf numFmtId="0" fontId="26" fillId="0" borderId="116" xfId="156" applyNumberFormat="1" applyFont="1" applyBorder="1" applyAlignment="1" applyProtection="1">
      <alignment horizontal="center" vertical="center"/>
      <protection locked="0"/>
    </xf>
    <xf numFmtId="0" fontId="26" fillId="0" borderId="113" xfId="156" applyNumberFormat="1" applyFont="1" applyBorder="1" applyAlignment="1">
      <alignment horizontal="center" vertical="center"/>
    </xf>
    <xf numFmtId="188" fontId="26" fillId="0" borderId="117" xfId="156" applyNumberFormat="1" applyFont="1" applyBorder="1" applyAlignment="1" applyProtection="1">
      <alignment horizontal="right" vertical="center"/>
      <protection locked="0"/>
    </xf>
    <xf numFmtId="0" fontId="26" fillId="0" borderId="117" xfId="32" applyFont="1" applyBorder="1" applyAlignment="1" applyProtection="1">
      <alignment horizontal="center" vertical="center"/>
      <protection locked="0"/>
    </xf>
    <xf numFmtId="0" fontId="26" fillId="0" borderId="10" xfId="35" applyFont="1" applyBorder="1" applyAlignment="1">
      <alignment horizontal="center" wrapText="1"/>
    </xf>
    <xf numFmtId="0" fontId="90" fillId="0" borderId="4" xfId="35" applyFont="1" applyBorder="1" applyAlignment="1">
      <alignment horizontal="center" vertical="center" wrapText="1"/>
    </xf>
    <xf numFmtId="0" fontId="26" fillId="0" borderId="172" xfId="139" applyFont="1" applyBorder="1" applyAlignment="1">
      <alignment horizontal="center" vertical="center" wrapText="1"/>
    </xf>
    <xf numFmtId="202" fontId="26" fillId="0" borderId="172" xfId="139" applyNumberFormat="1" applyFont="1" applyBorder="1" applyAlignment="1">
      <alignment horizontal="right" vertical="center" wrapText="1"/>
    </xf>
    <xf numFmtId="1" fontId="26" fillId="0" borderId="172" xfId="139" applyNumberFormat="1" applyFont="1" applyBorder="1" applyAlignment="1">
      <alignment horizontal="right" vertical="center" wrapText="1"/>
    </xf>
    <xf numFmtId="0" fontId="26" fillId="0" borderId="160" xfId="139" applyFont="1" applyBorder="1" applyAlignment="1">
      <alignment horizontal="center" vertical="center" wrapText="1"/>
    </xf>
    <xf numFmtId="202" fontId="26" fillId="0" borderId="160" xfId="139" applyNumberFormat="1" applyFont="1" applyBorder="1" applyAlignment="1">
      <alignment horizontal="right" vertical="center" wrapText="1"/>
    </xf>
    <xf numFmtId="202" fontId="26" fillId="0" borderId="169" xfId="139" applyNumberFormat="1" applyFont="1" applyBorder="1" applyAlignment="1">
      <alignment horizontal="right" vertical="center" wrapText="1"/>
    </xf>
    <xf numFmtId="1" fontId="26" fillId="0" borderId="169" xfId="139" applyNumberFormat="1" applyFont="1" applyBorder="1" applyAlignment="1">
      <alignment horizontal="right" vertical="center" wrapText="1"/>
    </xf>
    <xf numFmtId="0" fontId="26" fillId="0" borderId="169" xfId="139" applyFont="1" applyBorder="1" applyAlignment="1">
      <alignment horizontal="center" vertical="center" wrapText="1"/>
    </xf>
    <xf numFmtId="0" fontId="26" fillId="9" borderId="166" xfId="140" applyFont="1" applyFill="1" applyBorder="1" applyAlignment="1">
      <alignment horizontal="center" vertical="center" wrapText="1"/>
    </xf>
    <xf numFmtId="0" fontId="26" fillId="0" borderId="160" xfId="140" applyFont="1" applyBorder="1" applyAlignment="1">
      <alignment horizontal="center" vertical="center" wrapText="1"/>
    </xf>
    <xf numFmtId="0" fontId="26" fillId="9" borderId="160" xfId="140" applyFont="1" applyFill="1" applyBorder="1" applyAlignment="1">
      <alignment horizontal="center" vertical="center" wrapText="1"/>
    </xf>
    <xf numFmtId="0" fontId="178" fillId="0" borderId="4" xfId="139" applyFont="1" applyBorder="1" applyAlignment="1">
      <alignment horizontal="center" vertical="center"/>
    </xf>
    <xf numFmtId="0" fontId="178" fillId="0" borderId="0" xfId="139" applyFont="1" applyAlignment="1">
      <alignment vertical="center"/>
    </xf>
    <xf numFmtId="0" fontId="178" fillId="0" borderId="15" xfId="139" applyFont="1" applyBorder="1" applyAlignment="1">
      <alignment vertical="center"/>
    </xf>
    <xf numFmtId="0" fontId="178" fillId="0" borderId="11" xfId="139" applyFont="1" applyBorder="1" applyAlignment="1">
      <alignment vertical="center"/>
    </xf>
    <xf numFmtId="0" fontId="83" fillId="0" borderId="0" xfId="139" applyFont="1"/>
    <xf numFmtId="0" fontId="135" fillId="0" borderId="0" xfId="139" applyFont="1" applyAlignment="1">
      <alignment horizontal="center" vertical="center"/>
    </xf>
    <xf numFmtId="0" fontId="178" fillId="0" borderId="12" xfId="139" applyFont="1" applyBorder="1" applyAlignment="1">
      <alignment vertical="center"/>
    </xf>
    <xf numFmtId="0" fontId="86" fillId="0" borderId="0" xfId="139" applyFont="1" applyAlignment="1">
      <alignment horizontal="right" vertical="center"/>
    </xf>
    <xf numFmtId="0" fontId="136" fillId="0" borderId="0" xfId="139" applyFont="1"/>
    <xf numFmtId="0" fontId="134" fillId="0" borderId="0" xfId="139" applyFont="1"/>
    <xf numFmtId="0" fontId="136" fillId="0" borderId="0" xfId="139" applyFont="1" applyAlignment="1">
      <alignment horizontal="right"/>
    </xf>
    <xf numFmtId="0" fontId="136" fillId="0" borderId="14" xfId="139" applyFont="1" applyBorder="1" applyAlignment="1">
      <alignment horizontal="center"/>
    </xf>
    <xf numFmtId="0" fontId="136" fillId="0" borderId="4" xfId="139" applyFont="1" applyBorder="1" applyAlignment="1">
      <alignment horizontal="center"/>
    </xf>
    <xf numFmtId="0" fontId="136" fillId="0" borderId="16" xfId="139" applyFont="1" applyBorder="1" applyAlignment="1">
      <alignment horizontal="center"/>
    </xf>
    <xf numFmtId="0" fontId="127" fillId="0" borderId="4" xfId="139" applyFont="1" applyBorder="1" applyAlignment="1">
      <alignment horizontal="center"/>
    </xf>
    <xf numFmtId="0" fontId="127" fillId="0" borderId="9" xfId="139" applyFont="1" applyBorder="1" applyAlignment="1">
      <alignment horizontal="center"/>
    </xf>
    <xf numFmtId="0" fontId="136" fillId="0" borderId="10" xfId="139" applyFont="1" applyBorder="1" applyAlignment="1">
      <alignment horizontal="center" vertical="center"/>
    </xf>
    <xf numFmtId="3" fontId="136" fillId="0" borderId="4" xfId="139" applyNumberFormat="1" applyFont="1" applyBorder="1" applyAlignment="1">
      <alignment horizontal="right" vertical="center"/>
    </xf>
    <xf numFmtId="0" fontId="136" fillId="0" borderId="8" xfId="139" applyFont="1" applyBorder="1"/>
    <xf numFmtId="0" fontId="134" fillId="0" borderId="8" xfId="139" applyFont="1" applyBorder="1"/>
    <xf numFmtId="0" fontId="136" fillId="0" borderId="0" xfId="139" applyFont="1" applyAlignment="1">
      <alignment horizontal="center" vertical="center"/>
    </xf>
    <xf numFmtId="3" fontId="136" fillId="0" borderId="0" xfId="139" applyNumberFormat="1" applyFont="1" applyAlignment="1">
      <alignment horizontal="right" vertical="center"/>
    </xf>
    <xf numFmtId="0" fontId="191" fillId="0" borderId="0" xfId="155" applyFont="1">
      <alignment vertical="center"/>
    </xf>
    <xf numFmtId="0" fontId="135" fillId="0" borderId="0" xfId="139" applyFont="1"/>
    <xf numFmtId="0" fontId="135" fillId="0" borderId="0" xfId="155" applyFont="1">
      <alignment vertical="center"/>
    </xf>
    <xf numFmtId="0" fontId="83" fillId="0" borderId="0" xfId="155" applyFont="1">
      <alignment vertical="center"/>
    </xf>
    <xf numFmtId="0" fontId="24" fillId="0" borderId="0" xfId="155" applyFont="1">
      <alignment vertical="center"/>
    </xf>
    <xf numFmtId="0" fontId="31" fillId="0" borderId="0" xfId="139" applyFont="1"/>
    <xf numFmtId="0" fontId="26" fillId="0" borderId="73" xfId="129" applyFont="1" applyBorder="1" applyAlignment="1">
      <alignment vertical="center"/>
    </xf>
    <xf numFmtId="0" fontId="26" fillId="0" borderId="74" xfId="129" applyFont="1" applyBorder="1" applyAlignment="1">
      <alignment vertical="center"/>
    </xf>
    <xf numFmtId="3" fontId="86" fillId="41" borderId="6" xfId="139" applyNumberFormat="1" applyFont="1" applyFill="1" applyBorder="1" applyAlignment="1">
      <alignment horizontal="right" vertical="center"/>
    </xf>
    <xf numFmtId="3" fontId="176" fillId="41" borderId="6" xfId="139" applyNumberFormat="1" applyFont="1" applyFill="1" applyBorder="1" applyAlignment="1">
      <alignment horizontal="right" vertical="center"/>
    </xf>
    <xf numFmtId="3" fontId="136" fillId="41" borderId="4" xfId="139" applyNumberFormat="1" applyFont="1" applyFill="1" applyBorder="1" applyAlignment="1">
      <alignment horizontal="right" vertical="center"/>
    </xf>
    <xf numFmtId="43" fontId="26" fillId="0" borderId="75" xfId="156" applyFont="1" applyBorder="1" applyAlignment="1">
      <alignment vertical="center"/>
    </xf>
    <xf numFmtId="43" fontId="26" fillId="41" borderId="16" xfId="156" applyFont="1" applyFill="1" applyBorder="1" applyAlignment="1">
      <alignment vertical="center"/>
    </xf>
    <xf numFmtId="43" fontId="26" fillId="0" borderId="10" xfId="156" applyFont="1" applyBorder="1" applyAlignment="1">
      <alignment vertical="center"/>
    </xf>
    <xf numFmtId="43" fontId="26" fillId="41" borderId="10" xfId="156" applyFont="1" applyFill="1" applyBorder="1" applyAlignment="1">
      <alignment vertical="center"/>
    </xf>
    <xf numFmtId="43" fontId="26" fillId="37" borderId="10" xfId="156" applyFont="1" applyFill="1" applyBorder="1" applyAlignment="1">
      <alignment vertical="center"/>
    </xf>
    <xf numFmtId="0" fontId="24" fillId="0" borderId="0" xfId="0" applyFont="1" applyAlignment="1">
      <alignment vertical="center" wrapText="1"/>
    </xf>
    <xf numFmtId="197" fontId="31" fillId="0" borderId="6" xfId="32" applyNumberFormat="1" applyFont="1" applyBorder="1" applyAlignment="1">
      <alignment horizontal="center" vertical="center"/>
    </xf>
    <xf numFmtId="0" fontId="24" fillId="0" borderId="12" xfId="0" applyFont="1" applyBorder="1" applyAlignment="1">
      <alignment vertical="center" wrapText="1"/>
    </xf>
    <xf numFmtId="0" fontId="24" fillId="0" borderId="0" xfId="0" applyFont="1">
      <alignment vertical="center"/>
    </xf>
    <xf numFmtId="0" fontId="24" fillId="0" borderId="11" xfId="0" applyFont="1" applyBorder="1" applyAlignment="1">
      <alignment vertical="center" wrapText="1"/>
    </xf>
    <xf numFmtId="0" fontId="24" fillId="0" borderId="9" xfId="0" applyFont="1" applyBorder="1" applyAlignment="1">
      <alignment vertical="center" wrapText="1"/>
    </xf>
    <xf numFmtId="0" fontId="31" fillId="0" borderId="4" xfId="1" applyFont="1" applyBorder="1" applyAlignment="1">
      <alignment horizontal="center" vertical="center" wrapText="1"/>
    </xf>
    <xf numFmtId="0" fontId="31" fillId="0" borderId="0" xfId="0" applyFont="1" applyAlignment="1">
      <alignment vertical="center" wrapText="1"/>
    </xf>
    <xf numFmtId="0" fontId="133" fillId="0" borderId="0" xfId="0" applyFont="1" applyAlignment="1">
      <alignment vertical="center" wrapText="1"/>
    </xf>
    <xf numFmtId="177" fontId="192" fillId="0" borderId="5" xfId="1" applyNumberFormat="1" applyFont="1" applyBorder="1" applyAlignment="1">
      <alignment horizontal="center" vertical="center" wrapText="1"/>
    </xf>
    <xf numFmtId="176" fontId="192" fillId="0" borderId="35" xfId="1" applyNumberFormat="1" applyFont="1" applyBorder="1" applyAlignment="1">
      <alignment horizontal="center" vertical="center" wrapText="1"/>
    </xf>
    <xf numFmtId="20" fontId="192" fillId="0" borderId="6" xfId="1" applyNumberFormat="1" applyFont="1" applyBorder="1" applyAlignment="1">
      <alignment horizontal="center" vertical="center" wrapText="1"/>
    </xf>
    <xf numFmtId="20" fontId="193" fillId="0" borderId="6" xfId="2" applyNumberFormat="1" applyFont="1" applyFill="1" applyBorder="1" applyAlignment="1" applyProtection="1">
      <alignment horizontal="center" vertical="center" wrapText="1"/>
    </xf>
    <xf numFmtId="0" fontId="193" fillId="0" borderId="6" xfId="2" applyFont="1" applyFill="1" applyBorder="1" applyAlignment="1" applyProtection="1">
      <alignment horizontal="center" vertical="center" wrapText="1"/>
    </xf>
    <xf numFmtId="0" fontId="194" fillId="0" borderId="7" xfId="2" applyFont="1" applyFill="1" applyBorder="1" applyAlignment="1" applyProtection="1">
      <alignment horizontal="center" vertical="center" wrapText="1"/>
    </xf>
    <xf numFmtId="0" fontId="193" fillId="0" borderId="7" xfId="2" applyFont="1" applyFill="1" applyBorder="1" applyAlignment="1" applyProtection="1">
      <alignment horizontal="center" vertical="center" wrapText="1"/>
    </xf>
    <xf numFmtId="0" fontId="193" fillId="0" borderId="0" xfId="2" applyFont="1" applyAlignment="1" applyProtection="1">
      <alignment horizontal="center" vertical="center" wrapText="1"/>
    </xf>
    <xf numFmtId="0" fontId="195" fillId="0" borderId="0" xfId="0" applyFont="1" applyAlignment="1">
      <alignment vertical="center" wrapText="1"/>
    </xf>
    <xf numFmtId="0" fontId="195" fillId="0" borderId="11" xfId="0" applyFont="1" applyBorder="1" applyAlignment="1">
      <alignment vertical="center" wrapText="1"/>
    </xf>
    <xf numFmtId="176" fontId="192" fillId="0" borderId="6" xfId="1" applyNumberFormat="1" applyFont="1" applyBorder="1" applyAlignment="1">
      <alignment horizontal="center" vertical="center" wrapText="1"/>
    </xf>
    <xf numFmtId="176" fontId="192" fillId="0" borderId="5" xfId="1" applyNumberFormat="1" applyFont="1" applyBorder="1" applyAlignment="1">
      <alignment horizontal="center" vertical="center" wrapText="1"/>
    </xf>
    <xf numFmtId="0" fontId="196" fillId="0" borderId="7" xfId="2" applyFont="1" applyFill="1" applyBorder="1" applyAlignment="1" applyProtection="1">
      <alignment horizontal="center" vertical="center" wrapText="1"/>
    </xf>
    <xf numFmtId="0" fontId="195" fillId="0" borderId="7" xfId="0" applyFont="1" applyBorder="1" applyAlignment="1">
      <alignment vertical="center" wrapText="1"/>
    </xf>
    <xf numFmtId="0" fontId="196" fillId="0" borderId="6" xfId="2" applyFont="1" applyFill="1" applyBorder="1" applyAlignment="1" applyProtection="1">
      <alignment horizontal="center" vertical="center" wrapText="1"/>
    </xf>
    <xf numFmtId="0" fontId="194" fillId="0" borderId="6" xfId="2" applyFont="1" applyFill="1" applyBorder="1" applyAlignment="1" applyProtection="1">
      <alignment horizontal="center" vertical="center" wrapText="1"/>
    </xf>
    <xf numFmtId="0" fontId="196" fillId="0" borderId="5" xfId="2" applyFont="1" applyFill="1" applyBorder="1" applyAlignment="1" applyProtection="1">
      <alignment horizontal="center" vertical="center" wrapText="1"/>
    </xf>
    <xf numFmtId="0" fontId="195" fillId="0" borderId="12" xfId="0" applyFont="1" applyBorder="1" applyAlignment="1">
      <alignment vertical="center" wrapText="1"/>
    </xf>
    <xf numFmtId="0" fontId="196" fillId="0" borderId="0" xfId="2" applyFont="1" applyFill="1" applyBorder="1" applyAlignment="1" applyProtection="1">
      <alignment horizontal="center" vertical="center" wrapText="1"/>
    </xf>
    <xf numFmtId="20" fontId="192" fillId="0" borderId="35" xfId="1" applyNumberFormat="1" applyFont="1" applyBorder="1" applyAlignment="1">
      <alignment horizontal="center" vertical="center" wrapText="1"/>
    </xf>
    <xf numFmtId="0" fontId="193" fillId="0" borderId="7" xfId="2" applyFont="1" applyFill="1" applyBorder="1" applyAlignment="1" applyProtection="1">
      <alignment vertical="center" wrapText="1"/>
    </xf>
    <xf numFmtId="0" fontId="2" fillId="42" borderId="4" xfId="1" applyFont="1" applyFill="1" applyBorder="1" applyAlignment="1">
      <alignment horizontal="center" vertical="center" wrapText="1"/>
    </xf>
    <xf numFmtId="176" fontId="17" fillId="42" borderId="35" xfId="1" applyNumberFormat="1" applyFont="1" applyFill="1" applyBorder="1" applyAlignment="1">
      <alignment horizontal="center" vertical="center" wrapText="1"/>
    </xf>
    <xf numFmtId="20" fontId="11" fillId="42" borderId="6" xfId="1" applyNumberFormat="1" applyFont="1" applyFill="1" applyBorder="1" applyAlignment="1">
      <alignment horizontal="center" vertical="center" wrapText="1"/>
    </xf>
    <xf numFmtId="0" fontId="21" fillId="42" borderId="6" xfId="2" applyFont="1" applyFill="1" applyBorder="1" applyAlignment="1" applyProtection="1">
      <alignment horizontal="center" vertical="center" wrapText="1"/>
    </xf>
    <xf numFmtId="0" fontId="21" fillId="42" borderId="7" xfId="2" applyFont="1" applyFill="1" applyBorder="1" applyAlignment="1" applyProtection="1">
      <alignment horizontal="center" vertical="center" wrapText="1"/>
    </xf>
    <xf numFmtId="177" fontId="11" fillId="42" borderId="5" xfId="1" applyNumberFormat="1" applyFont="1" applyFill="1" applyBorder="1" applyAlignment="1">
      <alignment horizontal="center" vertical="center" wrapText="1"/>
    </xf>
    <xf numFmtId="20" fontId="17" fillId="42" borderId="6" xfId="1" applyNumberFormat="1" applyFont="1" applyFill="1" applyBorder="1" applyAlignment="1">
      <alignment horizontal="center" vertical="center" wrapText="1"/>
    </xf>
    <xf numFmtId="0" fontId="70" fillId="42" borderId="7" xfId="2" applyFont="1" applyFill="1" applyBorder="1" applyAlignment="1" applyProtection="1">
      <alignment horizontal="center" vertical="center" wrapText="1"/>
    </xf>
    <xf numFmtId="176" fontId="17" fillId="42" borderId="6" xfId="1" applyNumberFormat="1" applyFont="1" applyFill="1" applyBorder="1" applyAlignment="1">
      <alignment horizontal="center" vertical="center" wrapText="1"/>
    </xf>
    <xf numFmtId="176" fontId="11" fillId="42" borderId="5" xfId="1" applyNumberFormat="1" applyFont="1" applyFill="1" applyBorder="1" applyAlignment="1">
      <alignment horizontal="center" vertical="center" wrapText="1"/>
    </xf>
    <xf numFmtId="0" fontId="19" fillId="42" borderId="7" xfId="2" applyFont="1" applyFill="1" applyBorder="1" applyAlignment="1" applyProtection="1">
      <alignment horizontal="center" vertical="center" wrapText="1"/>
    </xf>
    <xf numFmtId="0" fontId="19" fillId="42" borderId="6" xfId="2" applyFont="1" applyFill="1" applyBorder="1" applyAlignment="1" applyProtection="1">
      <alignment horizontal="center" vertical="center" wrapText="1"/>
    </xf>
    <xf numFmtId="0" fontId="19" fillId="42" borderId="5" xfId="2" applyFont="1" applyFill="1" applyBorder="1" applyAlignment="1" applyProtection="1">
      <alignment horizontal="center" vertical="center" wrapText="1"/>
    </xf>
    <xf numFmtId="176" fontId="11" fillId="42" borderId="6" xfId="1" applyNumberFormat="1" applyFont="1" applyFill="1" applyBorder="1" applyAlignment="1">
      <alignment horizontal="center" vertical="center" wrapText="1"/>
    </xf>
    <xf numFmtId="20" fontId="11" fillId="42" borderId="35" xfId="1" applyNumberFormat="1" applyFont="1" applyFill="1" applyBorder="1" applyAlignment="1">
      <alignment horizontal="center" vertical="center" wrapText="1"/>
    </xf>
    <xf numFmtId="0" fontId="16" fillId="42" borderId="7" xfId="0" applyFont="1" applyFill="1" applyBorder="1" applyAlignment="1">
      <alignment vertical="center" wrapText="1"/>
    </xf>
    <xf numFmtId="0" fontId="17" fillId="0" borderId="11" xfId="0" applyFont="1" applyBorder="1" applyAlignment="1">
      <alignment vertical="center" wrapText="1"/>
    </xf>
    <xf numFmtId="0" fontId="2" fillId="0" borderId="4" xfId="1" applyFont="1" applyBorder="1" applyAlignment="1">
      <alignment horizontal="center" vertical="center" wrapText="1"/>
    </xf>
    <xf numFmtId="176" fontId="17" fillId="0" borderId="35" xfId="1" applyNumberFormat="1" applyFont="1" applyBorder="1" applyAlignment="1">
      <alignment horizontal="center" vertical="center" wrapText="1"/>
    </xf>
    <xf numFmtId="20" fontId="24" fillId="0" borderId="6" xfId="1" applyNumberFormat="1" applyFont="1" applyBorder="1" applyAlignment="1">
      <alignment horizontal="center" vertical="center" wrapText="1"/>
    </xf>
    <xf numFmtId="0" fontId="21" fillId="0" borderId="6" xfId="2" applyFont="1" applyFill="1" applyBorder="1" applyAlignment="1" applyProtection="1">
      <alignment horizontal="center" vertical="center" wrapText="1"/>
    </xf>
    <xf numFmtId="0" fontId="21" fillId="0" borderId="7" xfId="2" applyFont="1" applyFill="1" applyBorder="1" applyAlignment="1" applyProtection="1">
      <alignment horizontal="center" vertical="center" wrapText="1"/>
    </xf>
    <xf numFmtId="177" fontId="11" fillId="0" borderId="5" xfId="1" applyNumberFormat="1" applyFont="1" applyBorder="1" applyAlignment="1">
      <alignment horizontal="center" vertical="center" wrapText="1"/>
    </xf>
    <xf numFmtId="20" fontId="11" fillId="0" borderId="6" xfId="1" applyNumberFormat="1" applyFont="1" applyBorder="1" applyAlignment="1">
      <alignment horizontal="center" vertical="center" wrapText="1"/>
    </xf>
    <xf numFmtId="20" fontId="17" fillId="0" borderId="6" xfId="1" applyNumberFormat="1" applyFont="1" applyBorder="1" applyAlignment="1">
      <alignment horizontal="center" vertical="center" wrapText="1"/>
    </xf>
    <xf numFmtId="0" fontId="69" fillId="0" borderId="7" xfId="2" applyFont="1" applyFill="1" applyBorder="1" applyAlignment="1" applyProtection="1">
      <alignment horizontal="center" vertical="center" wrapText="1"/>
    </xf>
    <xf numFmtId="176" fontId="17" fillId="0" borderId="6" xfId="1" applyNumberFormat="1" applyFont="1" applyBorder="1" applyAlignment="1">
      <alignment horizontal="center" vertical="center" wrapText="1"/>
    </xf>
    <xf numFmtId="176" fontId="11" fillId="0" borderId="5" xfId="1" applyNumberFormat="1" applyFont="1" applyBorder="1" applyAlignment="1">
      <alignment horizontal="center" vertical="center" wrapText="1"/>
    </xf>
    <xf numFmtId="0" fontId="21" fillId="0" borderId="5" xfId="2" applyFont="1" applyFill="1" applyBorder="1" applyAlignment="1" applyProtection="1">
      <alignment horizontal="center" vertical="center" wrapText="1"/>
    </xf>
    <xf numFmtId="0" fontId="70" fillId="0" borderId="7" xfId="2" applyFont="1" applyFill="1" applyBorder="1" applyAlignment="1" applyProtection="1">
      <alignment horizontal="center" vertical="center" wrapText="1"/>
    </xf>
    <xf numFmtId="0" fontId="19" fillId="0" borderId="6" xfId="2" applyFont="1" applyFill="1" applyBorder="1" applyAlignment="1" applyProtection="1">
      <alignment horizontal="center" vertical="center" wrapText="1"/>
    </xf>
    <xf numFmtId="176" fontId="11" fillId="0" borderId="6" xfId="1" applyNumberFormat="1" applyFont="1" applyBorder="1" applyAlignment="1">
      <alignment horizontal="center" vertical="center" wrapText="1"/>
    </xf>
    <xf numFmtId="20" fontId="11" fillId="0" borderId="35" xfId="1" applyNumberFormat="1" applyFont="1" applyBorder="1" applyAlignment="1">
      <alignment horizontal="center" vertical="center" wrapText="1"/>
    </xf>
    <xf numFmtId="0" fontId="16" fillId="0" borderId="7" xfId="0" applyFont="1" applyBorder="1" applyAlignment="1">
      <alignment vertical="center" wrapText="1"/>
    </xf>
    <xf numFmtId="0" fontId="12" fillId="0" borderId="7" xfId="2" applyFill="1" applyBorder="1" applyAlignment="1" applyProtection="1">
      <alignment horizontal="center" vertical="center" wrapText="1"/>
    </xf>
    <xf numFmtId="0" fontId="31" fillId="0" borderId="6" xfId="32" applyFont="1" applyBorder="1" applyAlignment="1">
      <alignment horizontal="center"/>
    </xf>
    <xf numFmtId="0" fontId="31" fillId="0" borderId="51" xfId="158" applyFont="1" applyBorder="1" applyAlignment="1">
      <alignment horizontal="right"/>
    </xf>
    <xf numFmtId="0" fontId="31" fillId="0" borderId="80" xfId="32" applyFont="1" applyBorder="1" applyAlignment="1">
      <alignment horizontal="centerContinuous" vertical="center"/>
    </xf>
    <xf numFmtId="0" fontId="31" fillId="0" borderId="223" xfId="32" applyFont="1" applyBorder="1" applyAlignment="1">
      <alignment horizontal="centerContinuous" vertical="center"/>
    </xf>
    <xf numFmtId="0" fontId="72" fillId="0" borderId="4" xfId="32" applyFont="1" applyBorder="1" applyAlignment="1">
      <alignment horizontal="centerContinuous" vertical="center"/>
    </xf>
    <xf numFmtId="0" fontId="110" fillId="0" borderId="4" xfId="32" applyFont="1" applyBorder="1" applyAlignment="1">
      <alignment horizontal="centerContinuous" vertical="center"/>
    </xf>
    <xf numFmtId="0" fontId="110" fillId="0" borderId="66" xfId="32" applyFont="1" applyBorder="1" applyAlignment="1">
      <alignment horizontal="center" vertical="center"/>
    </xf>
    <xf numFmtId="0" fontId="110" fillId="0" borderId="75" xfId="32" applyFont="1" applyBorder="1" applyAlignment="1">
      <alignment horizontal="center" vertical="center" wrapText="1"/>
    </xf>
    <xf numFmtId="0" fontId="110" fillId="0" borderId="66" xfId="32" applyFont="1" applyBorder="1" applyAlignment="1">
      <alignment horizontal="center" vertical="center" wrapText="1"/>
    </xf>
    <xf numFmtId="0" fontId="110" fillId="0" borderId="65" xfId="32" applyFont="1" applyBorder="1" applyAlignment="1">
      <alignment horizontal="center" vertical="center" wrapText="1"/>
    </xf>
    <xf numFmtId="0" fontId="110" fillId="0" borderId="84" xfId="32" applyFont="1" applyBorder="1" applyAlignment="1">
      <alignment horizontal="center" vertical="center"/>
    </xf>
    <xf numFmtId="0" fontId="24" fillId="0" borderId="4" xfId="32" applyFont="1" applyBorder="1" applyAlignment="1">
      <alignment horizontal="center" vertical="center"/>
    </xf>
    <xf numFmtId="0" fontId="24" fillId="0" borderId="73" xfId="32" applyFont="1" applyBorder="1" applyAlignment="1">
      <alignment horizontal="center" vertical="center"/>
    </xf>
    <xf numFmtId="0" fontId="16" fillId="0" borderId="11" xfId="0" applyFont="1" applyBorder="1" applyAlignment="1">
      <alignment vertical="center" wrapText="1"/>
    </xf>
    <xf numFmtId="0" fontId="21" fillId="0" borderId="0" xfId="2" applyFont="1" applyFill="1" applyBorder="1" applyAlignment="1" applyProtection="1">
      <alignment horizontal="center" vertical="center" wrapText="1"/>
    </xf>
    <xf numFmtId="0" fontId="16" fillId="0" borderId="12" xfId="0" applyFont="1" applyBorder="1" applyAlignment="1">
      <alignment vertical="center" wrapText="1"/>
    </xf>
    <xf numFmtId="0" fontId="12" fillId="0" borderId="7" xfId="2" applyBorder="1" applyAlignment="1" applyProtection="1">
      <alignment horizontal="center" vertical="center" wrapText="1"/>
    </xf>
    <xf numFmtId="0" fontId="12" fillId="0" borderId="6" xfId="2" applyFill="1" applyBorder="1" applyAlignment="1" applyProtection="1">
      <alignment horizontal="center" vertical="center" wrapText="1"/>
    </xf>
    <xf numFmtId="200" fontId="26" fillId="0" borderId="7" xfId="156" applyNumberFormat="1" applyFont="1" applyBorder="1" applyAlignment="1">
      <alignment horizontal="right" vertical="center"/>
    </xf>
    <xf numFmtId="200" fontId="26" fillId="0" borderId="117" xfId="156" applyNumberFormat="1" applyFont="1" applyBorder="1" applyAlignment="1" applyProtection="1">
      <alignment horizontal="right" vertical="center"/>
      <protection locked="0"/>
    </xf>
    <xf numFmtId="200" fontId="26" fillId="0" borderId="113" xfId="156" applyNumberFormat="1" applyFont="1" applyBorder="1" applyAlignment="1" applyProtection="1">
      <alignment horizontal="right" vertical="center"/>
      <protection locked="0"/>
    </xf>
    <xf numFmtId="200" fontId="26" fillId="0" borderId="134" xfId="156" applyNumberFormat="1" applyFont="1" applyBorder="1" applyAlignment="1" applyProtection="1">
      <alignment horizontal="right" vertical="center"/>
      <protection locked="0"/>
    </xf>
    <xf numFmtId="200" fontId="26" fillId="0" borderId="135" xfId="156" applyNumberFormat="1" applyFont="1" applyBorder="1" applyAlignment="1">
      <alignment horizontal="right" vertical="center"/>
    </xf>
    <xf numFmtId="200" fontId="26" fillId="0" borderId="116" xfId="156" applyNumberFormat="1" applyFont="1" applyBorder="1" applyAlignment="1">
      <alignment horizontal="right" vertical="center"/>
    </xf>
    <xf numFmtId="0" fontId="31" fillId="0" borderId="0" xfId="0" applyFont="1">
      <alignment vertical="center"/>
    </xf>
    <xf numFmtId="200" fontId="26" fillId="0" borderId="113" xfId="156" applyNumberFormat="1" applyFont="1" applyBorder="1" applyAlignment="1">
      <alignment horizontal="right" vertical="center"/>
    </xf>
    <xf numFmtId="0" fontId="31" fillId="42" borderId="80" xfId="0" applyFont="1" applyFill="1" applyBorder="1" applyAlignment="1" applyProtection="1">
      <alignment horizontal="left" vertical="center" wrapText="1"/>
      <protection locked="0"/>
    </xf>
    <xf numFmtId="0" fontId="31" fillId="42" borderId="16" xfId="0" applyFont="1" applyFill="1" applyBorder="1" applyAlignment="1" applyProtection="1">
      <alignment horizontal="left" vertical="center" wrapText="1"/>
      <protection locked="0"/>
    </xf>
    <xf numFmtId="0" fontId="31" fillId="42" borderId="7" xfId="0" applyFont="1" applyFill="1" applyBorder="1">
      <alignment vertical="center"/>
    </xf>
    <xf numFmtId="0" fontId="31" fillId="42" borderId="11" xfId="0" applyFont="1" applyFill="1" applyBorder="1">
      <alignment vertical="center"/>
    </xf>
    <xf numFmtId="0" fontId="31" fillId="42" borderId="15" xfId="0" applyFont="1" applyFill="1" applyBorder="1">
      <alignment vertical="center"/>
    </xf>
    <xf numFmtId="0" fontId="31" fillId="42" borderId="10" xfId="0" applyFont="1" applyFill="1" applyBorder="1" applyAlignment="1" applyProtection="1">
      <alignment horizontal="left" vertical="center" indent="1"/>
      <protection locked="0"/>
    </xf>
    <xf numFmtId="0" fontId="31" fillId="42" borderId="4" xfId="0" applyFont="1" applyFill="1" applyBorder="1" applyAlignment="1" applyProtection="1">
      <alignment horizontal="right" vertical="center" wrapText="1"/>
      <protection locked="0"/>
    </xf>
    <xf numFmtId="0" fontId="31" fillId="42" borderId="9" xfId="0" applyFont="1" applyFill="1" applyBorder="1" applyAlignment="1" applyProtection="1">
      <alignment horizontal="right" vertical="center" wrapText="1"/>
      <protection locked="0"/>
    </xf>
    <xf numFmtId="0" fontId="31" fillId="42" borderId="8" xfId="0" applyFont="1" applyFill="1" applyBorder="1" applyAlignment="1" applyProtection="1">
      <alignment horizontal="right" vertical="center" wrapText="1"/>
      <protection locked="0"/>
    </xf>
    <xf numFmtId="0" fontId="31" fillId="42" borderId="10" xfId="0" applyFont="1" applyFill="1" applyBorder="1" applyAlignment="1" applyProtection="1">
      <alignment horizontal="left" vertical="center" indent="2"/>
      <protection locked="0"/>
    </xf>
    <xf numFmtId="0" fontId="31" fillId="42" borderId="10" xfId="0" applyFont="1" applyFill="1" applyBorder="1" applyAlignment="1" applyProtection="1">
      <alignment horizontal="left" vertical="center" indent="3"/>
      <protection locked="0"/>
    </xf>
    <xf numFmtId="0" fontId="31" fillId="42" borderId="10" xfId="0" applyFont="1" applyFill="1" applyBorder="1" applyAlignment="1" applyProtection="1">
      <alignment horizontal="left" vertical="center" wrapText="1" indent="3"/>
      <protection locked="0"/>
    </xf>
    <xf numFmtId="0" fontId="31" fillId="42" borderId="128" xfId="0" applyFont="1" applyFill="1" applyBorder="1" applyAlignment="1" applyProtection="1">
      <alignment horizontal="left" vertical="center" wrapText="1" indent="3"/>
      <protection locked="0"/>
    </xf>
    <xf numFmtId="0" fontId="31" fillId="42" borderId="16" xfId="0" applyFont="1" applyFill="1" applyBorder="1" applyAlignment="1" applyProtection="1">
      <alignment horizontal="center" vertical="center"/>
      <protection locked="0"/>
    </xf>
    <xf numFmtId="0" fontId="31" fillId="42" borderId="7" xfId="0" applyFont="1" applyFill="1" applyBorder="1" applyAlignment="1" applyProtection="1">
      <alignment horizontal="center" vertical="center"/>
      <protection locked="0"/>
    </xf>
    <xf numFmtId="0" fontId="31" fillId="42" borderId="11" xfId="0" applyFont="1" applyFill="1" applyBorder="1" applyAlignment="1" applyProtection="1">
      <alignment horizontal="center" vertical="center"/>
      <protection locked="0"/>
    </xf>
    <xf numFmtId="0" fontId="31" fillId="42" borderId="15" xfId="0" applyFont="1" applyFill="1" applyBorder="1" applyAlignment="1" applyProtection="1">
      <alignment horizontal="center" vertical="center"/>
      <protection locked="0"/>
    </xf>
    <xf numFmtId="0" fontId="31" fillId="42" borderId="4" xfId="0" applyFont="1" applyFill="1" applyBorder="1" applyProtection="1">
      <alignment vertical="center"/>
      <protection locked="0"/>
    </xf>
    <xf numFmtId="0" fontId="31" fillId="42" borderId="9" xfId="0" applyFont="1" applyFill="1" applyBorder="1" applyProtection="1">
      <alignment vertical="center"/>
      <protection locked="0"/>
    </xf>
    <xf numFmtId="0" fontId="31" fillId="42" borderId="8" xfId="0" applyFont="1" applyFill="1" applyBorder="1" applyProtection="1">
      <alignment vertical="center"/>
      <protection locked="0"/>
    </xf>
    <xf numFmtId="0" fontId="31" fillId="42" borderId="10" xfId="0" applyFont="1" applyFill="1" applyBorder="1" applyAlignment="1" applyProtection="1">
      <alignment horizontal="left" vertical="center" wrapText="1" indent="1"/>
      <protection locked="0"/>
    </xf>
    <xf numFmtId="0" fontId="31" fillId="42" borderId="10" xfId="0" applyFont="1" applyFill="1" applyBorder="1" applyAlignment="1" applyProtection="1">
      <alignment horizontal="left" vertical="center" wrapText="1"/>
      <protection locked="0"/>
    </xf>
    <xf numFmtId="0" fontId="31" fillId="42" borderId="4" xfId="0" applyFont="1" applyFill="1" applyBorder="1">
      <alignment vertical="center"/>
    </xf>
    <xf numFmtId="0" fontId="31" fillId="42" borderId="9" xfId="0" applyFont="1" applyFill="1" applyBorder="1">
      <alignment vertical="center"/>
    </xf>
    <xf numFmtId="0" fontId="31" fillId="42" borderId="8" xfId="0" applyFont="1" applyFill="1" applyBorder="1">
      <alignment vertical="center"/>
    </xf>
    <xf numFmtId="0" fontId="31" fillId="42" borderId="10" xfId="0" applyFont="1" applyFill="1" applyBorder="1" applyAlignment="1" applyProtection="1">
      <alignment horizontal="left" vertical="center" wrapText="1" indent="2"/>
      <protection locked="0"/>
    </xf>
    <xf numFmtId="0" fontId="31" fillId="42" borderId="14" xfId="0" applyFont="1" applyFill="1" applyBorder="1" applyAlignment="1" applyProtection="1">
      <alignment horizontal="left" vertical="center" wrapText="1"/>
      <protection locked="0"/>
    </xf>
    <xf numFmtId="0" fontId="31" fillId="42" borderId="35" xfId="0" applyFont="1" applyFill="1" applyBorder="1" applyProtection="1">
      <alignment vertical="center"/>
      <protection locked="0"/>
    </xf>
    <xf numFmtId="0" fontId="31" fillId="42" borderId="12" xfId="0" applyFont="1" applyFill="1" applyBorder="1" applyProtection="1">
      <alignment vertical="center"/>
      <protection locked="0"/>
    </xf>
    <xf numFmtId="0" fontId="31" fillId="42" borderId="13" xfId="0" applyFont="1" applyFill="1" applyBorder="1" applyProtection="1">
      <alignment vertical="center"/>
      <protection locked="0"/>
    </xf>
    <xf numFmtId="0" fontId="31" fillId="42" borderId="75" xfId="0" applyFont="1" applyFill="1" applyBorder="1" applyAlignment="1" applyProtection="1">
      <alignment horizontal="left" vertical="center" wrapText="1"/>
      <protection locked="0"/>
    </xf>
    <xf numFmtId="0" fontId="31" fillId="42" borderId="66" xfId="0" applyFont="1" applyFill="1" applyBorder="1" applyProtection="1">
      <alignment vertical="center"/>
      <protection locked="0"/>
    </xf>
    <xf numFmtId="0" fontId="31" fillId="42" borderId="75" xfId="0" applyFont="1" applyFill="1" applyBorder="1" applyProtection="1">
      <alignment vertical="center"/>
      <protection locked="0"/>
    </xf>
    <xf numFmtId="0" fontId="31" fillId="42" borderId="65" xfId="0" applyFont="1" applyFill="1" applyBorder="1" applyProtection="1">
      <alignment vertical="center"/>
      <protection locked="0"/>
    </xf>
    <xf numFmtId="0" fontId="26" fillId="42" borderId="101" xfId="0" applyFont="1" applyFill="1" applyBorder="1" applyAlignment="1">
      <alignment horizontal="center" vertical="center"/>
    </xf>
    <xf numFmtId="0" fontId="26" fillId="42" borderId="10" xfId="0" applyFont="1" applyFill="1" applyBorder="1" applyAlignment="1">
      <alignment horizontal="center" vertical="center"/>
    </xf>
    <xf numFmtId="0" fontId="26" fillId="42" borderId="8" xfId="0" applyFont="1" applyFill="1" applyBorder="1" applyAlignment="1">
      <alignment horizontal="center" vertical="center"/>
    </xf>
    <xf numFmtId="0" fontId="26" fillId="42" borderId="4" xfId="0" applyFont="1" applyFill="1" applyBorder="1" applyAlignment="1" applyProtection="1">
      <protection locked="0"/>
    </xf>
    <xf numFmtId="0" fontId="26" fillId="42" borderId="13" xfId="0" applyFont="1" applyFill="1" applyBorder="1" applyAlignment="1" applyProtection="1">
      <protection locked="0"/>
    </xf>
    <xf numFmtId="0" fontId="26" fillId="42" borderId="10" xfId="0" applyFont="1" applyFill="1" applyBorder="1" applyAlignment="1" applyProtection="1">
      <alignment horizontal="center" vertical="center"/>
      <protection locked="0"/>
    </xf>
    <xf numFmtId="0" fontId="26" fillId="42" borderId="17" xfId="0" applyFont="1" applyFill="1" applyBorder="1" applyAlignment="1" applyProtection="1">
      <alignment horizontal="center" vertical="center"/>
      <protection locked="0"/>
    </xf>
    <xf numFmtId="0" fontId="26" fillId="42" borderId="8" xfId="0" applyFont="1" applyFill="1" applyBorder="1" applyAlignment="1" applyProtection="1">
      <alignment horizontal="center" vertical="center"/>
      <protection locked="0"/>
    </xf>
    <xf numFmtId="0" fontId="26" fillId="42" borderId="8" xfId="0" applyFont="1" applyFill="1" applyBorder="1" applyAlignment="1" applyProtection="1">
      <protection locked="0"/>
    </xf>
    <xf numFmtId="0" fontId="26" fillId="42" borderId="15" xfId="0" applyFont="1" applyFill="1" applyBorder="1" applyAlignment="1" applyProtection="1">
      <alignment horizontal="center" vertical="center"/>
      <protection locked="0"/>
    </xf>
    <xf numFmtId="0" fontId="26" fillId="42" borderId="17" xfId="0" applyFont="1" applyFill="1" applyBorder="1" applyAlignment="1" applyProtection="1">
      <protection locked="0"/>
    </xf>
    <xf numFmtId="0" fontId="26" fillId="42" borderId="15" xfId="0" applyFont="1" applyFill="1" applyBorder="1" applyAlignment="1" applyProtection="1">
      <protection locked="0"/>
    </xf>
    <xf numFmtId="0" fontId="26" fillId="42" borderId="108" xfId="0" applyFont="1" applyFill="1" applyBorder="1" applyAlignment="1">
      <alignment horizontal="center" vertical="center"/>
    </xf>
    <xf numFmtId="0" fontId="26" fillId="42" borderId="118" xfId="0" applyFont="1" applyFill="1" applyBorder="1" applyAlignment="1" applyProtection="1">
      <alignment horizontal="center" vertical="center"/>
      <protection locked="0"/>
    </xf>
    <xf numFmtId="0" fontId="26" fillId="42" borderId="106" xfId="0" applyFont="1" applyFill="1" applyBorder="1" applyAlignment="1" applyProtection="1">
      <alignment horizontal="center" vertical="center"/>
      <protection locked="0"/>
    </xf>
    <xf numFmtId="0" fontId="26" fillId="42" borderId="109" xfId="0" applyFont="1" applyFill="1" applyBorder="1" applyAlignment="1" applyProtection="1">
      <protection locked="0"/>
    </xf>
    <xf numFmtId="0" fontId="26" fillId="42" borderId="106" xfId="0" applyFont="1" applyFill="1" applyBorder="1" applyAlignment="1" applyProtection="1">
      <protection locked="0"/>
    </xf>
    <xf numFmtId="188" fontId="26" fillId="42" borderId="114" xfId="156" applyNumberFormat="1" applyFont="1" applyFill="1" applyBorder="1" applyAlignment="1" applyProtection="1">
      <alignment horizontal="right"/>
      <protection locked="0"/>
    </xf>
    <xf numFmtId="0" fontId="26" fillId="42" borderId="102" xfId="0" applyFont="1" applyFill="1" applyBorder="1" applyAlignment="1" applyProtection="1">
      <protection locked="0"/>
    </xf>
    <xf numFmtId="0" fontId="133" fillId="42" borderId="98" xfId="0" applyFont="1" applyFill="1" applyBorder="1">
      <alignment vertical="center"/>
    </xf>
    <xf numFmtId="0" fontId="133" fillId="42" borderId="0" xfId="0" applyFont="1" applyFill="1">
      <alignment vertical="center"/>
    </xf>
    <xf numFmtId="0" fontId="133" fillId="42" borderId="12" xfId="0" applyFont="1" applyFill="1" applyBorder="1">
      <alignment vertical="center"/>
    </xf>
    <xf numFmtId="0" fontId="133" fillId="42" borderId="83" xfId="0" applyFont="1" applyFill="1" applyBorder="1">
      <alignment vertical="center"/>
    </xf>
    <xf numFmtId="0" fontId="133" fillId="42" borderId="9" xfId="0" applyFont="1" applyFill="1" applyBorder="1">
      <alignment vertical="center"/>
    </xf>
    <xf numFmtId="0" fontId="133" fillId="42" borderId="87" xfId="0" applyFont="1" applyFill="1" applyBorder="1">
      <alignment vertical="center"/>
    </xf>
    <xf numFmtId="0" fontId="133" fillId="42" borderId="88" xfId="0" applyFont="1" applyFill="1" applyBorder="1">
      <alignment vertical="center"/>
    </xf>
    <xf numFmtId="0" fontId="133" fillId="42" borderId="11" xfId="0" applyFont="1" applyFill="1" applyBorder="1">
      <alignment vertical="center"/>
    </xf>
    <xf numFmtId="0" fontId="26" fillId="42" borderId="103" xfId="0" applyFont="1" applyFill="1" applyBorder="1" applyAlignment="1">
      <alignment horizontal="center" vertical="center"/>
    </xf>
    <xf numFmtId="0" fontId="26" fillId="42" borderId="14" xfId="0" applyFont="1" applyFill="1" applyBorder="1" applyAlignment="1" applyProtection="1">
      <alignment horizontal="center" vertical="center"/>
      <protection locked="0"/>
    </xf>
    <xf numFmtId="0" fontId="26" fillId="42" borderId="35" xfId="0" applyFont="1" applyFill="1" applyBorder="1" applyAlignment="1" applyProtection="1">
      <protection locked="0"/>
    </xf>
    <xf numFmtId="0" fontId="26" fillId="42" borderId="99" xfId="0" applyFont="1" applyFill="1" applyBorder="1" applyAlignment="1" applyProtection="1">
      <protection locked="0"/>
    </xf>
    <xf numFmtId="0" fontId="133" fillId="42" borderId="8" xfId="0" applyFont="1" applyFill="1" applyBorder="1">
      <alignment vertical="center"/>
    </xf>
    <xf numFmtId="0" fontId="26" fillId="42" borderId="107" xfId="0" applyFont="1" applyFill="1" applyBorder="1" applyAlignment="1" applyProtection="1">
      <alignment horizontal="center" vertical="center"/>
      <protection locked="0"/>
    </xf>
    <xf numFmtId="0" fontId="26" fillId="42" borderId="111" xfId="0" applyFont="1" applyFill="1" applyBorder="1" applyAlignment="1" applyProtection="1">
      <protection locked="0"/>
    </xf>
    <xf numFmtId="0" fontId="133" fillId="42" borderId="112" xfId="0" applyFont="1" applyFill="1" applyBorder="1">
      <alignment vertical="center"/>
    </xf>
    <xf numFmtId="0" fontId="133" fillId="42" borderId="110" xfId="0" applyFont="1" applyFill="1" applyBorder="1">
      <alignment vertical="center"/>
    </xf>
    <xf numFmtId="200" fontId="26" fillId="42" borderId="114" xfId="156" applyNumberFormat="1" applyFont="1" applyFill="1" applyBorder="1" applyAlignment="1" applyProtection="1">
      <alignment horizontal="right"/>
      <protection locked="0"/>
    </xf>
    <xf numFmtId="200" fontId="26" fillId="42" borderId="115" xfId="156" applyNumberFormat="1" applyFont="1" applyFill="1" applyBorder="1" applyAlignment="1" applyProtection="1">
      <alignment horizontal="right"/>
      <protection locked="0"/>
    </xf>
    <xf numFmtId="0" fontId="26" fillId="42" borderId="4" xfId="0" applyFont="1" applyFill="1" applyBorder="1" applyAlignment="1">
      <alignment horizontal="center" vertical="center"/>
    </xf>
    <xf numFmtId="0" fontId="26" fillId="42" borderId="9" xfId="0" applyFont="1" applyFill="1" applyBorder="1" applyAlignment="1">
      <alignment horizontal="center" vertical="center"/>
    </xf>
    <xf numFmtId="0" fontId="26" fillId="42" borderId="129" xfId="0" applyFont="1" applyFill="1" applyBorder="1" applyAlignment="1" applyProtection="1">
      <protection locked="0"/>
    </xf>
    <xf numFmtId="0" fontId="26" fillId="42" borderId="6" xfId="0" applyFont="1" applyFill="1" applyBorder="1" applyAlignment="1" applyProtection="1">
      <alignment horizontal="center" vertical="center"/>
      <protection locked="0"/>
    </xf>
    <xf numFmtId="0" fontId="26" fillId="42" borderId="0" xfId="0" applyFont="1" applyFill="1" applyAlignment="1" applyProtection="1">
      <alignment horizontal="center" vertical="center"/>
      <protection locked="0"/>
    </xf>
    <xf numFmtId="0" fontId="26" fillId="42" borderId="130" xfId="0" applyFont="1" applyFill="1" applyBorder="1" applyAlignment="1" applyProtection="1">
      <protection locked="0"/>
    </xf>
    <xf numFmtId="0" fontId="26" fillId="42" borderId="4" xfId="0" applyFont="1" applyFill="1" applyBorder="1" applyAlignment="1" applyProtection="1">
      <alignment horizontal="center" vertical="center"/>
      <protection locked="0"/>
    </xf>
    <xf numFmtId="0" fontId="26" fillId="42" borderId="9" xfId="0" applyFont="1" applyFill="1" applyBorder="1" applyAlignment="1" applyProtection="1">
      <alignment horizontal="center" vertical="center"/>
      <protection locked="0"/>
    </xf>
    <xf numFmtId="0" fontId="26" fillId="42" borderId="96" xfId="0" applyFont="1" applyFill="1" applyBorder="1" applyAlignment="1" applyProtection="1">
      <protection locked="0"/>
    </xf>
    <xf numFmtId="0" fontId="26" fillId="42" borderId="7" xfId="0" applyFont="1" applyFill="1" applyBorder="1" applyAlignment="1" applyProtection="1">
      <alignment horizontal="center" vertical="center"/>
      <protection locked="0"/>
    </xf>
    <xf numFmtId="0" fontId="26" fillId="42" borderId="11" xfId="0" applyFont="1" applyFill="1" applyBorder="1" applyAlignment="1" applyProtection="1">
      <alignment horizontal="center" vertical="center"/>
      <protection locked="0"/>
    </xf>
    <xf numFmtId="0" fontId="26" fillId="42" borderId="35" xfId="0" applyFont="1" applyFill="1" applyBorder="1" applyAlignment="1" applyProtection="1">
      <alignment horizontal="center" vertical="center"/>
      <protection locked="0"/>
    </xf>
    <xf numFmtId="0" fontId="26" fillId="42" borderId="131" xfId="0" applyFont="1" applyFill="1" applyBorder="1" applyAlignment="1" applyProtection="1">
      <protection locked="0"/>
    </xf>
    <xf numFmtId="0" fontId="26" fillId="42" borderId="12" xfId="0" applyFont="1" applyFill="1" applyBorder="1" applyAlignment="1" applyProtection="1">
      <alignment horizontal="center" vertical="center"/>
      <protection locked="0"/>
    </xf>
    <xf numFmtId="0" fontId="26" fillId="42" borderId="109" xfId="0" applyFont="1" applyFill="1" applyBorder="1" applyAlignment="1" applyProtection="1">
      <alignment horizontal="center" vertical="center"/>
      <protection locked="0"/>
    </xf>
    <xf numFmtId="0" fontId="26" fillId="42" borderId="110" xfId="0" applyFont="1" applyFill="1" applyBorder="1" applyAlignment="1" applyProtection="1">
      <alignment horizontal="center" vertical="center"/>
      <protection locked="0"/>
    </xf>
    <xf numFmtId="0" fontId="26" fillId="42" borderId="132" xfId="0" applyFont="1" applyFill="1" applyBorder="1" applyAlignment="1" applyProtection="1">
      <protection locked="0"/>
    </xf>
    <xf numFmtId="188" fontId="26" fillId="42" borderId="114" xfId="156" applyNumberFormat="1" applyFont="1" applyFill="1" applyBorder="1" applyAlignment="1" applyProtection="1">
      <alignment horizontal="right" vertical="center"/>
      <protection locked="0"/>
    </xf>
    <xf numFmtId="0" fontId="31" fillId="0" borderId="0" xfId="130" applyFont="1" applyAlignment="1" applyProtection="1">
      <alignment horizontal="center"/>
      <protection locked="0"/>
    </xf>
    <xf numFmtId="0" fontId="90" fillId="0" borderId="0" xfId="32" applyFont="1" applyAlignment="1" applyProtection="1">
      <alignment vertical="center"/>
      <protection locked="0"/>
    </xf>
    <xf numFmtId="0" fontId="3" fillId="0" borderId="0" xfId="32" applyFont="1" applyAlignment="1" applyProtection="1">
      <alignment horizontal="center" vertical="center"/>
      <protection locked="0"/>
    </xf>
    <xf numFmtId="0" fontId="31" fillId="0" borderId="0" xfId="32" applyFont="1" applyAlignment="1" applyProtection="1">
      <alignment horizontal="center" vertical="center"/>
      <protection locked="0"/>
    </xf>
    <xf numFmtId="0" fontId="2" fillId="0" borderId="66" xfId="32" applyFont="1" applyBorder="1" applyAlignment="1" applyProtection="1">
      <alignment horizontal="center" vertical="center"/>
      <protection locked="0"/>
    </xf>
    <xf numFmtId="0" fontId="2" fillId="0" borderId="80" xfId="32" applyFont="1" applyBorder="1" applyAlignment="1" applyProtection="1">
      <alignment horizontal="center" vertical="center"/>
      <protection locked="0"/>
    </xf>
    <xf numFmtId="0" fontId="2" fillId="0" borderId="10" xfId="32" applyFont="1" applyBorder="1" applyAlignment="1" applyProtection="1">
      <alignment horizontal="center" vertical="center"/>
      <protection locked="0"/>
    </xf>
    <xf numFmtId="0" fontId="2" fillId="0" borderId="75" xfId="32" applyFont="1" applyBorder="1" applyAlignment="1" applyProtection="1">
      <alignment horizontal="center" vertical="center"/>
      <protection locked="0"/>
    </xf>
    <xf numFmtId="0" fontId="31" fillId="0" borderId="0" xfId="32" applyFont="1" applyAlignment="1" applyProtection="1">
      <alignment horizontal="center"/>
      <protection locked="0"/>
    </xf>
    <xf numFmtId="0" fontId="31" fillId="0" borderId="0" xfId="32" applyFont="1" applyAlignment="1" applyProtection="1">
      <alignment horizontal="right" vertical="center"/>
      <protection locked="0"/>
    </xf>
    <xf numFmtId="0" fontId="132" fillId="0" borderId="0" xfId="32" applyFont="1" applyAlignment="1">
      <alignment horizontal="right"/>
    </xf>
    <xf numFmtId="0" fontId="91" fillId="0" borderId="0" xfId="32" applyFont="1" applyProtection="1">
      <protection locked="0"/>
    </xf>
    <xf numFmtId="0" fontId="91" fillId="0" borderId="0" xfId="32" applyFont="1" applyAlignment="1" applyProtection="1">
      <alignment horizontal="center"/>
      <protection locked="0"/>
    </xf>
    <xf numFmtId="0" fontId="91" fillId="0" borderId="0" xfId="32" applyFont="1" applyAlignment="1" applyProtection="1">
      <alignment horizontal="right"/>
      <protection locked="0"/>
    </xf>
    <xf numFmtId="0" fontId="31" fillId="0" borderId="0" xfId="32" applyFont="1" applyAlignment="1" applyProtection="1">
      <alignment horizontal="left" vertical="center"/>
      <protection locked="0"/>
    </xf>
    <xf numFmtId="0" fontId="2" fillId="0" borderId="0" xfId="32" applyFont="1" applyAlignment="1" applyProtection="1">
      <alignment horizontal="right"/>
      <protection locked="0"/>
    </xf>
    <xf numFmtId="0" fontId="16" fillId="0" borderId="0" xfId="32" applyFont="1" applyProtection="1">
      <protection locked="0"/>
    </xf>
    <xf numFmtId="0" fontId="26" fillId="0" borderId="4" xfId="130" applyFont="1" applyBorder="1" applyAlignment="1" applyProtection="1">
      <alignment horizontal="center" vertical="center"/>
      <protection locked="0"/>
    </xf>
    <xf numFmtId="0" fontId="28" fillId="0" borderId="0" xfId="130" applyFont="1" applyAlignment="1" applyProtection="1">
      <alignment vertical="center"/>
      <protection locked="0"/>
    </xf>
    <xf numFmtId="0" fontId="26" fillId="0" borderId="11" xfId="130" applyFont="1" applyBorder="1" applyAlignment="1" applyProtection="1">
      <alignment vertical="center"/>
      <protection locked="0"/>
    </xf>
    <xf numFmtId="0" fontId="26" fillId="0" borderId="16" xfId="130" applyFont="1" applyBorder="1" applyAlignment="1" applyProtection="1">
      <alignment vertical="center"/>
      <protection locked="0"/>
    </xf>
    <xf numFmtId="0" fontId="94" fillId="0" borderId="0" xfId="130" applyFont="1" applyAlignment="1" applyProtection="1">
      <alignment vertical="center"/>
      <protection locked="0"/>
    </xf>
    <xf numFmtId="0" fontId="32" fillId="0" borderId="0" xfId="130" applyFont="1" applyProtection="1">
      <protection locked="0"/>
    </xf>
    <xf numFmtId="0" fontId="32" fillId="0" borderId="0" xfId="130" applyFont="1" applyAlignment="1" applyProtection="1">
      <alignment horizontal="center" vertical="center"/>
      <protection locked="0"/>
    </xf>
    <xf numFmtId="0" fontId="72" fillId="0" borderId="66" xfId="130" applyFont="1" applyBorder="1" applyAlignment="1" applyProtection="1">
      <alignment horizontal="center" vertical="center"/>
      <protection locked="0"/>
    </xf>
    <xf numFmtId="0" fontId="31" fillId="0" borderId="0" xfId="130" applyFont="1" applyAlignment="1" applyProtection="1">
      <alignment horizontal="left"/>
      <protection locked="0"/>
    </xf>
    <xf numFmtId="0" fontId="32" fillId="0" borderId="0" xfId="130" applyFont="1" applyAlignment="1" applyProtection="1">
      <alignment horizontal="center"/>
      <protection locked="0"/>
    </xf>
    <xf numFmtId="0" fontId="132" fillId="0" borderId="0" xfId="130" applyFont="1"/>
    <xf numFmtId="0" fontId="72" fillId="0" borderId="0" xfId="130" applyFont="1" applyAlignment="1" applyProtection="1">
      <alignment horizontal="right" vertical="top"/>
      <protection locked="0"/>
    </xf>
    <xf numFmtId="0" fontId="97" fillId="0" borderId="0" xfId="130" applyFont="1" applyProtection="1">
      <protection locked="0"/>
    </xf>
    <xf numFmtId="0" fontId="97" fillId="0" borderId="0" xfId="130" applyFont="1" applyAlignment="1" applyProtection="1">
      <alignment horizontal="center"/>
      <protection locked="0"/>
    </xf>
    <xf numFmtId="0" fontId="26" fillId="0" borderId="63" xfId="159" applyFont="1" applyBorder="1" applyAlignment="1" applyProtection="1">
      <alignment horizontal="center" vertical="center"/>
      <protection locked="0"/>
    </xf>
    <xf numFmtId="0" fontId="26" fillId="0" borderId="0" xfId="159" applyFont="1" applyAlignment="1" applyProtection="1">
      <alignment horizontal="center" vertical="center"/>
      <protection locked="0"/>
    </xf>
    <xf numFmtId="0" fontId="26" fillId="0" borderId="0" xfId="159" applyFont="1" applyAlignment="1" applyProtection="1">
      <alignment vertical="center"/>
      <protection locked="0"/>
    </xf>
    <xf numFmtId="0" fontId="26" fillId="0" borderId="0" xfId="160" applyFont="1" applyAlignment="1">
      <alignment horizontal="justify" wrapText="1"/>
    </xf>
    <xf numFmtId="0" fontId="26" fillId="0" borderId="0" xfId="160" applyFont="1"/>
    <xf numFmtId="0" fontId="86" fillId="0" borderId="0" xfId="160" applyFont="1"/>
    <xf numFmtId="0" fontId="28" fillId="0" borderId="0" xfId="160" applyFont="1"/>
    <xf numFmtId="0" fontId="26" fillId="0" borderId="51" xfId="159" applyFont="1" applyBorder="1" applyAlignment="1" applyProtection="1">
      <alignment vertical="center"/>
      <protection locked="0"/>
    </xf>
    <xf numFmtId="0" fontId="26" fillId="0" borderId="51" xfId="160" applyFont="1" applyBorder="1" applyAlignment="1">
      <alignment horizontal="justify" wrapText="1"/>
    </xf>
    <xf numFmtId="0" fontId="26" fillId="0" borderId="51" xfId="160" applyFont="1" applyBorder="1"/>
    <xf numFmtId="0" fontId="47" fillId="0" borderId="0" xfId="160"/>
    <xf numFmtId="0" fontId="31" fillId="0" borderId="0" xfId="160" applyFont="1" applyAlignment="1">
      <alignment horizontal="center" vertical="center"/>
    </xf>
    <xf numFmtId="0" fontId="32" fillId="0" borderId="0" xfId="160" applyFont="1" applyAlignment="1">
      <alignment horizontal="center" vertical="center"/>
    </xf>
    <xf numFmtId="0" fontId="31" fillId="0" borderId="66" xfId="160" applyFont="1" applyBorder="1" applyAlignment="1">
      <alignment horizontal="distributed" vertical="center" wrapText="1" justifyLastLine="1"/>
    </xf>
    <xf numFmtId="0" fontId="86" fillId="0" borderId="0" xfId="160" applyFont="1" applyAlignment="1">
      <alignment horizontal="center" vertical="center"/>
    </xf>
    <xf numFmtId="0" fontId="47" fillId="0" borderId="0" xfId="160" applyAlignment="1">
      <alignment horizontal="center" vertical="center"/>
    </xf>
    <xf numFmtId="0" fontId="26" fillId="0" borderId="51" xfId="32" applyFont="1" applyBorder="1" applyAlignment="1" applyProtection="1">
      <alignment vertical="center"/>
      <protection locked="0"/>
    </xf>
    <xf numFmtId="0" fontId="28" fillId="0" borderId="51" xfId="160" applyFont="1" applyBorder="1"/>
    <xf numFmtId="0" fontId="27" fillId="0" borderId="0" xfId="160" applyFont="1"/>
    <xf numFmtId="0" fontId="208" fillId="0" borderId="0" xfId="160" applyFont="1"/>
    <xf numFmtId="0" fontId="2" fillId="0" borderId="14" xfId="32" applyFont="1" applyBorder="1" applyAlignment="1" applyProtection="1">
      <alignment horizontal="center" vertical="center"/>
      <protection locked="0"/>
    </xf>
    <xf numFmtId="0" fontId="2" fillId="0" borderId="35" xfId="32" applyFont="1" applyBorder="1" applyAlignment="1" applyProtection="1">
      <alignment horizontal="center" vertical="center"/>
      <protection locked="0"/>
    </xf>
    <xf numFmtId="0" fontId="2" fillId="0" borderId="13" xfId="32" applyFont="1" applyBorder="1" applyAlignment="1" applyProtection="1">
      <alignment horizontal="center" vertical="center"/>
      <protection locked="0"/>
    </xf>
    <xf numFmtId="0" fontId="2" fillId="0" borderId="0" xfId="32" applyFont="1" applyAlignment="1" applyProtection="1">
      <alignment horizontal="right" vertical="top"/>
      <protection locked="0"/>
    </xf>
    <xf numFmtId="0" fontId="72" fillId="0" borderId="0" xfId="32" applyFont="1" applyAlignment="1" applyProtection="1">
      <alignment horizontal="right" vertical="top"/>
      <protection locked="0"/>
    </xf>
    <xf numFmtId="0" fontId="132" fillId="0" borderId="0" xfId="32" applyFont="1" applyAlignment="1">
      <alignment horizontal="right" vertical="top"/>
    </xf>
    <xf numFmtId="0" fontId="19" fillId="0" borderId="7" xfId="2" applyFont="1" applyFill="1" applyBorder="1" applyAlignment="1" applyProtection="1">
      <alignment horizontal="center" vertical="center" wrapText="1"/>
    </xf>
    <xf numFmtId="0" fontId="19" fillId="0" borderId="0" xfId="2" applyFont="1" applyFill="1" applyBorder="1" applyAlignment="1" applyProtection="1">
      <alignment horizontal="center" vertical="center" wrapText="1"/>
    </xf>
    <xf numFmtId="182" fontId="26" fillId="0" borderId="8" xfId="4" applyNumberFormat="1" applyFont="1" applyBorder="1" applyAlignment="1">
      <alignment horizontal="center"/>
    </xf>
    <xf numFmtId="182" fontId="26" fillId="0" borderId="8" xfId="4" applyNumberFormat="1" applyFont="1" applyBorder="1" applyAlignment="1" applyProtection="1">
      <alignment horizontal="center"/>
      <protection locked="0"/>
    </xf>
    <xf numFmtId="182" fontId="26" fillId="0" borderId="9" xfId="4" applyNumberFormat="1" applyFont="1" applyBorder="1" applyAlignment="1" applyProtection="1">
      <alignment horizontal="left"/>
      <protection locked="0"/>
    </xf>
    <xf numFmtId="188" fontId="31" fillId="0" borderId="8" xfId="156" applyNumberFormat="1" applyFont="1" applyFill="1" applyBorder="1" applyAlignment="1"/>
    <xf numFmtId="182" fontId="31" fillId="0" borderId="227" xfId="4" applyNumberFormat="1" applyFont="1" applyBorder="1"/>
    <xf numFmtId="182" fontId="31" fillId="0" borderId="228" xfId="4" applyNumberFormat="1" applyFont="1" applyBorder="1"/>
    <xf numFmtId="182" fontId="31" fillId="0" borderId="229" xfId="4" applyNumberFormat="1" applyFont="1" applyBorder="1"/>
    <xf numFmtId="182" fontId="26" fillId="0" borderId="9" xfId="4" applyNumberFormat="1" applyFont="1" applyBorder="1" applyAlignment="1">
      <alignment horizontal="left"/>
    </xf>
    <xf numFmtId="188" fontId="31" fillId="41" borderId="8" xfId="156" applyNumberFormat="1" applyFont="1" applyFill="1" applyBorder="1" applyAlignment="1"/>
    <xf numFmtId="188" fontId="26" fillId="0" borderId="9" xfId="156" applyNumberFormat="1" applyFont="1" applyFill="1" applyBorder="1" applyAlignment="1">
      <alignment vertical="center"/>
    </xf>
    <xf numFmtId="188" fontId="26" fillId="0" borderId="8" xfId="156" applyNumberFormat="1" applyFont="1" applyFill="1" applyBorder="1" applyAlignment="1">
      <alignment vertical="center"/>
    </xf>
    <xf numFmtId="188" fontId="26" fillId="0" borderId="13" xfId="156" applyNumberFormat="1" applyFont="1" applyFill="1" applyBorder="1" applyAlignment="1">
      <alignment vertical="center"/>
    </xf>
    <xf numFmtId="188" fontId="26" fillId="0" borderId="15" xfId="156" applyNumberFormat="1" applyFont="1" applyFill="1" applyBorder="1" applyAlignment="1">
      <alignment vertical="center"/>
    </xf>
    <xf numFmtId="188" fontId="26" fillId="0" borderId="73" xfId="156" applyNumberFormat="1" applyFont="1" applyFill="1" applyBorder="1" applyAlignment="1">
      <alignment vertical="center"/>
    </xf>
    <xf numFmtId="188" fontId="26" fillId="0" borderId="65" xfId="156" applyNumberFormat="1" applyFont="1" applyFill="1" applyBorder="1" applyAlignment="1">
      <alignment vertical="center"/>
    </xf>
    <xf numFmtId="188" fontId="26" fillId="0" borderId="4" xfId="156" applyNumberFormat="1" applyFont="1" applyFill="1" applyBorder="1" applyAlignment="1">
      <alignment vertical="center"/>
    </xf>
    <xf numFmtId="204" fontId="26" fillId="41" borderId="16" xfId="156" applyNumberFormat="1" applyFont="1" applyFill="1" applyBorder="1" applyAlignment="1">
      <alignment vertical="center"/>
    </xf>
    <xf numFmtId="204" fontId="26" fillId="0" borderId="10" xfId="156" applyNumberFormat="1" applyFont="1" applyBorder="1" applyAlignment="1">
      <alignment vertical="center"/>
    </xf>
    <xf numFmtId="204" fontId="26" fillId="41" borderId="10" xfId="156" applyNumberFormat="1" applyFont="1" applyFill="1" applyBorder="1" applyAlignment="1">
      <alignment vertical="center"/>
    </xf>
    <xf numFmtId="204" fontId="26" fillId="0" borderId="10" xfId="156" applyNumberFormat="1" applyFont="1" applyFill="1" applyBorder="1" applyAlignment="1">
      <alignment vertical="center"/>
    </xf>
    <xf numFmtId="204" fontId="26" fillId="0" borderId="75" xfId="156" applyNumberFormat="1" applyFont="1" applyBorder="1" applyAlignment="1">
      <alignment vertical="center"/>
    </xf>
    <xf numFmtId="188" fontId="31" fillId="0" borderId="4" xfId="156" applyNumberFormat="1" applyFont="1" applyFill="1" applyBorder="1" applyAlignment="1">
      <alignment horizontal="right"/>
    </xf>
    <xf numFmtId="41" fontId="31" fillId="0" borderId="42" xfId="4" applyNumberFormat="1" applyFont="1" applyBorder="1"/>
    <xf numFmtId="41" fontId="31" fillId="0" borderId="4" xfId="156" applyNumberFormat="1" applyFont="1" applyFill="1" applyBorder="1" applyAlignment="1">
      <alignment horizontal="right"/>
    </xf>
    <xf numFmtId="0" fontId="19" fillId="0" borderId="5" xfId="2" applyFont="1" applyFill="1" applyBorder="1" applyAlignment="1" applyProtection="1">
      <alignment horizontal="center" vertical="center" wrapText="1"/>
    </xf>
    <xf numFmtId="204" fontId="26" fillId="0" borderId="9" xfId="156" applyNumberFormat="1" applyFont="1" applyFill="1" applyBorder="1" applyAlignment="1">
      <alignment vertical="center"/>
    </xf>
    <xf numFmtId="204" fontId="26" fillId="41" borderId="15" xfId="156" applyNumberFormat="1" applyFont="1" applyFill="1" applyBorder="1" applyAlignment="1">
      <alignment vertical="center"/>
    </xf>
    <xf numFmtId="204" fontId="26" fillId="0" borderId="4" xfId="156" applyNumberFormat="1" applyFont="1" applyBorder="1" applyAlignment="1">
      <alignment vertical="center"/>
    </xf>
    <xf numFmtId="204" fontId="26" fillId="0" borderId="8" xfId="156" applyNumberFormat="1" applyFont="1" applyFill="1" applyBorder="1" applyAlignment="1">
      <alignment vertical="center"/>
    </xf>
    <xf numFmtId="204" fontId="26" fillId="41" borderId="8" xfId="156" applyNumberFormat="1" applyFont="1" applyFill="1" applyBorder="1" applyAlignment="1">
      <alignment vertical="center"/>
    </xf>
    <xf numFmtId="204" fontId="26" fillId="0" borderId="13" xfId="156" applyNumberFormat="1" applyFont="1" applyFill="1" applyBorder="1" applyAlignment="1">
      <alignment vertical="center"/>
    </xf>
    <xf numFmtId="204" fontId="26" fillId="0" borderId="4" xfId="156" applyNumberFormat="1" applyFont="1" applyFill="1" applyBorder="1" applyAlignment="1">
      <alignment vertical="center"/>
    </xf>
    <xf numFmtId="204" fontId="26" fillId="0" borderId="15" xfId="156" applyNumberFormat="1" applyFont="1" applyFill="1" applyBorder="1" applyAlignment="1">
      <alignment vertical="center"/>
    </xf>
    <xf numFmtId="204" fontId="26" fillId="0" borderId="66" xfId="156" applyNumberFormat="1" applyFont="1" applyBorder="1" applyAlignment="1">
      <alignment vertical="center"/>
    </xf>
    <xf numFmtId="204" fontId="26" fillId="0" borderId="73" xfId="156" applyNumberFormat="1" applyFont="1" applyFill="1" applyBorder="1" applyAlignment="1">
      <alignment vertical="center"/>
    </xf>
    <xf numFmtId="204" fontId="26" fillId="0" borderId="65" xfId="156" applyNumberFormat="1" applyFont="1" applyFill="1" applyBorder="1" applyAlignment="1">
      <alignment vertical="center"/>
    </xf>
    <xf numFmtId="0" fontId="2" fillId="0" borderId="65" xfId="32" applyFont="1" applyBorder="1" applyAlignment="1" applyProtection="1">
      <alignment horizontal="center" vertical="center"/>
      <protection locked="0"/>
    </xf>
    <xf numFmtId="41" fontId="26" fillId="41" borderId="76" xfId="130" applyNumberFormat="1" applyFont="1" applyFill="1" applyBorder="1" applyAlignment="1" applyProtection="1">
      <alignment horizontal="right" vertical="center"/>
      <protection locked="0"/>
    </xf>
    <xf numFmtId="41" fontId="26" fillId="0" borderId="76" xfId="130" applyNumberFormat="1" applyFont="1" applyBorder="1" applyAlignment="1" applyProtection="1">
      <alignment horizontal="right" vertical="center"/>
      <protection locked="0"/>
    </xf>
    <xf numFmtId="41" fontId="26" fillId="0" borderId="230" xfId="130" applyNumberFormat="1" applyFont="1" applyBorder="1" applyAlignment="1" applyProtection="1">
      <alignment horizontal="right" vertical="center"/>
      <protection locked="0"/>
    </xf>
    <xf numFmtId="41" fontId="26" fillId="41" borderId="226" xfId="130" applyNumberFormat="1" applyFont="1" applyFill="1" applyBorder="1" applyAlignment="1" applyProtection="1">
      <alignment horizontal="right" vertical="center"/>
      <protection locked="0"/>
    </xf>
    <xf numFmtId="41" fontId="26" fillId="0" borderId="226" xfId="130" applyNumberFormat="1" applyFont="1" applyBorder="1" applyAlignment="1" applyProtection="1">
      <alignment horizontal="right" vertical="center"/>
      <protection locked="0"/>
    </xf>
    <xf numFmtId="41" fontId="26" fillId="0" borderId="231" xfId="130" applyNumberFormat="1" applyFont="1" applyBorder="1" applyAlignment="1" applyProtection="1">
      <alignment horizontal="right" vertical="center"/>
      <protection locked="0"/>
    </xf>
    <xf numFmtId="0" fontId="2" fillId="0" borderId="16" xfId="130" applyFont="1" applyBorder="1" applyAlignment="1" applyProtection="1">
      <alignment horizontal="center" vertical="center"/>
      <protection locked="0"/>
    </xf>
    <xf numFmtId="0" fontId="2" fillId="0" borderId="10" xfId="130" applyFont="1" applyBorder="1" applyAlignment="1" applyProtection="1">
      <alignment horizontal="center" vertical="center"/>
      <protection locked="0"/>
    </xf>
    <xf numFmtId="0" fontId="2" fillId="0" borderId="75" xfId="130" applyFont="1" applyBorder="1" applyAlignment="1" applyProtection="1">
      <alignment horizontal="center" vertical="center"/>
      <protection locked="0"/>
    </xf>
    <xf numFmtId="41" fontId="26" fillId="9" borderId="7" xfId="130" applyNumberFormat="1" applyFont="1" applyFill="1" applyBorder="1" applyAlignment="1" applyProtection="1">
      <alignment horizontal="right" vertical="center"/>
      <protection locked="0"/>
    </xf>
    <xf numFmtId="41" fontId="26" fillId="9" borderId="7" xfId="130" applyNumberFormat="1" applyFont="1" applyFill="1" applyBorder="1" applyAlignment="1" applyProtection="1">
      <alignment horizontal="right" vertical="center"/>
      <protection hidden="1"/>
    </xf>
    <xf numFmtId="41" fontId="26" fillId="0" borderId="7" xfId="130" applyNumberFormat="1" applyFont="1" applyBorder="1" applyAlignment="1" applyProtection="1">
      <alignment horizontal="right" vertical="center"/>
      <protection hidden="1"/>
    </xf>
    <xf numFmtId="41" fontId="26" fillId="0" borderId="15" xfId="130" applyNumberFormat="1" applyFont="1" applyBorder="1" applyAlignment="1" applyProtection="1">
      <alignment horizontal="right" vertical="center"/>
      <protection hidden="1"/>
    </xf>
    <xf numFmtId="41" fontId="26" fillId="9" borderId="4" xfId="130" applyNumberFormat="1" applyFont="1" applyFill="1" applyBorder="1" applyAlignment="1" applyProtection="1">
      <alignment horizontal="right" vertical="center"/>
      <protection locked="0"/>
    </xf>
    <xf numFmtId="41" fontId="26" fillId="9" borderId="4" xfId="130" applyNumberFormat="1" applyFont="1" applyFill="1" applyBorder="1" applyAlignment="1" applyProtection="1">
      <alignment horizontal="right" vertical="center"/>
      <protection hidden="1"/>
    </xf>
    <xf numFmtId="41" fontId="26" fillId="0" borderId="4" xfId="130" applyNumberFormat="1" applyFont="1" applyBorder="1" applyAlignment="1" applyProtection="1">
      <alignment horizontal="right" vertical="center"/>
      <protection locked="0"/>
    </xf>
    <xf numFmtId="41" fontId="26" fillId="0" borderId="8" xfId="130" applyNumberFormat="1" applyFont="1" applyBorder="1" applyAlignment="1" applyProtection="1">
      <alignment horizontal="right" vertical="center"/>
      <protection locked="0"/>
    </xf>
    <xf numFmtId="41" fontId="26" fillId="9" borderId="66" xfId="130" applyNumberFormat="1" applyFont="1" applyFill="1" applyBorder="1" applyAlignment="1" applyProtection="1">
      <alignment horizontal="right" vertical="center"/>
      <protection locked="0"/>
    </xf>
    <xf numFmtId="41" fontId="26" fillId="9" borderId="66" xfId="130" applyNumberFormat="1" applyFont="1" applyFill="1" applyBorder="1" applyAlignment="1" applyProtection="1">
      <alignment horizontal="right" vertical="center"/>
      <protection hidden="1"/>
    </xf>
    <xf numFmtId="41" fontId="26" fillId="0" borderId="66" xfId="130" applyNumberFormat="1" applyFont="1" applyBorder="1" applyAlignment="1" applyProtection="1">
      <alignment horizontal="right" vertical="center"/>
      <protection locked="0"/>
    </xf>
    <xf numFmtId="41" fontId="26" fillId="0" borderId="65" xfId="130" applyNumberFormat="1" applyFont="1" applyBorder="1" applyAlignment="1" applyProtection="1">
      <alignment horizontal="right" vertical="center"/>
      <protection locked="0"/>
    </xf>
    <xf numFmtId="0" fontId="31" fillId="0" borderId="65" xfId="160" applyFont="1" applyBorder="1" applyAlignment="1">
      <alignment horizontal="distributed" vertical="center" wrapText="1" justifyLastLine="1"/>
    </xf>
    <xf numFmtId="0" fontId="31" fillId="0" borderId="16" xfId="161" applyFont="1" applyBorder="1" applyAlignment="1">
      <alignment horizontal="center" vertical="center"/>
    </xf>
    <xf numFmtId="0" fontId="31" fillId="0" borderId="10" xfId="161" applyFont="1" applyBorder="1" applyAlignment="1">
      <alignment horizontal="center" vertical="center"/>
    </xf>
    <xf numFmtId="0" fontId="31" fillId="0" borderId="75" xfId="161" applyFont="1" applyBorder="1" applyAlignment="1">
      <alignment horizontal="center" vertical="center"/>
    </xf>
    <xf numFmtId="41" fontId="26" fillId="41" borderId="7" xfId="130" applyNumberFormat="1" applyFont="1" applyFill="1" applyBorder="1" applyAlignment="1" applyProtection="1">
      <alignment horizontal="right" vertical="center"/>
      <protection locked="0"/>
    </xf>
    <xf numFmtId="41" fontId="26" fillId="0" borderId="7" xfId="130" applyNumberFormat="1" applyFont="1" applyBorder="1" applyAlignment="1" applyProtection="1">
      <alignment horizontal="right" vertical="center"/>
      <protection locked="0"/>
    </xf>
    <xf numFmtId="41" fontId="26" fillId="0" borderId="15" xfId="130" applyNumberFormat="1" applyFont="1" applyBorder="1" applyAlignment="1" applyProtection="1">
      <alignment horizontal="right" vertical="center"/>
      <protection locked="0"/>
    </xf>
    <xf numFmtId="41" fontId="26" fillId="41" borderId="4" xfId="130" applyNumberFormat="1" applyFont="1" applyFill="1" applyBorder="1" applyAlignment="1" applyProtection="1">
      <alignment horizontal="right" vertical="center"/>
      <protection locked="0"/>
    </xf>
    <xf numFmtId="41" fontId="26" fillId="41" borderId="66" xfId="130" applyNumberFormat="1" applyFont="1" applyFill="1" applyBorder="1" applyAlignment="1" applyProtection="1">
      <alignment horizontal="right" vertical="center"/>
      <protection locked="0"/>
    </xf>
    <xf numFmtId="41" fontId="26" fillId="41" borderId="7" xfId="156" applyNumberFormat="1" applyFont="1" applyFill="1" applyBorder="1" applyAlignment="1" applyProtection="1">
      <alignment horizontal="right" vertical="center"/>
      <protection locked="0"/>
    </xf>
    <xf numFmtId="41" fontId="26" fillId="0" borderId="7" xfId="156" applyNumberFormat="1" applyFont="1" applyBorder="1" applyAlignment="1" applyProtection="1">
      <alignment horizontal="right" vertical="center"/>
      <protection locked="0"/>
    </xf>
    <xf numFmtId="41" fontId="26" fillId="0" borderId="15" xfId="156" applyNumberFormat="1" applyFont="1" applyBorder="1" applyAlignment="1" applyProtection="1">
      <alignment horizontal="right" vertical="center"/>
      <protection locked="0"/>
    </xf>
    <xf numFmtId="41" fontId="26" fillId="41" borderId="4" xfId="156" applyNumberFormat="1" applyFont="1" applyFill="1" applyBorder="1" applyAlignment="1" applyProtection="1">
      <alignment horizontal="right" vertical="center"/>
      <protection locked="0"/>
    </xf>
    <xf numFmtId="41" fontId="26" fillId="0" borderId="4" xfId="156" applyNumberFormat="1" applyFont="1" applyBorder="1" applyAlignment="1" applyProtection="1">
      <alignment horizontal="right" vertical="center"/>
      <protection locked="0"/>
    </xf>
    <xf numFmtId="41" fontId="26" fillId="0" borderId="8" xfId="156" applyNumberFormat="1" applyFont="1" applyBorder="1" applyAlignment="1" applyProtection="1">
      <alignment horizontal="right" vertical="center"/>
      <protection locked="0"/>
    </xf>
    <xf numFmtId="41" fontId="26" fillId="41" borderId="66" xfId="156" applyNumberFormat="1" applyFont="1" applyFill="1" applyBorder="1" applyAlignment="1" applyProtection="1">
      <alignment horizontal="right" vertical="center"/>
      <protection locked="0"/>
    </xf>
    <xf numFmtId="41" fontId="26" fillId="0" borderId="66" xfId="156" applyNumberFormat="1" applyFont="1" applyBorder="1" applyAlignment="1" applyProtection="1">
      <alignment horizontal="right" vertical="center"/>
      <protection locked="0"/>
    </xf>
    <xf numFmtId="41" fontId="26" fillId="0" borderId="65" xfId="156" applyNumberFormat="1" applyFont="1" applyBorder="1" applyAlignment="1" applyProtection="1">
      <alignment horizontal="right" vertical="center"/>
      <protection locked="0"/>
    </xf>
    <xf numFmtId="41" fontId="22" fillId="41" borderId="76" xfId="130" applyNumberFormat="1" applyFont="1" applyFill="1" applyBorder="1" applyAlignment="1" applyProtection="1">
      <alignment horizontal="right" vertical="center"/>
      <protection locked="0"/>
    </xf>
    <xf numFmtId="41" fontId="22" fillId="0" borderId="76" xfId="130" applyNumberFormat="1" applyFont="1" applyBorder="1" applyAlignment="1" applyProtection="1">
      <alignment horizontal="right" vertical="center"/>
      <protection locked="0"/>
    </xf>
    <xf numFmtId="41" fontId="22" fillId="41" borderId="226" xfId="130" applyNumberFormat="1" applyFont="1" applyFill="1" applyBorder="1" applyAlignment="1" applyProtection="1">
      <alignment horizontal="right" vertical="center"/>
      <protection locked="0"/>
    </xf>
    <xf numFmtId="0" fontId="26" fillId="0" borderId="230" xfId="130" applyFont="1" applyBorder="1" applyAlignment="1" applyProtection="1">
      <alignment horizontal="distributed" vertical="center" wrapText="1"/>
      <protection locked="0"/>
    </xf>
    <xf numFmtId="0" fontId="26" fillId="0" borderId="232" xfId="130" applyFont="1" applyBorder="1" applyAlignment="1" applyProtection="1">
      <alignment horizontal="distributed" vertical="center"/>
      <protection locked="0"/>
    </xf>
    <xf numFmtId="0" fontId="26" fillId="0" borderId="230" xfId="130" applyFont="1" applyBorder="1" applyAlignment="1" applyProtection="1">
      <alignment horizontal="distributed" vertical="center"/>
      <protection locked="0"/>
    </xf>
    <xf numFmtId="0" fontId="26" fillId="0" borderId="10" xfId="38" applyFont="1" applyBorder="1" applyAlignment="1" applyProtection="1">
      <alignment horizontal="center" vertical="center"/>
      <protection locked="0"/>
    </xf>
    <xf numFmtId="41" fontId="26" fillId="41" borderId="4" xfId="38" applyNumberFormat="1" applyFont="1" applyFill="1" applyBorder="1" applyAlignment="1" applyProtection="1">
      <alignment horizontal="right" vertical="center"/>
      <protection hidden="1"/>
    </xf>
    <xf numFmtId="41" fontId="26" fillId="0" borderId="4" xfId="38" applyNumberFormat="1" applyFont="1" applyBorder="1" applyAlignment="1" applyProtection="1">
      <alignment horizontal="right" vertical="center"/>
      <protection hidden="1"/>
    </xf>
    <xf numFmtId="41" fontId="26" fillId="0" borderId="8" xfId="38" applyNumberFormat="1" applyFont="1" applyBorder="1" applyAlignment="1" applyProtection="1">
      <alignment horizontal="right" vertical="center"/>
      <protection hidden="1"/>
    </xf>
    <xf numFmtId="41" fontId="38" fillId="41" borderId="76" xfId="130" applyNumberFormat="1" applyFont="1" applyFill="1" applyBorder="1" applyAlignment="1" applyProtection="1">
      <alignment horizontal="right" vertical="center"/>
      <protection locked="0"/>
    </xf>
    <xf numFmtId="41" fontId="38" fillId="41" borderId="76" xfId="156" applyNumberFormat="1" applyFont="1" applyFill="1" applyBorder="1" applyAlignment="1" applyProtection="1">
      <alignment horizontal="right" vertical="center"/>
      <protection locked="0"/>
    </xf>
    <xf numFmtId="41" fontId="26" fillId="0" borderId="76" xfId="156" applyNumberFormat="1" applyFont="1" applyBorder="1" applyAlignment="1" applyProtection="1">
      <alignment horizontal="right" vertical="center"/>
      <protection locked="0"/>
    </xf>
    <xf numFmtId="41" fontId="26" fillId="41" borderId="76" xfId="156" applyNumberFormat="1" applyFont="1" applyFill="1" applyBorder="1" applyAlignment="1" applyProtection="1">
      <alignment horizontal="right" vertical="center"/>
      <protection locked="0"/>
    </xf>
    <xf numFmtId="41" fontId="26" fillId="0" borderId="230" xfId="156" applyNumberFormat="1" applyFont="1" applyBorder="1" applyAlignment="1" applyProtection="1">
      <alignment horizontal="right" vertical="center"/>
      <protection locked="0"/>
    </xf>
    <xf numFmtId="41" fontId="26" fillId="41" borderId="15" xfId="130" applyNumberFormat="1" applyFont="1" applyFill="1" applyBorder="1" applyAlignment="1" applyProtection="1">
      <alignment horizontal="right" vertical="center"/>
      <protection locked="0"/>
    </xf>
    <xf numFmtId="0" fontId="2" fillId="0" borderId="47" xfId="32" applyFont="1" applyBorder="1" applyAlignment="1" applyProtection="1">
      <alignment horizontal="center" vertical="center"/>
      <protection locked="0"/>
    </xf>
    <xf numFmtId="0" fontId="96" fillId="0" borderId="46" xfId="32" applyFont="1" applyBorder="1" applyAlignment="1" applyProtection="1">
      <alignment horizontal="center" vertical="center"/>
      <protection locked="0"/>
    </xf>
    <xf numFmtId="0" fontId="96" fillId="0" borderId="47" xfId="32" applyFont="1" applyBorder="1" applyAlignment="1" applyProtection="1">
      <alignment horizontal="center" vertical="center"/>
      <protection locked="0"/>
    </xf>
    <xf numFmtId="0" fontId="2" fillId="0" borderId="46" xfId="32" applyFont="1" applyBorder="1" applyAlignment="1" applyProtection="1">
      <alignment horizontal="center" vertical="center"/>
      <protection locked="0"/>
    </xf>
    <xf numFmtId="41" fontId="96" fillId="41" borderId="63" xfId="32" applyNumberFormat="1" applyFont="1" applyFill="1" applyBorder="1" applyAlignment="1" applyProtection="1">
      <alignment horizontal="right" vertical="center"/>
      <protection hidden="1"/>
    </xf>
    <xf numFmtId="41" fontId="96" fillId="0" borderId="63" xfId="32" applyNumberFormat="1" applyFont="1" applyBorder="1" applyAlignment="1" applyProtection="1">
      <alignment horizontal="right" vertical="center"/>
      <protection hidden="1"/>
    </xf>
    <xf numFmtId="41" fontId="96" fillId="0" borderId="46" xfId="32" applyNumberFormat="1" applyFont="1" applyBorder="1" applyAlignment="1" applyProtection="1">
      <alignment horizontal="right" vertical="center"/>
      <protection hidden="1"/>
    </xf>
    <xf numFmtId="41" fontId="32" fillId="0" borderId="63" xfId="32" applyNumberFormat="1" applyFont="1" applyBorder="1" applyAlignment="1" applyProtection="1">
      <alignment horizontal="right" vertical="center"/>
      <protection hidden="1"/>
    </xf>
    <xf numFmtId="41" fontId="32" fillId="0" borderId="46" xfId="32" applyNumberFormat="1" applyFont="1" applyBorder="1" applyAlignment="1" applyProtection="1">
      <alignment horizontal="right" vertical="center"/>
      <protection hidden="1"/>
    </xf>
    <xf numFmtId="41" fontId="95" fillId="41" borderId="63" xfId="32" applyNumberFormat="1" applyFont="1" applyFill="1" applyBorder="1" applyAlignment="1" applyProtection="1">
      <alignment horizontal="right" vertical="center"/>
      <protection hidden="1"/>
    </xf>
    <xf numFmtId="41" fontId="95" fillId="0" borderId="63" xfId="32" applyNumberFormat="1" applyFont="1" applyBorder="1" applyAlignment="1" applyProtection="1">
      <alignment horizontal="right" vertical="center"/>
      <protection hidden="1"/>
    </xf>
    <xf numFmtId="41" fontId="95" fillId="0" borderId="46" xfId="32" applyNumberFormat="1" applyFont="1" applyBorder="1" applyAlignment="1" applyProtection="1">
      <alignment horizontal="right" vertical="center"/>
      <protection hidden="1"/>
    </xf>
    <xf numFmtId="41" fontId="28" fillId="0" borderId="63" xfId="32" applyNumberFormat="1" applyFont="1" applyBorder="1" applyAlignment="1" applyProtection="1">
      <alignment horizontal="right" vertical="center"/>
      <protection hidden="1"/>
    </xf>
    <xf numFmtId="41" fontId="28" fillId="0" borderId="46" xfId="32" applyNumberFormat="1" applyFont="1" applyBorder="1" applyAlignment="1" applyProtection="1">
      <alignment horizontal="right" vertical="center"/>
      <protection hidden="1"/>
    </xf>
    <xf numFmtId="41" fontId="32" fillId="41" borderId="63" xfId="32" applyNumberFormat="1" applyFont="1" applyFill="1" applyBorder="1" applyAlignment="1" applyProtection="1">
      <alignment horizontal="right" vertical="center"/>
      <protection locked="0"/>
    </xf>
    <xf numFmtId="41" fontId="32" fillId="0" borderId="63" xfId="32" applyNumberFormat="1" applyFont="1" applyBorder="1" applyAlignment="1" applyProtection="1">
      <alignment horizontal="right" vertical="center"/>
      <protection locked="0"/>
    </xf>
    <xf numFmtId="41" fontId="32" fillId="0" borderId="46" xfId="32" applyNumberFormat="1" applyFont="1" applyBorder="1" applyAlignment="1" applyProtection="1">
      <alignment horizontal="right" vertical="center"/>
      <protection locked="0"/>
    </xf>
    <xf numFmtId="0" fontId="2" fillId="0" borderId="16" xfId="32" applyFont="1" applyBorder="1" applyAlignment="1" applyProtection="1">
      <alignment horizontal="center" vertical="center"/>
      <protection locked="0"/>
    </xf>
    <xf numFmtId="41" fontId="95" fillId="41" borderId="7" xfId="32" applyNumberFormat="1" applyFont="1" applyFill="1" applyBorder="1" applyAlignment="1" applyProtection="1">
      <alignment horizontal="right" vertical="center"/>
      <protection hidden="1"/>
    </xf>
    <xf numFmtId="41" fontId="28" fillId="41" borderId="7" xfId="32" applyNumberFormat="1" applyFont="1" applyFill="1" applyBorder="1" applyAlignment="1" applyProtection="1">
      <alignment horizontal="right" vertical="center"/>
      <protection locked="0"/>
    </xf>
    <xf numFmtId="41" fontId="28" fillId="0" borderId="7" xfId="32" applyNumberFormat="1" applyFont="1" applyBorder="1" applyAlignment="1" applyProtection="1">
      <alignment horizontal="right" vertical="center"/>
      <protection locked="0"/>
    </xf>
    <xf numFmtId="41" fontId="28" fillId="0" borderId="15" xfId="32" applyNumberFormat="1" applyFont="1" applyBorder="1" applyAlignment="1" applyProtection="1">
      <alignment horizontal="right" vertical="center"/>
      <protection locked="0"/>
    </xf>
    <xf numFmtId="41" fontId="95" fillId="41" borderId="4" xfId="32" applyNumberFormat="1" applyFont="1" applyFill="1" applyBorder="1" applyAlignment="1" applyProtection="1">
      <alignment horizontal="right" vertical="center"/>
      <protection hidden="1"/>
    </xf>
    <xf numFmtId="41" fontId="28" fillId="41" borderId="4" xfId="32" applyNumberFormat="1" applyFont="1" applyFill="1" applyBorder="1" applyAlignment="1" applyProtection="1">
      <alignment horizontal="right" vertical="center"/>
      <protection locked="0"/>
    </xf>
    <xf numFmtId="41" fontId="28" fillId="0" borderId="4" xfId="32" applyNumberFormat="1" applyFont="1" applyBorder="1" applyAlignment="1" applyProtection="1">
      <alignment horizontal="right" vertical="center"/>
      <protection locked="0"/>
    </xf>
    <xf numFmtId="41" fontId="28" fillId="0" borderId="8" xfId="32" applyNumberFormat="1" applyFont="1" applyBorder="1" applyAlignment="1" applyProtection="1">
      <alignment horizontal="right" vertical="center"/>
      <protection locked="0"/>
    </xf>
    <xf numFmtId="41" fontId="95" fillId="41" borderId="66" xfId="32" applyNumberFormat="1" applyFont="1" applyFill="1" applyBorder="1" applyAlignment="1" applyProtection="1">
      <alignment horizontal="right" vertical="center"/>
      <protection hidden="1"/>
    </xf>
    <xf numFmtId="41" fontId="28" fillId="41" borderId="66" xfId="32" applyNumberFormat="1" applyFont="1" applyFill="1" applyBorder="1" applyAlignment="1" applyProtection="1">
      <alignment horizontal="right" vertical="center"/>
      <protection locked="0"/>
    </xf>
    <xf numFmtId="41" fontId="28" fillId="0" borderId="66" xfId="32" applyNumberFormat="1" applyFont="1" applyBorder="1" applyAlignment="1" applyProtection="1">
      <alignment horizontal="right" vertical="center"/>
      <protection locked="0"/>
    </xf>
    <xf numFmtId="41" fontId="28" fillId="0" borderId="65" xfId="32" applyNumberFormat="1" applyFont="1" applyBorder="1" applyAlignment="1" applyProtection="1">
      <alignment horizontal="right" vertical="center"/>
      <protection locked="0"/>
    </xf>
    <xf numFmtId="41" fontId="95" fillId="0" borderId="7" xfId="32" applyNumberFormat="1" applyFont="1" applyBorder="1" applyAlignment="1" applyProtection="1">
      <alignment horizontal="right" vertical="center"/>
      <protection hidden="1"/>
    </xf>
    <xf numFmtId="41" fontId="95" fillId="0" borderId="15" xfId="32" applyNumberFormat="1" applyFont="1" applyBorder="1" applyAlignment="1" applyProtection="1">
      <alignment horizontal="right" vertical="center"/>
      <protection hidden="1"/>
    </xf>
    <xf numFmtId="41" fontId="28" fillId="0" borderId="4" xfId="32" applyNumberFormat="1" applyFont="1" applyBorder="1" applyAlignment="1" applyProtection="1">
      <alignment horizontal="right" vertical="center"/>
      <protection hidden="1"/>
    </xf>
    <xf numFmtId="41" fontId="28" fillId="0" borderId="8" xfId="32" applyNumberFormat="1" applyFont="1" applyBorder="1" applyAlignment="1" applyProtection="1">
      <alignment horizontal="right" vertical="center"/>
      <protection hidden="1"/>
    </xf>
    <xf numFmtId="41" fontId="95" fillId="0" borderId="66" xfId="32" applyNumberFormat="1" applyFont="1" applyBorder="1" applyAlignment="1" applyProtection="1">
      <alignment horizontal="right" vertical="center"/>
      <protection hidden="1"/>
    </xf>
    <xf numFmtId="41" fontId="95" fillId="0" borderId="65" xfId="32" applyNumberFormat="1" applyFont="1" applyBorder="1" applyAlignment="1" applyProtection="1">
      <alignment horizontal="right" vertical="center"/>
      <protection hidden="1"/>
    </xf>
    <xf numFmtId="0" fontId="24" fillId="0" borderId="57" xfId="32" applyFont="1" applyBorder="1" applyAlignment="1">
      <alignment horizontal="center" vertical="center"/>
    </xf>
    <xf numFmtId="41" fontId="31" fillId="0" borderId="56" xfId="156" applyNumberFormat="1" applyFont="1" applyBorder="1" applyAlignment="1">
      <alignment horizontal="right" vertical="center"/>
    </xf>
    <xf numFmtId="41" fontId="31" fillId="0" borderId="86" xfId="156" applyNumberFormat="1" applyFont="1" applyBorder="1" applyAlignment="1">
      <alignment horizontal="right" vertical="center"/>
    </xf>
    <xf numFmtId="41" fontId="31" fillId="0" borderId="82" xfId="156" applyNumberFormat="1" applyFont="1" applyBorder="1" applyAlignment="1">
      <alignment horizontal="right" vertical="center"/>
    </xf>
    <xf numFmtId="41" fontId="31" fillId="0" borderId="82" xfId="156" applyNumberFormat="1" applyFont="1" applyBorder="1" applyAlignment="1">
      <alignment horizontal="right" vertical="center" wrapText="1"/>
    </xf>
    <xf numFmtId="41" fontId="31" fillId="0" borderId="64" xfId="156" applyNumberFormat="1" applyFont="1" applyBorder="1" applyAlignment="1">
      <alignment horizontal="right" vertical="center" wrapText="1"/>
    </xf>
    <xf numFmtId="41" fontId="31" fillId="0" borderId="15" xfId="156" applyNumberFormat="1" applyFont="1" applyBorder="1" applyAlignment="1">
      <alignment horizontal="right" vertical="center"/>
    </xf>
    <xf numFmtId="41" fontId="31" fillId="0" borderId="87" xfId="156" applyNumberFormat="1" applyFont="1" applyBorder="1" applyAlignment="1">
      <alignment horizontal="right" vertical="center"/>
    </xf>
    <xf numFmtId="41" fontId="31" fillId="0" borderId="6" xfId="156" applyNumberFormat="1" applyFont="1" applyBorder="1" applyAlignment="1">
      <alignment horizontal="right" vertical="center"/>
    </xf>
    <xf numFmtId="41" fontId="24" fillId="0" borderId="15" xfId="156" applyNumberFormat="1" applyFont="1" applyBorder="1" applyAlignment="1">
      <alignment horizontal="right" vertical="center"/>
    </xf>
    <xf numFmtId="41" fontId="24" fillId="0" borderId="4" xfId="156" applyNumberFormat="1" applyFont="1" applyBorder="1" applyAlignment="1">
      <alignment horizontal="right" vertical="center"/>
    </xf>
    <xf numFmtId="41" fontId="31" fillId="0" borderId="10" xfId="156" applyNumberFormat="1" applyFont="1" applyBorder="1" applyAlignment="1">
      <alignment horizontal="right" vertical="center"/>
    </xf>
    <xf numFmtId="41" fontId="31" fillId="0" borderId="4" xfId="156" applyNumberFormat="1" applyFont="1" applyBorder="1" applyAlignment="1">
      <alignment horizontal="right" vertical="center"/>
    </xf>
    <xf numFmtId="41" fontId="31" fillId="0" borderId="13" xfId="156" applyNumberFormat="1" applyFont="1" applyBorder="1" applyAlignment="1">
      <alignment horizontal="right" vertical="center"/>
    </xf>
    <xf numFmtId="41" fontId="24" fillId="11" borderId="15" xfId="156" applyNumberFormat="1" applyFont="1" applyFill="1" applyBorder="1" applyAlignment="1">
      <alignment horizontal="right" vertical="center"/>
    </xf>
    <xf numFmtId="41" fontId="31" fillId="11" borderId="4" xfId="156" applyNumberFormat="1" applyFont="1" applyFill="1" applyBorder="1" applyAlignment="1">
      <alignment horizontal="right" vertical="center"/>
    </xf>
    <xf numFmtId="41" fontId="31" fillId="11" borderId="10" xfId="156" applyNumberFormat="1" applyFont="1" applyFill="1" applyBorder="1" applyAlignment="1">
      <alignment horizontal="right" vertical="center"/>
    </xf>
    <xf numFmtId="41" fontId="31" fillId="11" borderId="8" xfId="156" applyNumberFormat="1" applyFont="1" applyFill="1" applyBorder="1" applyAlignment="1">
      <alignment horizontal="right" vertical="center"/>
    </xf>
    <xf numFmtId="41" fontId="31" fillId="41" borderId="68" xfId="32" applyNumberFormat="1" applyFont="1" applyFill="1" applyBorder="1" applyAlignment="1">
      <alignment horizontal="right" vertical="center"/>
    </xf>
    <xf numFmtId="41" fontId="31" fillId="41" borderId="223" xfId="32" applyNumberFormat="1" applyFont="1" applyFill="1" applyBorder="1" applyAlignment="1">
      <alignment horizontal="right" vertical="center"/>
    </xf>
    <xf numFmtId="41" fontId="31" fillId="41" borderId="80" xfId="32" applyNumberFormat="1" applyFont="1" applyFill="1" applyBorder="1" applyAlignment="1">
      <alignment horizontal="right" vertical="center"/>
    </xf>
    <xf numFmtId="41" fontId="31" fillId="41" borderId="56" xfId="32" applyNumberFormat="1" applyFont="1" applyFill="1" applyBorder="1" applyAlignment="1">
      <alignment horizontal="right" vertical="center"/>
    </xf>
    <xf numFmtId="41" fontId="31" fillId="41" borderId="4" xfId="32" applyNumberFormat="1" applyFont="1" applyFill="1" applyBorder="1" applyAlignment="1">
      <alignment horizontal="right" vertical="center"/>
    </xf>
    <xf numFmtId="41" fontId="31" fillId="0" borderId="4" xfId="32" applyNumberFormat="1" applyFont="1" applyBorder="1" applyAlignment="1">
      <alignment horizontal="right" vertical="center"/>
    </xf>
    <xf numFmtId="41" fontId="31" fillId="0" borderId="102" xfId="32" applyNumberFormat="1" applyFont="1" applyBorder="1" applyAlignment="1">
      <alignment horizontal="right" vertical="center"/>
    </xf>
    <xf numFmtId="41" fontId="31" fillId="41" borderId="10" xfId="32" applyNumberFormat="1" applyFont="1" applyFill="1" applyBorder="1" applyAlignment="1">
      <alignment horizontal="right" vertical="center"/>
    </xf>
    <xf numFmtId="41" fontId="31" fillId="0" borderId="8" xfId="32" applyNumberFormat="1" applyFont="1" applyBorder="1" applyAlignment="1">
      <alignment horizontal="right" vertical="center"/>
    </xf>
    <xf numFmtId="41" fontId="31" fillId="41" borderId="102" xfId="32" applyNumberFormat="1" applyFont="1" applyFill="1" applyBorder="1" applyAlignment="1">
      <alignment horizontal="right" vertical="center"/>
    </xf>
    <xf numFmtId="41" fontId="31" fillId="41" borderId="8" xfId="32" applyNumberFormat="1" applyFont="1" applyFill="1" applyBorder="1" applyAlignment="1">
      <alignment horizontal="right" vertical="center"/>
    </xf>
    <xf numFmtId="41" fontId="31" fillId="41" borderId="66" xfId="32" applyNumberFormat="1" applyFont="1" applyFill="1" applyBorder="1" applyAlignment="1">
      <alignment horizontal="right" vertical="center"/>
    </xf>
    <xf numFmtId="41" fontId="31" fillId="0" borderId="66" xfId="32" applyNumberFormat="1" applyFont="1" applyBorder="1" applyAlignment="1">
      <alignment horizontal="right" vertical="center"/>
    </xf>
    <xf numFmtId="41" fontId="31" fillId="0" borderId="224" xfId="32" applyNumberFormat="1" applyFont="1" applyBorder="1" applyAlignment="1">
      <alignment horizontal="right" vertical="center"/>
    </xf>
    <xf numFmtId="41" fontId="31" fillId="41" borderId="75" xfId="32" applyNumberFormat="1" applyFont="1" applyFill="1" applyBorder="1" applyAlignment="1">
      <alignment horizontal="right" vertical="center"/>
    </xf>
    <xf numFmtId="41" fontId="31" fillId="0" borderId="65" xfId="32" applyNumberFormat="1" applyFont="1" applyBorder="1" applyAlignment="1">
      <alignment horizontal="right" vertical="center"/>
    </xf>
    <xf numFmtId="41" fontId="83" fillId="0" borderId="7" xfId="156" applyNumberFormat="1" applyFont="1" applyBorder="1" applyAlignment="1">
      <alignment horizontal="right" vertical="center"/>
    </xf>
    <xf numFmtId="41" fontId="83" fillId="0" borderId="4" xfId="156" applyNumberFormat="1" applyFont="1" applyBorder="1" applyAlignment="1">
      <alignment horizontal="right" vertical="center"/>
    </xf>
    <xf numFmtId="41" fontId="83" fillId="0" borderId="10" xfId="156" applyNumberFormat="1" applyFont="1" applyBorder="1" applyAlignment="1">
      <alignment horizontal="right" vertical="center"/>
    </xf>
    <xf numFmtId="41" fontId="83" fillId="0" borderId="8" xfId="156" applyNumberFormat="1" applyFont="1" applyBorder="1" applyAlignment="1">
      <alignment horizontal="right" vertical="center"/>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7" xfId="0" applyFont="1" applyBorder="1" applyAlignment="1">
      <alignment horizontal="center" vertical="center" wrapText="1"/>
    </xf>
    <xf numFmtId="0" fontId="20" fillId="8" borderId="5" xfId="2" applyFont="1" applyFill="1" applyBorder="1" applyAlignment="1" applyProtection="1">
      <alignment horizontal="center" vertical="center" wrapText="1"/>
    </xf>
    <xf numFmtId="0" fontId="20" fillId="8" borderId="6" xfId="2" applyFont="1" applyFill="1" applyBorder="1" applyAlignment="1" applyProtection="1">
      <alignment horizontal="center" vertical="center" wrapText="1"/>
    </xf>
    <xf numFmtId="0" fontId="20" fillId="8" borderId="7" xfId="2" applyFont="1" applyFill="1" applyBorder="1" applyAlignment="1" applyProtection="1">
      <alignment horizontal="center" vertical="center" wrapText="1"/>
    </xf>
    <xf numFmtId="0" fontId="37" fillId="0" borderId="5"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7" xfId="0" applyFont="1" applyBorder="1" applyAlignment="1">
      <alignment horizontal="center" vertical="center" wrapText="1"/>
    </xf>
    <xf numFmtId="0" fontId="18"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20" fillId="9" borderId="5" xfId="2" applyFont="1" applyFill="1" applyBorder="1" applyAlignment="1" applyProtection="1">
      <alignment horizontal="center" vertical="center" wrapText="1"/>
    </xf>
    <xf numFmtId="0" fontId="20" fillId="9" borderId="6" xfId="2" applyFont="1" applyFill="1" applyBorder="1" applyAlignment="1" applyProtection="1">
      <alignment horizontal="center" vertical="center"/>
    </xf>
    <xf numFmtId="0" fontId="20" fillId="9" borderId="7" xfId="2" applyFont="1" applyFill="1" applyBorder="1" applyAlignment="1" applyProtection="1">
      <alignment horizontal="center" vertical="center"/>
    </xf>
    <xf numFmtId="0" fontId="20" fillId="11" borderId="5" xfId="2" applyFont="1" applyFill="1" applyBorder="1" applyAlignment="1" applyProtection="1">
      <alignment horizontal="center" vertical="center" wrapText="1"/>
    </xf>
    <xf numFmtId="0" fontId="20" fillId="11" borderId="6" xfId="2" applyFont="1" applyFill="1" applyBorder="1" applyAlignment="1" applyProtection="1">
      <alignment horizontal="center" vertical="center" wrapText="1"/>
    </xf>
    <xf numFmtId="0" fontId="20" fillId="11" borderId="7" xfId="2" applyFont="1" applyFill="1" applyBorder="1" applyAlignment="1" applyProtection="1">
      <alignment horizontal="center" vertical="center" wrapText="1"/>
    </xf>
    <xf numFmtId="0" fontId="18" fillId="0" borderId="35" xfId="0" applyFont="1" applyBorder="1" applyAlignment="1">
      <alignment horizontal="center" vertical="center" wrapText="1"/>
    </xf>
    <xf numFmtId="0" fontId="20" fillId="0" borderId="6" xfId="2" applyFont="1" applyBorder="1" applyAlignment="1" applyProtection="1">
      <alignment horizontal="center" vertical="center" wrapText="1"/>
    </xf>
    <xf numFmtId="0" fontId="20" fillId="0" borderId="7" xfId="2" applyFont="1" applyBorder="1" applyAlignment="1" applyProtection="1">
      <alignment horizontal="center" vertical="center" wrapText="1"/>
    </xf>
    <xf numFmtId="0" fontId="18" fillId="4" borderId="6" xfId="0" applyFont="1" applyFill="1" applyBorder="1" applyAlignment="1">
      <alignment horizontal="center" vertical="center" wrapText="1"/>
    </xf>
    <xf numFmtId="0" fontId="20" fillId="5" borderId="5" xfId="2" applyFont="1" applyFill="1" applyBorder="1" applyAlignment="1" applyProtection="1">
      <alignment horizontal="center" vertical="center" wrapText="1"/>
    </xf>
    <xf numFmtId="0" fontId="20" fillId="5" borderId="6" xfId="2" applyFont="1" applyFill="1" applyBorder="1" applyAlignment="1" applyProtection="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20" fillId="10" borderId="5" xfId="2" applyFont="1" applyFill="1" applyBorder="1" applyAlignment="1" applyProtection="1">
      <alignment horizontal="center" vertical="center" wrapText="1"/>
    </xf>
    <xf numFmtId="0" fontId="20" fillId="10" borderId="6" xfId="2" applyFont="1" applyFill="1" applyBorder="1" applyAlignment="1" applyProtection="1">
      <alignment horizontal="center" vertical="center"/>
    </xf>
    <xf numFmtId="0" fontId="20" fillId="10" borderId="7" xfId="2" applyFont="1" applyFill="1" applyBorder="1" applyAlignment="1" applyProtection="1">
      <alignment horizontal="center" vertical="center"/>
    </xf>
    <xf numFmtId="0" fontId="18" fillId="4" borderId="7" xfId="0" applyFont="1" applyFill="1" applyBorder="1" applyAlignment="1">
      <alignment horizontal="center" vertical="center" wrapText="1"/>
    </xf>
    <xf numFmtId="0" fontId="12" fillId="5" borderId="30" xfId="2" applyFill="1" applyBorder="1" applyAlignment="1" applyProtection="1">
      <alignment horizontal="center" vertical="center" wrapText="1"/>
    </xf>
    <xf numFmtId="0" fontId="12" fillId="5" borderId="6" xfId="2" applyFill="1" applyBorder="1" applyAlignment="1" applyProtection="1">
      <alignment horizontal="center" vertical="center" wrapText="1"/>
    </xf>
    <xf numFmtId="0" fontId="12" fillId="5" borderId="7" xfId="2" applyFill="1" applyBorder="1" applyAlignment="1" applyProtection="1">
      <alignment horizontal="center" vertical="center" wrapText="1"/>
    </xf>
    <xf numFmtId="0" fontId="24" fillId="0" borderId="12" xfId="0" applyFont="1" applyBorder="1" applyAlignment="1">
      <alignment horizontal="left" vertical="center" wrapText="1"/>
    </xf>
    <xf numFmtId="0" fontId="20" fillId="7" borderId="5" xfId="2" applyFont="1" applyFill="1" applyBorder="1" applyAlignment="1" applyProtection="1">
      <alignment horizontal="center" vertical="center" wrapText="1"/>
    </xf>
    <xf numFmtId="0" fontId="20" fillId="7" borderId="6" xfId="2" applyFont="1" applyFill="1" applyBorder="1" applyAlignment="1" applyProtection="1">
      <alignment horizontal="center" vertical="center"/>
    </xf>
    <xf numFmtId="0" fontId="20" fillId="7" borderId="7" xfId="2" applyFont="1" applyFill="1" applyBorder="1" applyAlignment="1" applyProtection="1">
      <alignment horizontal="center" vertical="center"/>
    </xf>
    <xf numFmtId="0" fontId="24" fillId="0" borderId="17" xfId="0" applyFont="1" applyBorder="1" applyAlignment="1">
      <alignment vertical="top" wrapText="1"/>
    </xf>
    <xf numFmtId="0" fontId="24" fillId="0" borderId="0" xfId="0" applyFont="1" applyAlignment="1">
      <alignment vertical="top" wrapText="1"/>
    </xf>
    <xf numFmtId="0" fontId="24" fillId="0" borderId="0" xfId="0" applyFont="1" applyAlignment="1">
      <alignment vertical="center" wrapText="1"/>
    </xf>
    <xf numFmtId="0" fontId="11" fillId="4" borderId="4" xfId="0" applyFont="1" applyFill="1" applyBorder="1" applyAlignment="1">
      <alignment horizontal="center" vertical="center" wrapText="1"/>
    </xf>
    <xf numFmtId="0" fontId="20" fillId="11" borderId="6" xfId="2" applyFont="1" applyFill="1" applyBorder="1" applyAlignment="1" applyProtection="1">
      <alignment horizontal="center" vertical="center"/>
    </xf>
    <xf numFmtId="0" fontId="20" fillId="11" borderId="7" xfId="2" applyFont="1" applyFill="1" applyBorder="1" applyAlignment="1" applyProtection="1">
      <alignment horizontal="center" vertical="center"/>
    </xf>
    <xf numFmtId="0" fontId="10" fillId="4" borderId="13"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14" xfId="0" applyFont="1" applyFill="1" applyBorder="1" applyAlignment="1">
      <alignment horizontal="center" vertical="center"/>
    </xf>
    <xf numFmtId="0" fontId="3" fillId="4" borderId="15"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16" xfId="0" applyFont="1" applyFill="1" applyBorder="1" applyAlignment="1">
      <alignment horizontal="center" vertical="center"/>
    </xf>
    <xf numFmtId="0" fontId="20" fillId="5" borderId="6" xfId="2" applyFont="1" applyFill="1" applyBorder="1" applyAlignment="1" applyProtection="1">
      <alignment horizontal="center" vertical="center"/>
    </xf>
    <xf numFmtId="0" fontId="20" fillId="5" borderId="7" xfId="2" applyFont="1" applyFill="1" applyBorder="1" applyAlignment="1" applyProtection="1">
      <alignment horizontal="center" vertical="center"/>
    </xf>
    <xf numFmtId="0" fontId="11" fillId="0" borderId="0" xfId="0" applyFont="1" applyAlignment="1">
      <alignment horizontal="right" vertical="top" wrapText="1"/>
    </xf>
    <xf numFmtId="0" fontId="11" fillId="0" borderId="18" xfId="0" applyFont="1" applyBorder="1" applyAlignment="1">
      <alignment horizontal="right" vertical="top" wrapText="1"/>
    </xf>
    <xf numFmtId="0" fontId="11" fillId="0" borderId="11" xfId="0" applyFont="1" applyBorder="1" applyAlignment="1">
      <alignment horizontal="right" vertical="top" wrapText="1"/>
    </xf>
    <xf numFmtId="0" fontId="11" fillId="0" borderId="16" xfId="0" applyFont="1" applyBorder="1" applyAlignment="1">
      <alignment horizontal="right" vertical="top" wrapText="1"/>
    </xf>
    <xf numFmtId="0" fontId="12" fillId="6" borderId="5" xfId="2" applyFill="1" applyBorder="1" applyAlignment="1" applyProtection="1">
      <alignment horizontal="center" vertical="center" wrapText="1"/>
    </xf>
    <xf numFmtId="0" fontId="12" fillId="6" borderId="6" xfId="2" applyFill="1" applyBorder="1" applyAlignment="1" applyProtection="1">
      <alignment horizontal="center" vertical="center"/>
    </xf>
    <xf numFmtId="0" fontId="12" fillId="6" borderId="7" xfId="2" applyFill="1" applyBorder="1" applyAlignment="1" applyProtection="1">
      <alignment horizontal="center" vertical="center"/>
    </xf>
    <xf numFmtId="0" fontId="11" fillId="0" borderId="4" xfId="0" applyFont="1" applyBorder="1" applyAlignment="1">
      <alignment horizontal="center" vertical="center" wrapText="1"/>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4" fillId="0" borderId="13" xfId="0" applyFont="1" applyBorder="1" applyAlignment="1">
      <alignment vertical="top" wrapText="1"/>
    </xf>
    <xf numFmtId="0" fontId="24" fillId="0" borderId="12" xfId="0" applyFont="1" applyBorder="1" applyAlignment="1">
      <alignment vertical="top" wrapText="1"/>
    </xf>
    <xf numFmtId="20" fontId="11" fillId="4" borderId="35" xfId="1" applyNumberFormat="1" applyFont="1" applyFill="1" applyBorder="1" applyAlignment="1">
      <alignment horizontal="center" vertical="center" wrapText="1"/>
    </xf>
    <xf numFmtId="20" fontId="11" fillId="4" borderId="6" xfId="1" applyNumberFormat="1" applyFont="1" applyFill="1" applyBorder="1" applyAlignment="1">
      <alignment horizontal="center" vertical="center" wrapText="1"/>
    </xf>
    <xf numFmtId="20" fontId="11" fillId="4" borderId="7" xfId="1" applyNumberFormat="1" applyFont="1" applyFill="1" applyBorder="1" applyAlignment="1">
      <alignment horizontal="center" vertical="center" wrapText="1"/>
    </xf>
    <xf numFmtId="0" fontId="37" fillId="0" borderId="35" xfId="0" applyFont="1" applyBorder="1" applyAlignment="1">
      <alignment horizontal="center" vertical="center" wrapText="1"/>
    </xf>
    <xf numFmtId="0" fontId="34" fillId="11" borderId="35" xfId="2" applyFont="1" applyFill="1" applyBorder="1" applyAlignment="1" applyProtection="1">
      <alignment horizontal="center" vertical="center" wrapText="1"/>
    </xf>
    <xf numFmtId="0" fontId="34" fillId="11" borderId="6" xfId="2" applyFont="1" applyFill="1" applyBorder="1" applyAlignment="1" applyProtection="1">
      <alignment horizontal="center" vertical="center" wrapText="1"/>
    </xf>
    <xf numFmtId="0" fontId="34" fillId="11" borderId="7" xfId="2" applyFont="1" applyFill="1" applyBorder="1" applyAlignment="1" applyProtection="1">
      <alignment horizontal="center" vertical="center" wrapText="1"/>
    </xf>
    <xf numFmtId="0" fontId="20" fillId="5" borderId="7" xfId="2" applyFont="1" applyFill="1" applyBorder="1" applyAlignment="1" applyProtection="1">
      <alignment horizontal="center" vertical="center" wrapText="1"/>
    </xf>
    <xf numFmtId="0" fontId="201" fillId="42" borderId="6" xfId="2" applyFont="1" applyFill="1" applyBorder="1" applyAlignment="1" applyProtection="1">
      <alignment horizontal="center" vertical="center" wrapText="1"/>
    </xf>
    <xf numFmtId="0" fontId="201" fillId="42" borderId="7" xfId="2" applyFont="1" applyFill="1" applyBorder="1" applyAlignment="1" applyProtection="1">
      <alignment horizontal="center" vertical="center" wrapText="1"/>
    </xf>
    <xf numFmtId="0" fontId="193" fillId="0" borderId="6" xfId="2" applyFont="1" applyFill="1" applyBorder="1" applyAlignment="1" applyProtection="1">
      <alignment horizontal="center" vertical="center" wrapText="1"/>
    </xf>
    <xf numFmtId="0" fontId="193" fillId="0" borderId="7" xfId="2" applyFont="1" applyFill="1" applyBorder="1" applyAlignment="1" applyProtection="1">
      <alignment horizontal="center" vertical="center" wrapText="1"/>
    </xf>
    <xf numFmtId="0" fontId="12" fillId="0" borderId="6" xfId="2" applyFill="1" applyBorder="1" applyAlignment="1" applyProtection="1">
      <alignment horizontal="center" vertical="center" wrapText="1"/>
    </xf>
    <xf numFmtId="0" fontId="12" fillId="0" borderId="7" xfId="2" applyFill="1" applyBorder="1" applyAlignment="1" applyProtection="1">
      <alignment horizontal="center" vertical="center" wrapText="1"/>
    </xf>
    <xf numFmtId="0" fontId="26" fillId="0" borderId="12" xfId="4" applyFont="1" applyBorder="1" applyAlignment="1" applyProtection="1">
      <alignment vertical="center"/>
      <protection locked="0"/>
    </xf>
    <xf numFmtId="0" fontId="26" fillId="0" borderId="14" xfId="4" applyFont="1" applyBorder="1" applyAlignment="1" applyProtection="1">
      <alignment vertical="center"/>
      <protection locked="0"/>
    </xf>
    <xf numFmtId="0" fontId="26" fillId="0" borderId="11" xfId="4" applyFont="1" applyBorder="1" applyAlignment="1" applyProtection="1">
      <alignment vertical="center"/>
      <protection locked="0"/>
    </xf>
    <xf numFmtId="0" fontId="26" fillId="0" borderId="16" xfId="4" applyFont="1" applyBorder="1" applyAlignment="1" applyProtection="1">
      <alignment vertical="center"/>
      <protection locked="0"/>
    </xf>
    <xf numFmtId="182" fontId="26" fillId="0" borderId="8" xfId="4" applyNumberFormat="1" applyFont="1" applyBorder="1" applyAlignment="1" applyProtection="1">
      <alignment horizontal="center"/>
      <protection locked="0"/>
    </xf>
    <xf numFmtId="182" fontId="26" fillId="0" borderId="10" xfId="4" applyNumberFormat="1" applyFont="1" applyBorder="1" applyAlignment="1" applyProtection="1">
      <alignment horizontal="center"/>
      <protection locked="0"/>
    </xf>
    <xf numFmtId="0" fontId="73" fillId="0" borderId="4" xfId="4" applyFont="1" applyBorder="1" applyAlignment="1" applyProtection="1">
      <alignment horizontal="center"/>
      <protection locked="0"/>
    </xf>
    <xf numFmtId="0" fontId="26" fillId="0" borderId="4" xfId="4" applyFont="1" applyBorder="1" applyAlignment="1" applyProtection="1">
      <alignment horizontal="center"/>
      <protection locked="0"/>
    </xf>
    <xf numFmtId="183" fontId="77" fillId="0" borderId="0" xfId="4" applyNumberFormat="1" applyFont="1" applyAlignment="1" applyProtection="1">
      <alignment horizontal="center" vertical="center"/>
      <protection locked="0"/>
    </xf>
    <xf numFmtId="182" fontId="73" fillId="0" borderId="12" xfId="4" applyNumberFormat="1" applyFont="1" applyBorder="1" applyProtection="1">
      <protection locked="0"/>
    </xf>
    <xf numFmtId="182" fontId="31" fillId="0" borderId="12" xfId="4" applyNumberFormat="1" applyFont="1" applyBorder="1" applyProtection="1">
      <protection locked="0"/>
    </xf>
    <xf numFmtId="182" fontId="73" fillId="0" borderId="12" xfId="4" applyNumberFormat="1" applyFont="1" applyBorder="1" applyAlignment="1" applyProtection="1">
      <alignment horizontal="right"/>
      <protection locked="0"/>
    </xf>
    <xf numFmtId="182" fontId="73" fillId="0" borderId="0" xfId="4" applyNumberFormat="1" applyFont="1" applyProtection="1">
      <protection locked="0"/>
    </xf>
    <xf numFmtId="182" fontId="31" fillId="0" borderId="0" xfId="4" applyNumberFormat="1" applyFont="1" applyProtection="1">
      <protection locked="0"/>
    </xf>
    <xf numFmtId="182" fontId="26" fillId="0" borderId="8" xfId="4" applyNumberFormat="1" applyFont="1" applyBorder="1" applyAlignment="1">
      <alignment horizontal="center"/>
    </xf>
    <xf numFmtId="182" fontId="26" fillId="0" borderId="10" xfId="4" applyNumberFormat="1" applyFont="1" applyBorder="1" applyAlignment="1">
      <alignment horizontal="center"/>
    </xf>
    <xf numFmtId="0" fontId="24" fillId="0" borderId="0" xfId="4" applyFont="1" applyAlignment="1">
      <alignment horizontal="center" vertical="center"/>
    </xf>
    <xf numFmtId="0" fontId="31" fillId="0" borderId="46" xfId="126" applyFont="1" applyBorder="1" applyAlignment="1">
      <alignment horizontal="center" vertical="center"/>
    </xf>
    <xf numFmtId="0" fontId="31" fillId="0" borderId="47" xfId="126" applyFont="1" applyBorder="1" applyAlignment="1">
      <alignment horizontal="center" vertical="center"/>
    </xf>
    <xf numFmtId="0" fontId="31" fillId="0" borderId="46" xfId="126" applyFont="1" applyBorder="1" applyAlignment="1">
      <alignment horizontal="right" vertical="center"/>
    </xf>
    <xf numFmtId="0" fontId="31" fillId="0" borderId="49" xfId="126" applyFont="1" applyBorder="1" applyAlignment="1">
      <alignment horizontal="right" vertical="center"/>
    </xf>
    <xf numFmtId="0" fontId="31" fillId="0" borderId="49" xfId="126" applyFont="1" applyBorder="1" applyAlignment="1">
      <alignment horizontal="center" vertical="center"/>
    </xf>
    <xf numFmtId="0" fontId="82" fillId="0" borderId="52" xfId="4" applyFont="1" applyBorder="1" applyAlignment="1">
      <alignment horizontal="center" vertical="center"/>
    </xf>
    <xf numFmtId="0" fontId="31" fillId="0" borderId="10" xfId="126" applyFont="1" applyBorder="1" applyAlignment="1">
      <alignment horizontal="left" vertical="center" indent="1"/>
    </xf>
    <xf numFmtId="0" fontId="31" fillId="0" borderId="4" xfId="126" applyFont="1" applyBorder="1" applyAlignment="1">
      <alignment horizontal="left" vertical="center" indent="1"/>
    </xf>
    <xf numFmtId="0" fontId="24" fillId="0" borderId="0" xfId="4" applyFont="1" applyAlignment="1">
      <alignment horizontal="right" vertical="center"/>
    </xf>
    <xf numFmtId="0" fontId="31" fillId="0" borderId="80" xfId="126" applyFont="1" applyBorder="1" applyAlignment="1">
      <alignment horizontal="center" vertical="center"/>
    </xf>
    <xf numFmtId="0" fontId="31" fillId="0" borderId="68" xfId="126" quotePrefix="1" applyFont="1" applyBorder="1" applyAlignment="1">
      <alignment horizontal="center" vertical="center"/>
    </xf>
    <xf numFmtId="0" fontId="31" fillId="0" borderId="10" xfId="126" quotePrefix="1" applyFont="1" applyBorder="1" applyAlignment="1">
      <alignment horizontal="center" vertical="center"/>
    </xf>
    <xf numFmtId="0" fontId="31" fillId="0" borderId="4" xfId="126" quotePrefix="1" applyFont="1" applyBorder="1" applyAlignment="1">
      <alignment horizontal="center" vertical="center"/>
    </xf>
    <xf numFmtId="0" fontId="31" fillId="0" borderId="68" xfId="4" applyFont="1" applyBorder="1" applyAlignment="1">
      <alignment horizontal="center" vertical="center"/>
    </xf>
    <xf numFmtId="0" fontId="31" fillId="0" borderId="4" xfId="4" applyFont="1" applyBorder="1" applyAlignment="1">
      <alignment horizontal="center" vertical="center"/>
    </xf>
    <xf numFmtId="0" fontId="31" fillId="0" borderId="68" xfId="126" applyFont="1" applyBorder="1" applyAlignment="1">
      <alignment horizontal="center" vertical="center"/>
    </xf>
    <xf numFmtId="0" fontId="31" fillId="0" borderId="56" xfId="126" applyFont="1" applyBorder="1" applyAlignment="1">
      <alignment horizontal="center" vertical="center"/>
    </xf>
    <xf numFmtId="0" fontId="31" fillId="0" borderId="4" xfId="126" applyFont="1" applyBorder="1" applyAlignment="1">
      <alignment horizontal="center" vertical="center" wrapText="1"/>
    </xf>
    <xf numFmtId="0" fontId="31" fillId="0" borderId="4" xfId="126" applyFont="1" applyBorder="1" applyAlignment="1">
      <alignment horizontal="center" vertical="center"/>
    </xf>
    <xf numFmtId="0" fontId="31" fillId="0" borderId="8" xfId="126" applyFont="1" applyBorder="1" applyAlignment="1">
      <alignment horizontal="center" vertical="center" wrapText="1"/>
    </xf>
    <xf numFmtId="0" fontId="31" fillId="0" borderId="10" xfId="126" applyFont="1" applyBorder="1" applyAlignment="1">
      <alignment horizontal="left" vertical="center"/>
    </xf>
    <xf numFmtId="0" fontId="31" fillId="0" borderId="4" xfId="126" applyFont="1" applyBorder="1" applyAlignment="1">
      <alignment horizontal="left" vertical="center"/>
    </xf>
    <xf numFmtId="188" fontId="15" fillId="0" borderId="4" xfId="156" applyNumberFormat="1" applyFont="1" applyBorder="1" applyAlignment="1">
      <alignment horizontal="right"/>
    </xf>
    <xf numFmtId="188" fontId="15" fillId="0" borderId="8" xfId="156" applyNumberFormat="1" applyFont="1" applyBorder="1" applyAlignment="1">
      <alignment horizontal="right"/>
    </xf>
    <xf numFmtId="0" fontId="31" fillId="0" borderId="10" xfId="127" applyFont="1" applyBorder="1" applyAlignment="1">
      <alignment horizontal="left" vertical="center" wrapText="1" indent="1"/>
    </xf>
    <xf numFmtId="0" fontId="31" fillId="0" borderId="4" xfId="127" applyFont="1" applyBorder="1" applyAlignment="1">
      <alignment horizontal="left" vertical="center" wrapText="1" indent="1"/>
    </xf>
    <xf numFmtId="0" fontId="24" fillId="0" borderId="0" xfId="4" applyFont="1" applyAlignment="1">
      <alignment horizontal="left" vertical="center"/>
    </xf>
    <xf numFmtId="0" fontId="31" fillId="0" borderId="75" xfId="127" applyFont="1" applyBorder="1" applyAlignment="1">
      <alignment horizontal="left" vertical="center" wrapText="1" indent="1"/>
    </xf>
    <xf numFmtId="0" fontId="31" fillId="0" borderId="66" xfId="127" applyFont="1" applyBorder="1" applyAlignment="1">
      <alignment horizontal="left" vertical="center" wrapText="1" indent="1"/>
    </xf>
    <xf numFmtId="188" fontId="15" fillId="0" borderId="66" xfId="156" applyNumberFormat="1" applyFont="1" applyBorder="1" applyAlignment="1">
      <alignment horizontal="right"/>
    </xf>
    <xf numFmtId="188" fontId="15" fillId="0" borderId="65" xfId="156" applyNumberFormat="1" applyFont="1" applyBorder="1" applyAlignment="1">
      <alignment horizontal="right"/>
    </xf>
    <xf numFmtId="0" fontId="31" fillId="0" borderId="47" xfId="126" applyFont="1" applyBorder="1" applyAlignment="1">
      <alignment horizontal="right" vertical="center"/>
    </xf>
    <xf numFmtId="188" fontId="31" fillId="9" borderId="4" xfId="156" applyNumberFormat="1" applyFont="1" applyFill="1" applyBorder="1" applyAlignment="1">
      <alignment horizontal="right"/>
    </xf>
    <xf numFmtId="188" fontId="31" fillId="9" borderId="8" xfId="156" applyNumberFormat="1" applyFont="1" applyFill="1" applyBorder="1" applyAlignment="1">
      <alignment horizontal="right"/>
    </xf>
    <xf numFmtId="188" fontId="31" fillId="0" borderId="4" xfId="156" applyNumberFormat="1" applyFont="1" applyBorder="1" applyAlignment="1">
      <alignment horizontal="right"/>
    </xf>
    <xf numFmtId="188" fontId="31" fillId="0" borderId="8" xfId="156" applyNumberFormat="1" applyFont="1" applyBorder="1" applyAlignment="1">
      <alignment horizontal="right"/>
    </xf>
    <xf numFmtId="188" fontId="31" fillId="9" borderId="66" xfId="156" applyNumberFormat="1" applyFont="1" applyFill="1" applyBorder="1" applyAlignment="1">
      <alignment horizontal="right"/>
    </xf>
    <xf numFmtId="188" fontId="31" fillId="0" borderId="66" xfId="156" applyNumberFormat="1" applyFont="1" applyBorder="1" applyAlignment="1">
      <alignment horizontal="right"/>
    </xf>
    <xf numFmtId="188" fontId="31" fillId="0" borderId="65" xfId="156" applyNumberFormat="1" applyFont="1" applyBorder="1" applyAlignment="1">
      <alignment horizontal="right"/>
    </xf>
    <xf numFmtId="203" fontId="31" fillId="9" borderId="4" xfId="156" applyNumberFormat="1" applyFont="1" applyFill="1" applyBorder="1" applyAlignment="1">
      <alignment horizontal="right"/>
    </xf>
    <xf numFmtId="203" fontId="31" fillId="0" borderId="4" xfId="156" applyNumberFormat="1" applyFont="1" applyBorder="1" applyAlignment="1">
      <alignment horizontal="right"/>
    </xf>
    <xf numFmtId="203" fontId="31" fillId="0" borderId="8" xfId="156" applyNumberFormat="1" applyFont="1" applyBorder="1" applyAlignment="1">
      <alignment horizontal="right"/>
    </xf>
    <xf numFmtId="0" fontId="26" fillId="0" borderId="52" xfId="129" applyFont="1" applyBorder="1" applyAlignment="1">
      <alignment horizontal="center" vertical="center"/>
    </xf>
    <xf numFmtId="0" fontId="26" fillId="0" borderId="53" xfId="129" applyFont="1" applyBorder="1" applyAlignment="1">
      <alignment horizontal="center" vertical="center"/>
    </xf>
    <xf numFmtId="0" fontId="26" fillId="0" borderId="51" xfId="129" applyFont="1" applyBorder="1" applyAlignment="1">
      <alignment horizontal="center" vertical="center"/>
    </xf>
    <xf numFmtId="0" fontId="26" fillId="0" borderId="60" xfId="129" applyFont="1" applyBorder="1" applyAlignment="1">
      <alignment horizontal="center" vertical="center"/>
    </xf>
    <xf numFmtId="0" fontId="26" fillId="0" borderId="54" xfId="129" applyFont="1" applyBorder="1" applyAlignment="1">
      <alignment horizontal="center" vertical="center" wrapText="1"/>
    </xf>
    <xf numFmtId="0" fontId="26" fillId="0" borderId="50" xfId="129" applyFont="1" applyBorder="1" applyAlignment="1">
      <alignment horizontal="center" vertical="center"/>
    </xf>
    <xf numFmtId="0" fontId="26" fillId="0" borderId="64" xfId="129" applyFont="1" applyBorder="1" applyAlignment="1">
      <alignment horizontal="center" vertical="center"/>
    </xf>
    <xf numFmtId="0" fontId="26" fillId="0" borderId="62" xfId="129" applyFont="1" applyBorder="1" applyAlignment="1">
      <alignment horizontal="center" vertical="center"/>
    </xf>
    <xf numFmtId="0" fontId="24" fillId="0" borderId="46" xfId="129" applyFont="1" applyBorder="1" applyAlignment="1">
      <alignment horizontal="center" vertical="center"/>
    </xf>
    <xf numFmtId="0" fontId="24" fillId="0" borderId="49" xfId="129" applyFont="1" applyBorder="1" applyAlignment="1">
      <alignment horizontal="center" vertical="center"/>
    </xf>
    <xf numFmtId="0" fontId="24" fillId="0" borderId="47" xfId="129" applyFont="1" applyBorder="1" applyAlignment="1">
      <alignment horizontal="center" vertical="center"/>
    </xf>
    <xf numFmtId="0" fontId="85" fillId="0" borderId="52" xfId="129" applyFont="1" applyBorder="1" applyAlignment="1">
      <alignment horizontal="center" vertical="center"/>
    </xf>
    <xf numFmtId="0" fontId="24" fillId="0" borderId="0" xfId="129" applyFont="1" applyAlignment="1">
      <alignment horizontal="center" vertical="center"/>
    </xf>
    <xf numFmtId="0" fontId="31" fillId="0" borderId="51" xfId="129" applyFont="1" applyBorder="1" applyAlignment="1">
      <alignment horizontal="right" vertical="center"/>
    </xf>
    <xf numFmtId="0" fontId="26" fillId="0" borderId="35" xfId="129" applyFont="1" applyBorder="1" applyAlignment="1">
      <alignment vertical="center"/>
    </xf>
    <xf numFmtId="0" fontId="26" fillId="0" borderId="6" xfId="129" applyFont="1" applyBorder="1" applyAlignment="1">
      <alignment vertical="center"/>
    </xf>
    <xf numFmtId="0" fontId="26" fillId="0" borderId="7" xfId="129" applyFont="1" applyBorder="1" applyAlignment="1">
      <alignment vertical="center"/>
    </xf>
    <xf numFmtId="0" fontId="26" fillId="0" borderId="4" xfId="129" applyFont="1" applyBorder="1" applyAlignment="1">
      <alignment vertical="center"/>
    </xf>
    <xf numFmtId="0" fontId="26" fillId="0" borderId="73" xfId="129" applyFont="1" applyBorder="1" applyAlignment="1">
      <alignment vertical="center"/>
    </xf>
    <xf numFmtId="0" fontId="26" fillId="0" borderId="74" xfId="129" applyFont="1" applyBorder="1" applyAlignment="1">
      <alignment vertical="center"/>
    </xf>
    <xf numFmtId="0" fontId="26" fillId="0" borderId="18" xfId="129" applyFont="1" applyBorder="1" applyAlignment="1">
      <alignment horizontal="center" vertical="center" wrapText="1"/>
    </xf>
    <xf numFmtId="0" fontId="26" fillId="0" borderId="16" xfId="129" applyFont="1" applyBorder="1" applyAlignment="1">
      <alignment horizontal="center" vertical="center" wrapText="1"/>
    </xf>
    <xf numFmtId="0" fontId="26" fillId="0" borderId="15" xfId="129" applyFont="1" applyBorder="1" applyAlignment="1">
      <alignment vertical="center"/>
    </xf>
    <xf numFmtId="0" fontId="26" fillId="0" borderId="67" xfId="129" applyFont="1" applyBorder="1" applyAlignment="1">
      <alignment vertical="center"/>
    </xf>
    <xf numFmtId="0" fontId="26" fillId="0" borderId="13" xfId="129" applyFont="1" applyBorder="1" applyAlignment="1">
      <alignment vertical="center"/>
    </xf>
    <xf numFmtId="0" fontId="26" fillId="0" borderId="69" xfId="129" applyFont="1" applyBorder="1" applyAlignment="1">
      <alignment vertical="center"/>
    </xf>
    <xf numFmtId="0" fontId="26" fillId="0" borderId="8" xfId="129" applyFont="1" applyBorder="1" applyAlignment="1">
      <alignment vertical="center"/>
    </xf>
    <xf numFmtId="0" fontId="26" fillId="0" borderId="70" xfId="129" applyFont="1" applyBorder="1" applyAlignment="1">
      <alignment vertical="center"/>
    </xf>
    <xf numFmtId="0" fontId="26" fillId="0" borderId="71" xfId="129" applyFont="1" applyBorder="1" applyAlignment="1">
      <alignment vertical="center"/>
    </xf>
    <xf numFmtId="0" fontId="26" fillId="0" borderId="14" xfId="129" applyFont="1" applyBorder="1" applyAlignment="1">
      <alignment horizontal="center" vertical="center"/>
    </xf>
    <xf numFmtId="0" fontId="26" fillId="0" borderId="18" xfId="129" applyFont="1" applyBorder="1" applyAlignment="1">
      <alignment horizontal="center" vertical="center"/>
    </xf>
    <xf numFmtId="0" fontId="26" fillId="0" borderId="16" xfId="129" applyFont="1" applyBorder="1" applyAlignment="1">
      <alignment horizontal="center" vertical="center"/>
    </xf>
    <xf numFmtId="0" fontId="24" fillId="0" borderId="76" xfId="130" applyFont="1" applyBorder="1" applyAlignment="1">
      <alignment horizontal="center" vertical="center" shrinkToFit="1"/>
    </xf>
    <xf numFmtId="0" fontId="24" fillId="0" borderId="76" xfId="130" applyFont="1" applyBorder="1" applyAlignment="1">
      <alignment horizontal="center" vertical="center"/>
    </xf>
    <xf numFmtId="0" fontId="31" fillId="0" borderId="77" xfId="130" applyFont="1" applyBorder="1" applyAlignment="1">
      <alignment horizontal="left" vertical="center" wrapText="1"/>
    </xf>
    <xf numFmtId="0" fontId="85" fillId="0" borderId="0" xfId="130" applyFont="1" applyAlignment="1">
      <alignment horizontal="center" vertical="center" wrapText="1"/>
    </xf>
    <xf numFmtId="0" fontId="31" fillId="0" borderId="78" xfId="130" applyFont="1" applyBorder="1" applyAlignment="1" applyProtection="1">
      <alignment horizontal="center" wrapText="1"/>
      <protection locked="0"/>
    </xf>
    <xf numFmtId="0" fontId="26" fillId="0" borderId="0" xfId="130" applyFont="1" applyAlignment="1" applyProtection="1">
      <alignment horizontal="left" vertical="center"/>
      <protection locked="0"/>
    </xf>
    <xf numFmtId="0" fontId="26" fillId="0" borderId="76" xfId="130" applyFont="1" applyBorder="1" applyAlignment="1" applyProtection="1">
      <alignment horizontal="distributed" vertical="center" wrapText="1"/>
      <protection locked="0"/>
    </xf>
    <xf numFmtId="0" fontId="26" fillId="0" borderId="230" xfId="130" applyFont="1" applyBorder="1" applyAlignment="1" applyProtection="1">
      <alignment horizontal="distributed" vertical="center" wrapText="1"/>
      <protection locked="0"/>
    </xf>
    <xf numFmtId="0" fontId="31" fillId="0" borderId="0" xfId="130" applyFont="1" applyAlignment="1" applyProtection="1">
      <alignment horizontal="left" vertical="center"/>
      <protection locked="0"/>
    </xf>
    <xf numFmtId="0" fontId="26" fillId="0" borderId="0" xfId="130" applyFont="1" applyAlignment="1" applyProtection="1">
      <alignment horizontal="left"/>
      <protection locked="0"/>
    </xf>
    <xf numFmtId="0" fontId="26" fillId="0" borderId="232" xfId="130" applyFont="1" applyBorder="1" applyAlignment="1" applyProtection="1">
      <alignment horizontal="distributed" vertical="center" wrapText="1"/>
      <protection locked="0"/>
    </xf>
    <xf numFmtId="0" fontId="31" fillId="0" borderId="0" xfId="32" applyFont="1" applyAlignment="1" applyProtection="1">
      <alignment horizontal="right"/>
      <protection locked="0"/>
    </xf>
    <xf numFmtId="0" fontId="31" fillId="0" borderId="0" xfId="32" applyFont="1" applyAlignment="1" applyProtection="1">
      <alignment horizontal="left"/>
      <protection locked="0"/>
    </xf>
    <xf numFmtId="0" fontId="31" fillId="0" borderId="0" xfId="32" applyFont="1" applyProtection="1">
      <protection locked="0"/>
    </xf>
    <xf numFmtId="0" fontId="2" fillId="0" borderId="53" xfId="32" applyFont="1" applyBorder="1" applyAlignment="1" applyProtection="1">
      <alignment horizontal="center" vertical="center"/>
      <protection locked="0"/>
    </xf>
    <xf numFmtId="0" fontId="2" fillId="0" borderId="58" xfId="32" applyFont="1" applyBorder="1" applyAlignment="1" applyProtection="1">
      <alignment horizontal="center" vertical="center"/>
      <protection locked="0"/>
    </xf>
    <xf numFmtId="0" fontId="2" fillId="0" borderId="60" xfId="32" applyFont="1" applyBorder="1" applyAlignment="1" applyProtection="1">
      <alignment horizontal="center" vertical="center"/>
      <protection locked="0"/>
    </xf>
    <xf numFmtId="0" fontId="2" fillId="0" borderId="55" xfId="32" applyFont="1" applyBorder="1" applyAlignment="1" applyProtection="1">
      <alignment horizontal="center" vertical="center"/>
      <protection locked="0"/>
    </xf>
    <xf numFmtId="0" fontId="2" fillId="0" borderId="18" xfId="32" applyFont="1" applyBorder="1" applyAlignment="1" applyProtection="1">
      <alignment horizontal="center" vertical="center"/>
      <protection locked="0"/>
    </xf>
    <xf numFmtId="0" fontId="2" fillId="0" borderId="61" xfId="32" applyFont="1" applyBorder="1" applyAlignment="1" applyProtection="1">
      <alignment horizontal="center" vertical="center"/>
      <protection locked="0"/>
    </xf>
    <xf numFmtId="0" fontId="2" fillId="0" borderId="80" xfId="32" applyFont="1" applyBorder="1" applyAlignment="1" applyProtection="1">
      <alignment horizontal="center" vertical="center"/>
      <protection locked="0"/>
    </xf>
    <xf numFmtId="0" fontId="2" fillId="0" borderId="68" xfId="32" applyFont="1" applyBorder="1" applyAlignment="1" applyProtection="1">
      <alignment horizontal="center" vertical="center"/>
      <protection locked="0"/>
    </xf>
    <xf numFmtId="0" fontId="2" fillId="0" borderId="56" xfId="32" applyFont="1" applyBorder="1" applyAlignment="1" applyProtection="1">
      <alignment horizontal="center" vertical="center"/>
      <protection locked="0"/>
    </xf>
    <xf numFmtId="0" fontId="2" fillId="0" borderId="57" xfId="32" applyFont="1" applyBorder="1" applyAlignment="1" applyProtection="1">
      <alignment horizontal="center" vertical="center"/>
      <protection locked="0"/>
    </xf>
    <xf numFmtId="0" fontId="2" fillId="0" borderId="10" xfId="32" applyFont="1" applyBorder="1" applyAlignment="1" applyProtection="1">
      <alignment horizontal="center" vertical="center"/>
      <protection locked="0"/>
    </xf>
    <xf numFmtId="0" fontId="2" fillId="0" borderId="75" xfId="32" applyFont="1" applyBorder="1" applyAlignment="1" applyProtection="1">
      <alignment horizontal="center" vertical="center"/>
      <protection locked="0"/>
    </xf>
    <xf numFmtId="0" fontId="2" fillId="0" borderId="4" xfId="32" applyFont="1" applyBorder="1" applyAlignment="1" applyProtection="1">
      <alignment horizontal="center" vertical="center"/>
      <protection locked="0"/>
    </xf>
    <xf numFmtId="0" fontId="2" fillId="0" borderId="8" xfId="32" applyFont="1" applyBorder="1" applyAlignment="1" applyProtection="1">
      <alignment horizontal="center" vertical="center"/>
      <protection locked="0"/>
    </xf>
    <xf numFmtId="0" fontId="3" fillId="0" borderId="0" xfId="32" applyFont="1" applyAlignment="1" applyProtection="1">
      <alignment horizontal="left" vertical="center"/>
      <protection locked="0"/>
    </xf>
    <xf numFmtId="0" fontId="26" fillId="0" borderId="4" xfId="32" applyFont="1" applyBorder="1" applyAlignment="1" applyProtection="1">
      <alignment horizontal="center" vertical="center"/>
      <protection locked="0"/>
    </xf>
    <xf numFmtId="0" fontId="23" fillId="0" borderId="8" xfId="32" applyFont="1" applyBorder="1" applyAlignment="1" applyProtection="1">
      <alignment horizontal="center" vertical="center"/>
      <protection locked="0"/>
    </xf>
    <xf numFmtId="0" fontId="26" fillId="0" borderId="10" xfId="32" applyFont="1" applyBorder="1" applyAlignment="1" applyProtection="1">
      <alignment horizontal="center" vertical="center"/>
      <protection locked="0"/>
    </xf>
    <xf numFmtId="0" fontId="10" fillId="0" borderId="12" xfId="32" applyFont="1" applyBorder="1" applyAlignment="1" applyProtection="1">
      <alignment horizontal="center" vertical="center"/>
      <protection locked="0"/>
    </xf>
    <xf numFmtId="0" fontId="202" fillId="0" borderId="12" xfId="32" applyFont="1" applyBorder="1" applyAlignment="1" applyProtection="1">
      <alignment horizontal="center" vertical="center"/>
      <protection locked="0"/>
    </xf>
    <xf numFmtId="0" fontId="31" fillId="0" borderId="76" xfId="130" applyFont="1" applyBorder="1" applyAlignment="1">
      <alignment horizontal="center" vertical="center" shrinkToFit="1"/>
    </xf>
    <xf numFmtId="0" fontId="31" fillId="0" borderId="76" xfId="130" applyFont="1" applyBorder="1" applyAlignment="1">
      <alignment horizontal="center" vertical="center"/>
    </xf>
    <xf numFmtId="0" fontId="31" fillId="0" borderId="77" xfId="130" applyFont="1" applyBorder="1" applyAlignment="1">
      <alignment horizontal="left" vertical="center"/>
    </xf>
    <xf numFmtId="0" fontId="85" fillId="0" borderId="0" xfId="130" applyFont="1" applyAlignment="1">
      <alignment horizontal="center" vertical="center"/>
    </xf>
    <xf numFmtId="0" fontId="26" fillId="0" borderId="0" xfId="130" applyFont="1" applyAlignment="1" applyProtection="1">
      <alignment horizontal="center" vertical="center"/>
      <protection locked="0"/>
    </xf>
    <xf numFmtId="0" fontId="26" fillId="0" borderId="76" xfId="130" applyFont="1" applyBorder="1" applyAlignment="1" applyProtection="1">
      <alignment horizontal="distributed" vertical="center"/>
      <protection locked="0"/>
    </xf>
    <xf numFmtId="0" fontId="26" fillId="0" borderId="230" xfId="130" applyFont="1" applyBorder="1" applyAlignment="1" applyProtection="1">
      <alignment horizontal="distributed" vertical="center"/>
      <protection locked="0"/>
    </xf>
    <xf numFmtId="0" fontId="26" fillId="0" borderId="232" xfId="130" applyFont="1" applyBorder="1" applyAlignment="1" applyProtection="1">
      <alignment horizontal="distributed" vertical="center"/>
      <protection locked="0"/>
    </xf>
    <xf numFmtId="0" fontId="2" fillId="0" borderId="225" xfId="32" applyFont="1" applyBorder="1" applyAlignment="1" applyProtection="1">
      <alignment horizontal="center" vertical="center"/>
      <protection locked="0"/>
    </xf>
    <xf numFmtId="0" fontId="2" fillId="0" borderId="95" xfId="32" applyFont="1" applyBorder="1" applyAlignment="1" applyProtection="1">
      <alignment horizontal="center" vertical="center"/>
      <protection locked="0"/>
    </xf>
    <xf numFmtId="0" fontId="2" fillId="0" borderId="93" xfId="32" applyFont="1" applyBorder="1" applyAlignment="1" applyProtection="1">
      <alignment horizontal="center" vertical="center"/>
      <protection locked="0"/>
    </xf>
    <xf numFmtId="0" fontId="3" fillId="0" borderId="0" xfId="32" applyFont="1" applyAlignment="1" applyProtection="1">
      <alignment horizontal="center" vertical="center"/>
      <protection locked="0"/>
    </xf>
    <xf numFmtId="0" fontId="16" fillId="0" borderId="8" xfId="32" applyFont="1" applyBorder="1" applyAlignment="1" applyProtection="1">
      <alignment horizontal="center" vertical="center"/>
      <protection locked="0"/>
    </xf>
    <xf numFmtId="0" fontId="16" fillId="0" borderId="10" xfId="32" applyFont="1" applyBorder="1" applyAlignment="1" applyProtection="1">
      <alignment horizontal="center" vertical="center"/>
      <protection locked="0"/>
    </xf>
    <xf numFmtId="0" fontId="26" fillId="0" borderId="12" xfId="38" applyFont="1" applyBorder="1" applyAlignment="1" applyProtection="1">
      <alignment horizontal="right" vertical="center"/>
      <protection locked="0"/>
    </xf>
    <xf numFmtId="0" fontId="31" fillId="0" borderId="0" xfId="38" applyFont="1" applyAlignment="1" applyProtection="1">
      <alignment horizontal="left" vertical="center"/>
      <protection locked="0"/>
    </xf>
    <xf numFmtId="0" fontId="31" fillId="0" borderId="0" xfId="38" applyFont="1" applyAlignment="1" applyProtection="1">
      <alignment horizontal="left"/>
      <protection locked="0"/>
    </xf>
    <xf numFmtId="0" fontId="15" fillId="0" borderId="0" xfId="38" applyFont="1">
      <alignment vertical="center"/>
    </xf>
    <xf numFmtId="0" fontId="104" fillId="0" borderId="12" xfId="38" applyFont="1" applyBorder="1" applyAlignment="1" applyProtection="1">
      <alignment horizontal="center" vertical="center"/>
      <protection locked="0"/>
    </xf>
    <xf numFmtId="0" fontId="190" fillId="0" borderId="12" xfId="38" applyFont="1" applyBorder="1" applyAlignment="1" applyProtection="1">
      <alignment horizontal="center" vertical="center"/>
      <protection locked="0"/>
    </xf>
    <xf numFmtId="0" fontId="26" fillId="0" borderId="11" xfId="38" applyFont="1" applyBorder="1" applyAlignment="1" applyProtection="1">
      <alignment horizontal="center" vertical="center"/>
      <protection locked="0"/>
    </xf>
    <xf numFmtId="0" fontId="26" fillId="0" borderId="10" xfId="38" applyFont="1" applyBorder="1" applyAlignment="1" applyProtection="1">
      <alignment horizontal="center" vertical="center"/>
      <protection locked="0"/>
    </xf>
    <xf numFmtId="0" fontId="26" fillId="0" borderId="4" xfId="38" applyFont="1" applyBorder="1" applyAlignment="1" applyProtection="1">
      <alignment horizontal="center" vertical="center"/>
      <protection locked="0"/>
    </xf>
    <xf numFmtId="0" fontId="26" fillId="0" borderId="8" xfId="38" applyFont="1" applyBorder="1" applyAlignment="1" applyProtection="1">
      <alignment horizontal="center" vertical="center"/>
      <protection locked="0"/>
    </xf>
    <xf numFmtId="0" fontId="31" fillId="0" borderId="0" xfId="38" applyFont="1" applyAlignment="1" applyProtection="1">
      <alignment horizontal="right" vertical="center"/>
      <protection locked="0"/>
    </xf>
    <xf numFmtId="0" fontId="16" fillId="0" borderId="0" xfId="130" applyFont="1" applyAlignment="1" applyProtection="1">
      <alignment horizontal="left"/>
      <protection locked="0"/>
    </xf>
    <xf numFmtId="0" fontId="31" fillId="0" borderId="0" xfId="130" applyFont="1" applyAlignment="1" applyProtection="1">
      <alignment horizontal="left"/>
      <protection locked="0"/>
    </xf>
    <xf numFmtId="0" fontId="2" fillId="0" borderId="90" xfId="130" applyFont="1" applyBorder="1" applyAlignment="1" applyProtection="1">
      <alignment horizontal="center" vertical="center"/>
      <protection locked="0"/>
    </xf>
    <xf numFmtId="0" fontId="2" fillId="0" borderId="70" xfId="130" applyFont="1" applyBorder="1" applyAlignment="1" applyProtection="1">
      <alignment horizontal="center" vertical="center"/>
      <protection locked="0"/>
    </xf>
    <xf numFmtId="0" fontId="2" fillId="0" borderId="74" xfId="130" applyFont="1" applyBorder="1" applyAlignment="1" applyProtection="1">
      <alignment horizontal="center" vertical="center"/>
      <protection locked="0"/>
    </xf>
    <xf numFmtId="0" fontId="72" fillId="0" borderId="91" xfId="130" applyFont="1" applyBorder="1" applyAlignment="1" applyProtection="1">
      <alignment horizontal="center" vertical="center"/>
      <protection locked="0"/>
    </xf>
    <xf numFmtId="0" fontId="72" fillId="0" borderId="197" xfId="130" applyFont="1" applyBorder="1" applyAlignment="1" applyProtection="1">
      <alignment horizontal="center" vertical="center"/>
      <protection locked="0"/>
    </xf>
    <xf numFmtId="0" fontId="72" fillId="0" borderId="92" xfId="130" applyFont="1" applyBorder="1" applyAlignment="1" applyProtection="1">
      <alignment horizontal="center" vertical="center"/>
      <protection locked="0"/>
    </xf>
    <xf numFmtId="0" fontId="38" fillId="0" borderId="68" xfId="130" applyFont="1" applyBorder="1" applyAlignment="1" applyProtection="1">
      <alignment horizontal="center" vertical="center"/>
      <protection locked="0"/>
    </xf>
    <xf numFmtId="0" fontId="38" fillId="0" borderId="56" xfId="130" applyFont="1" applyBorder="1" applyAlignment="1" applyProtection="1">
      <alignment horizontal="center" vertical="center"/>
      <protection locked="0"/>
    </xf>
    <xf numFmtId="0" fontId="72" fillId="0" borderId="4" xfId="130" applyFont="1" applyBorder="1" applyAlignment="1" applyProtection="1">
      <alignment horizontal="center" vertical="center"/>
      <protection locked="0"/>
    </xf>
    <xf numFmtId="0" fontId="72" fillId="0" borderId="66" xfId="130" applyFont="1" applyBorder="1" applyAlignment="1" applyProtection="1">
      <alignment horizontal="center" vertical="center"/>
      <protection locked="0"/>
    </xf>
    <xf numFmtId="0" fontId="72" fillId="0" borderId="8" xfId="130" applyFont="1" applyBorder="1" applyAlignment="1" applyProtection="1">
      <alignment horizontal="center" vertical="center"/>
      <protection locked="0"/>
    </xf>
    <xf numFmtId="0" fontId="72" fillId="0" borderId="65" xfId="130" applyFont="1" applyBorder="1" applyAlignment="1" applyProtection="1">
      <alignment horizontal="center" vertical="center"/>
      <protection locked="0"/>
    </xf>
    <xf numFmtId="0" fontId="3" fillId="0" borderId="0" xfId="130" applyFont="1" applyAlignment="1" applyProtection="1">
      <alignment horizontal="center" vertical="center"/>
      <protection locked="0"/>
    </xf>
    <xf numFmtId="0" fontId="26" fillId="0" borderId="13" xfId="130" applyFont="1" applyBorder="1" applyAlignment="1" applyProtection="1">
      <alignment horizontal="center" vertical="center"/>
      <protection locked="0"/>
    </xf>
    <xf numFmtId="0" fontId="26" fillId="0" borderId="14" xfId="130" applyFont="1" applyBorder="1" applyAlignment="1" applyProtection="1">
      <alignment horizontal="center" vertical="center"/>
      <protection locked="0"/>
    </xf>
    <xf numFmtId="0" fontId="159" fillId="0" borderId="8" xfId="130" applyFont="1" applyBorder="1" applyAlignment="1" applyProtection="1">
      <alignment horizontal="center" vertical="center"/>
      <protection locked="0"/>
    </xf>
    <xf numFmtId="0" fontId="83" fillId="0" borderId="10" xfId="130" applyFont="1" applyBorder="1" applyAlignment="1" applyProtection="1">
      <alignment horizontal="center" vertical="center"/>
      <protection locked="0"/>
    </xf>
    <xf numFmtId="0" fontId="26" fillId="0" borderId="8" xfId="130" applyFont="1" applyBorder="1" applyAlignment="1" applyProtection="1">
      <alignment horizontal="center" vertical="center"/>
      <protection locked="0"/>
    </xf>
    <xf numFmtId="0" fontId="26" fillId="0" borderId="10" xfId="130" applyFont="1" applyBorder="1" applyAlignment="1" applyProtection="1">
      <alignment horizontal="center" vertical="center"/>
      <protection locked="0"/>
    </xf>
    <xf numFmtId="0" fontId="202" fillId="0" borderId="0" xfId="130" applyFont="1" applyAlignment="1" applyProtection="1">
      <alignment horizontal="center" vertical="center"/>
      <protection locked="0"/>
    </xf>
    <xf numFmtId="0" fontId="26" fillId="0" borderId="78" xfId="130" applyFont="1" applyBorder="1" applyAlignment="1" applyProtection="1">
      <alignment horizontal="center" vertical="center"/>
      <protection locked="0"/>
    </xf>
    <xf numFmtId="0" fontId="31" fillId="0" borderId="0" xfId="32" applyFont="1" applyAlignment="1" applyProtection="1">
      <alignment horizontal="left" wrapText="1"/>
      <protection locked="0"/>
    </xf>
    <xf numFmtId="0" fontId="23" fillId="0" borderId="46" xfId="159" applyFont="1" applyBorder="1" applyAlignment="1" applyProtection="1">
      <alignment horizontal="center" vertical="center"/>
      <protection locked="0"/>
    </xf>
    <xf numFmtId="0" fontId="26" fillId="0" borderId="47" xfId="32" applyFont="1" applyBorder="1"/>
    <xf numFmtId="0" fontId="26" fillId="0" borderId="46" xfId="159" applyFont="1" applyBorder="1" applyAlignment="1" applyProtection="1">
      <alignment horizontal="center" vertical="center"/>
      <protection locked="0"/>
    </xf>
    <xf numFmtId="0" fontId="31" fillId="0" borderId="47" xfId="32" applyFont="1" applyBorder="1"/>
    <xf numFmtId="49" fontId="204" fillId="0" borderId="52" xfId="160" applyNumberFormat="1" applyFont="1" applyBorder="1" applyAlignment="1">
      <alignment horizontal="center" vertical="center" wrapText="1"/>
    </xf>
    <xf numFmtId="0" fontId="31" fillId="0" borderId="0" xfId="160" applyFont="1" applyAlignment="1">
      <alignment horizontal="center" wrapText="1"/>
    </xf>
    <xf numFmtId="0" fontId="31" fillId="0" borderId="90" xfId="160" applyFont="1" applyBorder="1" applyAlignment="1">
      <alignment horizontal="center" vertical="center" wrapText="1"/>
    </xf>
    <xf numFmtId="0" fontId="31" fillId="0" borderId="74" xfId="160" applyFont="1" applyBorder="1" applyAlignment="1">
      <alignment horizontal="center" vertical="center" wrapText="1"/>
    </xf>
    <xf numFmtId="0" fontId="31" fillId="0" borderId="91" xfId="160" applyFont="1" applyBorder="1" applyAlignment="1">
      <alignment horizontal="center" vertical="center" wrapText="1"/>
    </xf>
    <xf numFmtId="0" fontId="31" fillId="0" borderId="92" xfId="160" applyFont="1" applyBorder="1" applyAlignment="1">
      <alignment horizontal="center" vertical="center" wrapText="1"/>
    </xf>
    <xf numFmtId="0" fontId="31" fillId="0" borderId="68" xfId="160" applyFont="1" applyBorder="1" applyAlignment="1">
      <alignment horizontal="distributed" vertical="center" wrapText="1" justifyLastLine="1"/>
    </xf>
    <xf numFmtId="0" fontId="31" fillId="0" borderId="56" xfId="160" applyFont="1" applyBorder="1" applyAlignment="1">
      <alignment horizontal="distributed" vertical="center" wrapText="1" justifyLastLine="1"/>
    </xf>
    <xf numFmtId="0" fontId="68" fillId="0" borderId="0" xfId="130" applyFont="1" applyAlignment="1">
      <alignment horizontal="right" vertical="center"/>
    </xf>
    <xf numFmtId="0" fontId="32" fillId="0" borderId="0" xfId="32" applyFont="1" applyProtection="1">
      <protection locked="0"/>
    </xf>
    <xf numFmtId="0" fontId="15" fillId="0" borderId="47" xfId="32" applyBorder="1"/>
    <xf numFmtId="49" fontId="204" fillId="0" borderId="0" xfId="160" applyNumberFormat="1" applyFont="1" applyAlignment="1">
      <alignment horizontal="center" vertical="center" wrapText="1"/>
    </xf>
    <xf numFmtId="0" fontId="204" fillId="0" borderId="0" xfId="160" applyFont="1" applyAlignment="1">
      <alignment horizontal="center" vertical="center" wrapText="1"/>
    </xf>
    <xf numFmtId="0" fontId="24" fillId="0" borderId="0" xfId="130" applyFont="1" applyAlignment="1">
      <alignment horizontal="right" vertical="top"/>
    </xf>
    <xf numFmtId="0" fontId="31" fillId="0" borderId="77" xfId="130" applyFont="1" applyBorder="1" applyAlignment="1" applyProtection="1">
      <alignment horizontal="left" vertical="center"/>
      <protection locked="0"/>
    </xf>
    <xf numFmtId="0" fontId="23" fillId="0" borderId="63" xfId="159" applyFont="1" applyBorder="1" applyAlignment="1" applyProtection="1">
      <alignment horizontal="center" vertical="center"/>
      <protection locked="0"/>
    </xf>
    <xf numFmtId="0" fontId="31" fillId="0" borderId="63" xfId="32" applyFont="1" applyBorder="1"/>
    <xf numFmtId="0" fontId="26" fillId="0" borderId="63" xfId="159" applyFont="1" applyBorder="1" applyAlignment="1" applyProtection="1">
      <alignment horizontal="center" vertical="center"/>
      <protection locked="0"/>
    </xf>
    <xf numFmtId="0" fontId="28" fillId="0" borderId="4" xfId="32" applyFont="1" applyBorder="1" applyAlignment="1" applyProtection="1">
      <alignment horizontal="center" vertical="center"/>
      <protection locked="0"/>
    </xf>
    <xf numFmtId="0" fontId="93" fillId="0" borderId="12" xfId="32" applyFont="1" applyBorder="1" applyAlignment="1" applyProtection="1">
      <alignment horizontal="center" vertical="center"/>
      <protection locked="0"/>
    </xf>
    <xf numFmtId="0" fontId="3" fillId="0" borderId="51" xfId="32" applyFont="1" applyBorder="1" applyAlignment="1" applyProtection="1">
      <alignment horizontal="center" vertical="center"/>
      <protection locked="0"/>
    </xf>
    <xf numFmtId="0" fontId="2" fillId="0" borderId="47" xfId="32" applyFont="1" applyBorder="1" applyAlignment="1" applyProtection="1">
      <alignment horizontal="center" vertical="center"/>
      <protection locked="0"/>
    </xf>
    <xf numFmtId="0" fontId="96" fillId="0" borderId="47" xfId="32" applyFont="1" applyBorder="1" applyAlignment="1" applyProtection="1">
      <alignment horizontal="center" vertical="center"/>
      <protection locked="0"/>
    </xf>
    <xf numFmtId="0" fontId="2" fillId="0" borderId="63" xfId="32" applyFont="1" applyBorder="1" applyAlignment="1" applyProtection="1">
      <alignment horizontal="center" vertical="center"/>
      <protection locked="0"/>
    </xf>
    <xf numFmtId="0" fontId="96" fillId="0" borderId="63" xfId="32" applyFont="1" applyBorder="1" applyAlignment="1" applyProtection="1">
      <alignment horizontal="center" vertical="center"/>
      <protection locked="0"/>
    </xf>
    <xf numFmtId="0" fontId="96" fillId="0" borderId="46" xfId="32" applyFont="1" applyBorder="1" applyAlignment="1" applyProtection="1">
      <alignment horizontal="center" vertical="center"/>
      <protection locked="0"/>
    </xf>
    <xf numFmtId="0" fontId="32" fillId="0" borderId="0" xfId="32" applyFont="1" applyAlignment="1" applyProtection="1">
      <alignment horizontal="right"/>
      <protection locked="0"/>
    </xf>
    <xf numFmtId="0" fontId="24" fillId="0" borderId="0" xfId="32" applyFont="1" applyAlignment="1" applyProtection="1">
      <alignment horizontal="right"/>
      <protection locked="0"/>
    </xf>
    <xf numFmtId="0" fontId="32" fillId="0" borderId="0" xfId="32" applyFont="1" applyAlignment="1" applyProtection="1">
      <alignment horizontal="left"/>
      <protection locked="0"/>
    </xf>
    <xf numFmtId="0" fontId="72" fillId="0" borderId="0" xfId="32" applyFont="1" applyAlignment="1" applyProtection="1">
      <alignment horizontal="right"/>
      <protection locked="0"/>
    </xf>
    <xf numFmtId="0" fontId="2" fillId="0" borderId="90" xfId="32" applyFont="1" applyBorder="1" applyAlignment="1" applyProtection="1">
      <alignment horizontal="center" vertical="center"/>
      <protection locked="0"/>
    </xf>
    <xf numFmtId="0" fontId="2" fillId="0" borderId="74" xfId="32" applyFont="1" applyBorder="1" applyAlignment="1" applyProtection="1">
      <alignment horizontal="center" vertical="center"/>
      <protection locked="0"/>
    </xf>
    <xf numFmtId="0" fontId="2" fillId="0" borderId="91" xfId="32" applyFont="1" applyBorder="1" applyAlignment="1" applyProtection="1">
      <alignment horizontal="center" vertical="center"/>
      <protection locked="0"/>
    </xf>
    <xf numFmtId="0" fontId="2" fillId="0" borderId="92" xfId="32" applyFont="1" applyBorder="1" applyAlignment="1" applyProtection="1">
      <alignment horizontal="center" vertical="center"/>
      <protection locked="0"/>
    </xf>
    <xf numFmtId="0" fontId="83" fillId="0" borderId="8" xfId="32" applyFont="1" applyBorder="1" applyAlignment="1" applyProtection="1">
      <alignment horizontal="left" vertical="center"/>
      <protection locked="0"/>
    </xf>
    <xf numFmtId="0" fontId="98" fillId="0" borderId="10" xfId="32" applyFont="1" applyBorder="1" applyAlignment="1" applyProtection="1">
      <alignment horizontal="left" vertical="center"/>
      <protection locked="0"/>
    </xf>
    <xf numFmtId="0" fontId="100" fillId="0" borderId="12" xfId="32" applyFont="1" applyBorder="1" applyAlignment="1" applyProtection="1">
      <alignment horizontal="center" vertical="center"/>
      <protection locked="0"/>
    </xf>
    <xf numFmtId="0" fontId="102" fillId="0" borderId="12" xfId="32" applyFont="1" applyBorder="1" applyAlignment="1" applyProtection="1">
      <alignment horizontal="center" vertical="center"/>
      <protection locked="0"/>
    </xf>
    <xf numFmtId="0" fontId="183" fillId="0" borderId="51" xfId="32" applyFont="1" applyBorder="1" applyAlignment="1" applyProtection="1">
      <alignment horizontal="center" vertical="center"/>
      <protection locked="0"/>
    </xf>
    <xf numFmtId="0" fontId="95" fillId="0" borderId="51" xfId="32" applyFont="1" applyBorder="1" applyAlignment="1" applyProtection="1">
      <alignment horizontal="center" vertical="center"/>
      <protection locked="0"/>
    </xf>
    <xf numFmtId="0" fontId="186" fillId="0" borderId="0" xfId="32" applyFont="1" applyAlignment="1" applyProtection="1">
      <alignment horizontal="right"/>
      <protection locked="0"/>
    </xf>
    <xf numFmtId="0" fontId="103" fillId="0" borderId="0" xfId="32" applyFont="1" applyAlignment="1" applyProtection="1">
      <alignment horizontal="right"/>
      <protection locked="0"/>
    </xf>
    <xf numFmtId="0" fontId="24" fillId="0" borderId="8" xfId="32" applyFont="1" applyBorder="1" applyAlignment="1" applyProtection="1">
      <alignment horizontal="left" vertical="center"/>
      <protection locked="0"/>
    </xf>
    <xf numFmtId="0" fontId="24" fillId="0" borderId="10" xfId="32" applyFont="1" applyBorder="1" applyAlignment="1" applyProtection="1">
      <alignment horizontal="left" vertical="center"/>
      <protection locked="0"/>
    </xf>
    <xf numFmtId="0" fontId="31" fillId="0" borderId="52" xfId="32" applyFont="1" applyBorder="1" applyAlignment="1">
      <alignment horizontal="center" vertical="center" wrapText="1"/>
    </xf>
    <xf numFmtId="0" fontId="31" fillId="0" borderId="55" xfId="32" applyFont="1" applyBorder="1" applyAlignment="1">
      <alignment horizontal="center" vertical="center" wrapText="1"/>
    </xf>
    <xf numFmtId="0" fontId="31" fillId="0" borderId="0" xfId="32" applyFont="1" applyAlignment="1">
      <alignment horizontal="center" vertical="center" wrapText="1"/>
    </xf>
    <xf numFmtId="0" fontId="31" fillId="0" borderId="18" xfId="32" applyFont="1" applyBorder="1" applyAlignment="1">
      <alignment horizontal="center" vertical="center" wrapText="1"/>
    </xf>
    <xf numFmtId="0" fontId="31" fillId="0" borderId="51" xfId="32" applyFont="1" applyBorder="1" applyAlignment="1">
      <alignment horizontal="center" vertical="center" wrapText="1"/>
    </xf>
    <xf numFmtId="0" fontId="31" fillId="0" borderId="61" xfId="32" applyFont="1" applyBorder="1" applyAlignment="1">
      <alignment horizontal="center" vertical="center" wrapText="1"/>
    </xf>
    <xf numFmtId="0" fontId="31" fillId="0" borderId="56" xfId="32" applyFont="1" applyBorder="1" applyAlignment="1">
      <alignment horizontal="center" vertical="center"/>
    </xf>
    <xf numFmtId="0" fontId="31" fillId="0" borderId="57" xfId="32" applyFont="1" applyBorder="1" applyAlignment="1">
      <alignment horizontal="center" vertical="center"/>
    </xf>
    <xf numFmtId="0" fontId="31" fillId="0" borderId="80" xfId="32" applyFont="1" applyBorder="1" applyAlignment="1">
      <alignment horizontal="center" vertical="center"/>
    </xf>
    <xf numFmtId="0" fontId="31" fillId="0" borderId="64" xfId="32" applyFont="1" applyBorder="1" applyAlignment="1">
      <alignment horizontal="center" vertical="center" wrapText="1"/>
    </xf>
    <xf numFmtId="0" fontId="31" fillId="0" borderId="15" xfId="32" applyFont="1" applyBorder="1" applyAlignment="1">
      <alignment horizontal="center" vertical="center" wrapText="1"/>
    </xf>
    <xf numFmtId="0" fontId="31" fillId="0" borderId="11" xfId="32" applyFont="1" applyBorder="1" applyAlignment="1">
      <alignment horizontal="center" vertical="center" wrapText="1"/>
    </xf>
    <xf numFmtId="0" fontId="31" fillId="0" borderId="16" xfId="32" applyFont="1" applyBorder="1" applyAlignment="1">
      <alignment horizontal="center" vertical="center" wrapText="1"/>
    </xf>
    <xf numFmtId="0" fontId="31" fillId="0" borderId="64" xfId="32" applyFont="1" applyBorder="1" applyAlignment="1">
      <alignment horizontal="center" vertical="center"/>
    </xf>
    <xf numFmtId="0" fontId="31" fillId="0" borderId="52" xfId="32" applyFont="1" applyBorder="1" applyAlignment="1">
      <alignment horizontal="center" vertical="center"/>
    </xf>
    <xf numFmtId="0" fontId="31" fillId="0" borderId="15" xfId="32" applyFont="1" applyBorder="1" applyAlignment="1">
      <alignment horizontal="center" vertical="center"/>
    </xf>
    <xf numFmtId="0" fontId="31" fillId="0" borderId="11" xfId="32" applyFont="1" applyBorder="1" applyAlignment="1">
      <alignment horizontal="center" vertical="center"/>
    </xf>
    <xf numFmtId="0" fontId="31" fillId="0" borderId="17" xfId="32" applyFont="1" applyBorder="1" applyAlignment="1">
      <alignment horizontal="center" vertical="center" wrapText="1"/>
    </xf>
    <xf numFmtId="0" fontId="31" fillId="0" borderId="62" xfId="32" applyFont="1" applyBorder="1" applyAlignment="1">
      <alignment horizontal="center" vertical="center" wrapText="1"/>
    </xf>
    <xf numFmtId="0" fontId="31" fillId="0" borderId="8" xfId="32" applyFont="1" applyBorder="1" applyAlignment="1">
      <alignment horizontal="center" vertical="center"/>
    </xf>
    <xf numFmtId="0" fontId="31" fillId="0" borderId="9" xfId="32" applyFont="1" applyBorder="1" applyAlignment="1">
      <alignment horizontal="center" vertical="center"/>
    </xf>
    <xf numFmtId="0" fontId="31" fillId="0" borderId="10" xfId="32" applyFont="1" applyBorder="1" applyAlignment="1">
      <alignment horizontal="center" vertical="center"/>
    </xf>
    <xf numFmtId="0" fontId="31" fillId="0" borderId="83" xfId="32" applyFont="1" applyBorder="1" applyAlignment="1">
      <alignment horizontal="center" vertical="center"/>
    </xf>
    <xf numFmtId="0" fontId="31" fillId="0" borderId="84" xfId="32" applyFont="1" applyBorder="1" applyAlignment="1">
      <alignment horizontal="center" vertical="center"/>
    </xf>
    <xf numFmtId="0" fontId="31" fillId="0" borderId="4" xfId="32" applyFont="1" applyBorder="1" applyAlignment="1">
      <alignment horizontal="center" vertical="center" wrapText="1"/>
    </xf>
    <xf numFmtId="0" fontId="31" fillId="0" borderId="66" xfId="32" applyFont="1" applyBorder="1" applyAlignment="1">
      <alignment horizontal="center" vertical="center"/>
    </xf>
    <xf numFmtId="0" fontId="31" fillId="0" borderId="66" xfId="32" applyFont="1" applyBorder="1" applyAlignment="1">
      <alignment horizontal="center" vertical="center" wrapText="1"/>
    </xf>
    <xf numFmtId="0" fontId="31" fillId="0" borderId="82" xfId="32" applyFont="1" applyBorder="1" applyAlignment="1">
      <alignment horizontal="center" vertical="center" wrapText="1"/>
    </xf>
    <xf numFmtId="0" fontId="31" fillId="0" borderId="6" xfId="32" applyFont="1" applyBorder="1" applyAlignment="1">
      <alignment horizontal="center" vertical="center" wrapText="1"/>
    </xf>
    <xf numFmtId="0" fontId="31" fillId="0" borderId="85" xfId="32" applyFont="1" applyBorder="1" applyAlignment="1">
      <alignment horizontal="center" vertical="center" wrapText="1"/>
    </xf>
    <xf numFmtId="41" fontId="31" fillId="0" borderId="6" xfId="156" applyNumberFormat="1" applyFont="1" applyBorder="1" applyAlignment="1">
      <alignment horizontal="right" vertical="center"/>
    </xf>
    <xf numFmtId="41" fontId="31" fillId="0" borderId="7" xfId="156" applyNumberFormat="1" applyFont="1" applyBorder="1" applyAlignment="1">
      <alignment horizontal="right" vertical="center"/>
    </xf>
    <xf numFmtId="41" fontId="31" fillId="0" borderId="17" xfId="156" applyNumberFormat="1" applyFont="1" applyBorder="1" applyAlignment="1">
      <alignment horizontal="right" vertical="center"/>
    </xf>
    <xf numFmtId="41" fontId="31" fillId="0" borderId="15" xfId="156" applyNumberFormat="1" applyFont="1" applyBorder="1" applyAlignment="1">
      <alignment horizontal="right" vertical="center"/>
    </xf>
    <xf numFmtId="0" fontId="24" fillId="0" borderId="14" xfId="32" applyFont="1" applyBorder="1" applyAlignment="1">
      <alignment horizontal="center" vertical="center" wrapText="1"/>
    </xf>
    <xf numFmtId="0" fontId="24" fillId="0" borderId="18" xfId="32" applyFont="1" applyBorder="1" applyAlignment="1">
      <alignment horizontal="center" vertical="center" wrapText="1"/>
    </xf>
    <xf numFmtId="0" fontId="24" fillId="0" borderId="16" xfId="32" applyFont="1" applyBorder="1" applyAlignment="1">
      <alignment horizontal="center" vertical="center" wrapText="1"/>
    </xf>
    <xf numFmtId="41" fontId="31" fillId="0" borderId="87" xfId="156" applyNumberFormat="1" applyFont="1" applyBorder="1" applyAlignment="1">
      <alignment horizontal="right" vertical="center"/>
    </xf>
    <xf numFmtId="41" fontId="31" fillId="0" borderId="88" xfId="156" applyNumberFormat="1" applyFont="1" applyBorder="1" applyAlignment="1">
      <alignment horizontal="right" vertical="center"/>
    </xf>
    <xf numFmtId="0" fontId="31" fillId="0" borderId="55" xfId="32" applyFont="1" applyBorder="1" applyAlignment="1">
      <alignment horizontal="center" vertical="center"/>
    </xf>
    <xf numFmtId="0" fontId="31" fillId="0" borderId="18" xfId="32" applyFont="1" applyBorder="1" applyAlignment="1">
      <alignment horizontal="center" vertical="center"/>
    </xf>
    <xf numFmtId="0" fontId="31" fillId="0" borderId="16" xfId="32" applyFont="1" applyBorder="1" applyAlignment="1">
      <alignment horizontal="center" vertical="center"/>
    </xf>
    <xf numFmtId="0" fontId="31" fillId="0" borderId="0" xfId="32" applyFont="1" applyAlignment="1">
      <alignment horizontal="left" vertical="center"/>
    </xf>
    <xf numFmtId="0" fontId="31" fillId="0" borderId="0" xfId="32" applyFont="1" applyAlignment="1">
      <alignment horizontal="center" vertical="center"/>
    </xf>
    <xf numFmtId="0" fontId="15" fillId="0" borderId="0" xfId="32" applyAlignment="1">
      <alignment horizontal="center" vertical="center"/>
    </xf>
    <xf numFmtId="186" fontId="31" fillId="0" borderId="0" xfId="32" applyNumberFormat="1" applyFont="1" applyAlignment="1">
      <alignment horizontal="left" vertical="center"/>
    </xf>
    <xf numFmtId="0" fontId="15" fillId="0" borderId="0" xfId="32" applyAlignment="1">
      <alignment horizontal="left" vertical="center"/>
    </xf>
    <xf numFmtId="0" fontId="31" fillId="0" borderId="0" xfId="32" applyFont="1" applyAlignment="1">
      <alignment horizontal="right"/>
    </xf>
    <xf numFmtId="0" fontId="15" fillId="0" borderId="0" xfId="32" applyAlignment="1">
      <alignment horizontal="right"/>
    </xf>
    <xf numFmtId="0" fontId="110" fillId="0" borderId="8" xfId="32" applyFont="1" applyBorder="1" applyAlignment="1">
      <alignment horizontal="center" vertical="center" wrapText="1"/>
    </xf>
    <xf numFmtId="0" fontId="197" fillId="0" borderId="9" xfId="32" applyFont="1" applyBorder="1" applyAlignment="1">
      <alignment horizontal="center" vertical="center" wrapText="1"/>
    </xf>
    <xf numFmtId="0" fontId="197" fillId="0" borderId="10" xfId="32" applyFont="1" applyBorder="1" applyAlignment="1">
      <alignment horizontal="center" vertical="center" wrapText="1"/>
    </xf>
    <xf numFmtId="0" fontId="197" fillId="0" borderId="96" xfId="32" applyFont="1" applyBorder="1" applyAlignment="1">
      <alignment horizontal="center" vertical="center" wrapText="1"/>
    </xf>
    <xf numFmtId="0" fontId="24" fillId="0" borderId="61" xfId="32" applyFont="1" applyBorder="1" applyAlignment="1">
      <alignment horizontal="center" vertical="center" wrapText="1"/>
    </xf>
    <xf numFmtId="0" fontId="72" fillId="0" borderId="56" xfId="32" applyFont="1" applyBorder="1" applyAlignment="1">
      <alignment horizontal="center" vertical="center"/>
    </xf>
    <xf numFmtId="0" fontId="72" fillId="0" borderId="57" xfId="32" applyFont="1" applyBorder="1" applyAlignment="1">
      <alignment horizontal="center" vertical="center"/>
    </xf>
    <xf numFmtId="0" fontId="72" fillId="0" borderId="80" xfId="32" applyFont="1" applyBorder="1" applyAlignment="1">
      <alignment horizontal="center" vertical="center"/>
    </xf>
    <xf numFmtId="0" fontId="110" fillId="0" borderId="52" xfId="32" applyFont="1" applyBorder="1" applyAlignment="1">
      <alignment horizontal="center" vertical="center" wrapText="1"/>
    </xf>
    <xf numFmtId="0" fontId="197" fillId="0" borderId="52" xfId="32" applyFont="1" applyBorder="1" applyAlignment="1">
      <alignment horizontal="center" vertical="center" wrapText="1"/>
    </xf>
    <xf numFmtId="0" fontId="197" fillId="0" borderId="0" xfId="32" applyFont="1" applyAlignment="1">
      <alignment horizontal="center" vertical="center" wrapText="1"/>
    </xf>
    <xf numFmtId="0" fontId="110" fillId="0" borderId="8" xfId="32" applyFont="1" applyBorder="1" applyAlignment="1">
      <alignment horizontal="center" vertical="center"/>
    </xf>
    <xf numFmtId="0" fontId="110" fillId="0" borderId="9" xfId="32" applyFont="1" applyBorder="1" applyAlignment="1">
      <alignment horizontal="center" vertical="center"/>
    </xf>
    <xf numFmtId="0" fontId="110" fillId="0" borderId="10" xfId="32" applyFont="1" applyBorder="1" applyAlignment="1">
      <alignment horizontal="center" vertical="center"/>
    </xf>
    <xf numFmtId="0" fontId="31" fillId="0" borderId="97" xfId="32" applyFont="1" applyBorder="1" applyAlignment="1">
      <alignment horizontal="center" vertical="center"/>
    </xf>
    <xf numFmtId="0" fontId="15" fillId="0" borderId="9" xfId="32" applyBorder="1" applyAlignment="1">
      <alignment horizontal="center" vertical="center"/>
    </xf>
    <xf numFmtId="0" fontId="15" fillId="0" borderId="10" xfId="32" applyBorder="1" applyAlignment="1">
      <alignment horizontal="center" vertical="center"/>
    </xf>
    <xf numFmtId="0" fontId="31" fillId="0" borderId="8" xfId="32" applyFont="1" applyBorder="1" applyAlignment="1">
      <alignment horizontal="center" vertical="center" wrapText="1"/>
    </xf>
    <xf numFmtId="0" fontId="15" fillId="0" borderId="9" xfId="32" applyBorder="1" applyAlignment="1">
      <alignment horizontal="center" vertical="center" wrapText="1"/>
    </xf>
    <xf numFmtId="0" fontId="15" fillId="0" borderId="10" xfId="32" applyBorder="1" applyAlignment="1">
      <alignment horizontal="center" vertical="center" wrapText="1"/>
    </xf>
    <xf numFmtId="0" fontId="105" fillId="0" borderId="12" xfId="32" applyFont="1" applyBorder="1" applyAlignment="1">
      <alignment horizontal="center" vertical="center"/>
    </xf>
    <xf numFmtId="0" fontId="24" fillId="0" borderId="51" xfId="32" applyFont="1" applyBorder="1" applyAlignment="1">
      <alignment horizontal="center"/>
    </xf>
    <xf numFmtId="0" fontId="31" fillId="0" borderId="51" xfId="32" applyFont="1" applyBorder="1" applyAlignment="1">
      <alignment horizontal="center"/>
    </xf>
    <xf numFmtId="0" fontId="31" fillId="0" borderId="80" xfId="32" applyFont="1" applyBorder="1" applyAlignment="1">
      <alignment horizontal="center" vertical="distributed"/>
    </xf>
    <xf numFmtId="0" fontId="31" fillId="0" borderId="10" xfId="32" applyFont="1" applyBorder="1" applyAlignment="1">
      <alignment horizontal="center" vertical="distributed"/>
    </xf>
    <xf numFmtId="0" fontId="31" fillId="0" borderId="14" xfId="32" applyFont="1" applyBorder="1" applyAlignment="1">
      <alignment horizontal="center" vertical="distributed"/>
    </xf>
    <xf numFmtId="0" fontId="31" fillId="0" borderId="75" xfId="32" applyFont="1" applyBorder="1" applyAlignment="1">
      <alignment horizontal="center" vertical="distributed"/>
    </xf>
    <xf numFmtId="0" fontId="31" fillId="0" borderId="56" xfId="32" applyFont="1" applyBorder="1" applyAlignment="1">
      <alignment horizontal="center" vertical="distributed"/>
    </xf>
    <xf numFmtId="0" fontId="31" fillId="0" borderId="57" xfId="32" applyFont="1" applyBorder="1" applyAlignment="1">
      <alignment horizontal="center" vertical="distributed"/>
    </xf>
    <xf numFmtId="0" fontId="31" fillId="0" borderId="9" xfId="32" applyFont="1" applyBorder="1" applyAlignment="1">
      <alignment horizontal="center" vertical="center" wrapText="1"/>
    </xf>
    <xf numFmtId="0" fontId="31" fillId="0" borderId="10" xfId="32" applyFont="1" applyBorder="1" applyAlignment="1">
      <alignment horizontal="center" vertical="center" wrapText="1"/>
    </xf>
    <xf numFmtId="0" fontId="31" fillId="0" borderId="35" xfId="32" applyFont="1" applyBorder="1" applyAlignment="1">
      <alignment horizontal="center" vertical="center"/>
    </xf>
    <xf numFmtId="0" fontId="31" fillId="0" borderId="6" xfId="32" applyFont="1" applyBorder="1" applyAlignment="1">
      <alignment horizontal="center" vertical="center"/>
    </xf>
    <xf numFmtId="0" fontId="31" fillId="0" borderId="85" xfId="32" applyFont="1" applyBorder="1" applyAlignment="1">
      <alignment horizontal="center" vertical="center"/>
    </xf>
    <xf numFmtId="0" fontId="24" fillId="0" borderId="15" xfId="32" applyFont="1" applyBorder="1" applyAlignment="1">
      <alignment horizontal="center" vertical="top" wrapText="1"/>
    </xf>
    <xf numFmtId="0" fontId="24" fillId="0" borderId="16" xfId="32" applyFont="1" applyBorder="1" applyAlignment="1">
      <alignment horizontal="center" vertical="top" wrapText="1"/>
    </xf>
    <xf numFmtId="0" fontId="31" fillId="0" borderId="15" xfId="32" applyFont="1" applyBorder="1" applyAlignment="1">
      <alignment horizontal="center" vertical="top" wrapText="1"/>
    </xf>
    <xf numFmtId="0" fontId="31" fillId="0" borderId="11" xfId="32" applyFont="1" applyBorder="1" applyAlignment="1">
      <alignment horizontal="center" vertical="top" wrapText="1"/>
    </xf>
    <xf numFmtId="0" fontId="31" fillId="0" borderId="16" xfId="32" applyFont="1" applyBorder="1" applyAlignment="1">
      <alignment horizontal="center" vertical="top" wrapText="1"/>
    </xf>
    <xf numFmtId="0" fontId="31" fillId="0" borderId="6" xfId="32" applyFont="1" applyBorder="1" applyAlignment="1">
      <alignment horizontal="center" vertical="top" wrapText="1"/>
    </xf>
    <xf numFmtId="0" fontId="31" fillId="0" borderId="35" xfId="32" applyFont="1" applyBorder="1" applyAlignment="1">
      <alignment horizontal="center" vertical="center" wrapText="1"/>
    </xf>
    <xf numFmtId="0" fontId="31" fillId="0" borderId="8" xfId="32" applyFont="1" applyBorder="1" applyAlignment="1">
      <alignment horizontal="center" vertical="top" wrapText="1"/>
    </xf>
    <xf numFmtId="0" fontId="31" fillId="0" borderId="9" xfId="32" applyFont="1" applyBorder="1" applyAlignment="1">
      <alignment horizontal="center" vertical="top" wrapText="1"/>
    </xf>
    <xf numFmtId="0" fontId="31" fillId="0" borderId="10" xfId="32" applyFont="1" applyBorder="1" applyAlignment="1">
      <alignment horizontal="center" vertical="top" wrapText="1"/>
    </xf>
    <xf numFmtId="0" fontId="31" fillId="0" borderId="11" xfId="32" applyFont="1" applyBorder="1" applyAlignment="1">
      <alignment horizontal="center" vertical="distributed"/>
    </xf>
    <xf numFmtId="0" fontId="15" fillId="0" borderId="11" xfId="32" applyBorder="1" applyAlignment="1">
      <alignment horizontal="center" vertical="distributed"/>
    </xf>
    <xf numFmtId="0" fontId="31" fillId="0" borderId="35" xfId="32" applyFont="1" applyBorder="1" applyAlignment="1">
      <alignment horizontal="center" vertical="top" wrapText="1"/>
    </xf>
    <xf numFmtId="0" fontId="31" fillId="0" borderId="13" xfId="32" applyFont="1" applyBorder="1" applyAlignment="1">
      <alignment horizontal="center" vertical="top" wrapText="1"/>
    </xf>
    <xf numFmtId="0" fontId="31" fillId="0" borderId="17" xfId="32" applyFont="1" applyBorder="1" applyAlignment="1">
      <alignment horizontal="center" vertical="top" wrapText="1"/>
    </xf>
    <xf numFmtId="0" fontId="31" fillId="0" borderId="35" xfId="32" applyFont="1" applyBorder="1" applyAlignment="1">
      <alignment horizontal="center" vertical="distributed"/>
    </xf>
    <xf numFmtId="0" fontId="31" fillId="0" borderId="6" xfId="32" applyFont="1" applyBorder="1" applyAlignment="1">
      <alignment horizontal="center" vertical="distributed"/>
    </xf>
    <xf numFmtId="0" fontId="31" fillId="0" borderId="85" xfId="32" applyFont="1" applyBorder="1" applyAlignment="1">
      <alignment horizontal="center" vertical="distributed"/>
    </xf>
    <xf numFmtId="0" fontId="31" fillId="0" borderId="35" xfId="32" applyFont="1" applyBorder="1" applyAlignment="1">
      <alignment horizontal="distributed" vertical="center" wrapText="1"/>
    </xf>
    <xf numFmtId="0" fontId="31" fillId="0" borderId="6" xfId="32" applyFont="1" applyBorder="1" applyAlignment="1">
      <alignment horizontal="distributed" vertical="center"/>
    </xf>
    <xf numFmtId="0" fontId="31" fillId="0" borderId="85" xfId="32" applyFont="1" applyBorder="1" applyAlignment="1">
      <alignment horizontal="distributed" vertical="center"/>
    </xf>
    <xf numFmtId="0" fontId="31" fillId="0" borderId="52" xfId="32" applyFont="1" applyBorder="1" applyAlignment="1">
      <alignment horizontal="left" vertical="center"/>
    </xf>
    <xf numFmtId="186" fontId="31" fillId="0" borderId="52" xfId="32" applyNumberFormat="1" applyFont="1" applyBorder="1" applyAlignment="1">
      <alignment horizontal="left" vertical="center"/>
    </xf>
    <xf numFmtId="0" fontId="31" fillId="0" borderId="4" xfId="32" applyFont="1" applyBorder="1" applyAlignment="1">
      <alignment horizontal="center" vertical="distributed"/>
    </xf>
    <xf numFmtId="0" fontId="31" fillId="0" borderId="66" xfId="32" applyFont="1" applyBorder="1" applyAlignment="1">
      <alignment horizontal="center" vertical="distributed"/>
    </xf>
    <xf numFmtId="0" fontId="24" fillId="0" borderId="35" xfId="32" applyFont="1" applyBorder="1" applyAlignment="1">
      <alignment horizontal="center" vertical="top" wrapText="1"/>
    </xf>
    <xf numFmtId="0" fontId="24" fillId="0" borderId="6" xfId="32" applyFont="1" applyBorder="1" applyAlignment="1">
      <alignment horizontal="center" vertical="top" wrapText="1"/>
    </xf>
    <xf numFmtId="0" fontId="26" fillId="0" borderId="90" xfId="32" applyFont="1" applyBorder="1" applyAlignment="1" applyProtection="1">
      <alignment horizontal="center" vertical="center"/>
      <protection locked="0"/>
    </xf>
    <xf numFmtId="0" fontId="33" fillId="0" borderId="69" xfId="32" applyFont="1" applyBorder="1" applyProtection="1">
      <protection locked="0"/>
    </xf>
    <xf numFmtId="0" fontId="26" fillId="0" borderId="91" xfId="32" applyFont="1" applyBorder="1" applyAlignment="1" applyProtection="1">
      <alignment horizontal="center" vertical="center"/>
      <protection locked="0"/>
    </xf>
    <xf numFmtId="0" fontId="26" fillId="0" borderId="68" xfId="32" applyFont="1" applyBorder="1" applyAlignment="1" applyProtection="1">
      <alignment horizontal="center" vertical="center"/>
      <protection locked="0"/>
    </xf>
    <xf numFmtId="0" fontId="26" fillId="0" borderId="68" xfId="32" applyFont="1" applyBorder="1" applyAlignment="1" applyProtection="1">
      <alignment horizontal="center" vertical="center" wrapText="1"/>
      <protection locked="0"/>
    </xf>
    <xf numFmtId="0" fontId="15" fillId="0" borderId="68" xfId="32" applyBorder="1" applyAlignment="1" applyProtection="1">
      <alignment horizontal="center" vertical="center"/>
      <protection locked="0"/>
    </xf>
    <xf numFmtId="0" fontId="15" fillId="0" borderId="56" xfId="32" applyBorder="1" applyAlignment="1" applyProtection="1">
      <alignment horizontal="center" vertical="center"/>
      <protection locked="0"/>
    </xf>
    <xf numFmtId="0" fontId="72" fillId="0" borderId="46" xfId="32" applyFont="1" applyBorder="1" applyAlignment="1" applyProtection="1">
      <alignment horizontal="center"/>
      <protection locked="0"/>
    </xf>
    <xf numFmtId="0" fontId="111" fillId="0" borderId="47" xfId="32" applyFont="1" applyBorder="1" applyAlignment="1" applyProtection="1">
      <alignment horizontal="center"/>
      <protection locked="0"/>
    </xf>
    <xf numFmtId="0" fontId="72" fillId="0" borderId="50" xfId="32" applyFont="1" applyBorder="1" applyAlignment="1" applyProtection="1">
      <alignment horizontal="center"/>
      <protection locked="0"/>
    </xf>
    <xf numFmtId="0" fontId="111" fillId="0" borderId="60" xfId="32" applyFont="1" applyBorder="1" applyProtection="1">
      <protection locked="0"/>
    </xf>
    <xf numFmtId="0" fontId="112" fillId="0" borderId="52" xfId="32" applyFont="1" applyBorder="1" applyAlignment="1" applyProtection="1">
      <alignment horizontal="center"/>
      <protection locked="0"/>
    </xf>
    <xf numFmtId="0" fontId="113" fillId="0" borderId="52" xfId="32" applyFont="1" applyBorder="1" applyAlignment="1" applyProtection="1">
      <alignment horizontal="center"/>
      <protection locked="0"/>
    </xf>
    <xf numFmtId="0" fontId="90" fillId="0" borderId="51" xfId="32" applyFont="1" applyBorder="1" applyAlignment="1" applyProtection="1">
      <alignment horizontal="left"/>
      <protection locked="0"/>
    </xf>
    <xf numFmtId="0" fontId="15" fillId="0" borderId="51" xfId="32" applyBorder="1" applyAlignment="1" applyProtection="1">
      <alignment horizontal="left"/>
      <protection locked="0"/>
    </xf>
    <xf numFmtId="0" fontId="90" fillId="0" borderId="51" xfId="32" applyFont="1" applyBorder="1" applyAlignment="1" applyProtection="1">
      <alignment horizontal="right"/>
      <protection locked="0"/>
    </xf>
    <xf numFmtId="0" fontId="15" fillId="0" borderId="51" xfId="32" applyBorder="1" applyAlignment="1" applyProtection="1">
      <alignment horizontal="right"/>
      <protection locked="0"/>
    </xf>
    <xf numFmtId="0" fontId="72" fillId="0" borderId="49" xfId="32" applyFont="1" applyBorder="1" applyAlignment="1" applyProtection="1">
      <alignment horizontal="center"/>
      <protection locked="0"/>
    </xf>
    <xf numFmtId="0" fontId="72" fillId="0" borderId="47" xfId="32" applyFont="1" applyBorder="1" applyAlignment="1" applyProtection="1">
      <alignment horizontal="center"/>
      <protection locked="0"/>
    </xf>
    <xf numFmtId="0" fontId="38" fillId="0" borderId="46" xfId="32" applyFont="1" applyBorder="1" applyAlignment="1" applyProtection="1">
      <alignment horizontal="center"/>
      <protection locked="0"/>
    </xf>
    <xf numFmtId="0" fontId="38" fillId="0" borderId="49" xfId="32" applyFont="1" applyBorder="1" applyAlignment="1" applyProtection="1">
      <alignment horizontal="center"/>
      <protection locked="0"/>
    </xf>
    <xf numFmtId="0" fontId="38" fillId="0" borderId="47" xfId="32" applyFont="1" applyBorder="1" applyAlignment="1" applyProtection="1">
      <alignment horizontal="center"/>
      <protection locked="0"/>
    </xf>
    <xf numFmtId="0" fontId="112" fillId="0" borderId="0" xfId="32" applyFont="1" applyAlignment="1" applyProtection="1">
      <alignment horizontal="center"/>
      <protection locked="0"/>
    </xf>
    <xf numFmtId="0" fontId="114" fillId="0" borderId="0" xfId="32" applyFont="1" applyAlignment="1" applyProtection="1">
      <alignment horizontal="center"/>
      <protection locked="0"/>
    </xf>
    <xf numFmtId="0" fontId="26" fillId="0" borderId="51" xfId="32" applyFont="1" applyBorder="1" applyAlignment="1" applyProtection="1">
      <alignment horizontal="center"/>
      <protection locked="0"/>
    </xf>
    <xf numFmtId="0" fontId="116" fillId="0" borderId="52" xfId="32" applyFont="1" applyBorder="1" applyAlignment="1" applyProtection="1">
      <alignment horizontal="center"/>
      <protection locked="0"/>
    </xf>
    <xf numFmtId="0" fontId="15" fillId="0" borderId="51" xfId="32" applyBorder="1" applyAlignment="1" applyProtection="1">
      <alignment horizontal="center"/>
      <protection locked="0"/>
    </xf>
    <xf numFmtId="0" fontId="15" fillId="0" borderId="0" xfId="32" applyAlignment="1" applyProtection="1">
      <alignment horizontal="center"/>
      <protection locked="0"/>
    </xf>
    <xf numFmtId="0" fontId="26" fillId="0" borderId="60" xfId="32" applyFont="1" applyBorder="1" applyAlignment="1" applyProtection="1">
      <alignment horizontal="center" vertical="center"/>
      <protection locked="0"/>
    </xf>
    <xf numFmtId="0" fontId="26" fillId="0" borderId="95" xfId="32" applyFont="1" applyBorder="1" applyAlignment="1" applyProtection="1">
      <alignment horizontal="center" vertical="center"/>
      <protection locked="0"/>
    </xf>
    <xf numFmtId="0" fontId="26" fillId="0" borderId="93" xfId="32" applyFont="1" applyBorder="1" applyAlignment="1" applyProtection="1">
      <alignment horizontal="center" vertical="center"/>
      <protection locked="0"/>
    </xf>
    <xf numFmtId="0" fontId="26" fillId="0" borderId="4" xfId="32" applyFont="1" applyBorder="1" applyAlignment="1" applyProtection="1">
      <alignment horizontal="center"/>
      <protection locked="0"/>
    </xf>
    <xf numFmtId="0" fontId="15" fillId="0" borderId="4" xfId="32" applyBorder="1" applyAlignment="1" applyProtection="1">
      <alignment horizontal="center"/>
      <protection locked="0"/>
    </xf>
    <xf numFmtId="0" fontId="15" fillId="0" borderId="68" xfId="32" applyBorder="1" applyAlignment="1" applyProtection="1">
      <alignment horizontal="center"/>
      <protection locked="0"/>
    </xf>
    <xf numFmtId="0" fontId="15" fillId="0" borderId="56" xfId="32" applyBorder="1" applyAlignment="1" applyProtection="1">
      <alignment horizontal="center"/>
      <protection locked="0"/>
    </xf>
    <xf numFmtId="9" fontId="31" fillId="0" borderId="14" xfId="67" applyFont="1" applyFill="1" applyBorder="1" applyAlignment="1">
      <alignment horizontal="center" vertical="center" textRotation="255" wrapText="1"/>
    </xf>
    <xf numFmtId="9" fontId="31" fillId="0" borderId="18" xfId="67" applyFont="1" applyFill="1" applyBorder="1" applyAlignment="1">
      <alignment horizontal="center" vertical="center" textRotation="255"/>
    </xf>
    <xf numFmtId="9" fontId="31" fillId="0" borderId="61" xfId="67" applyFont="1" applyFill="1" applyBorder="1" applyAlignment="1">
      <alignment horizontal="center" vertical="center" textRotation="255"/>
    </xf>
    <xf numFmtId="0" fontId="31" fillId="0" borderId="35" xfId="126" applyFont="1" applyBorder="1" applyAlignment="1">
      <alignment horizontal="center" vertical="center" wrapText="1"/>
    </xf>
    <xf numFmtId="0" fontId="31" fillId="0" borderId="6" xfId="126" quotePrefix="1" applyFont="1" applyBorder="1" applyAlignment="1">
      <alignment horizontal="center" vertical="center"/>
    </xf>
    <xf numFmtId="0" fontId="31" fillId="0" borderId="7" xfId="126" quotePrefix="1" applyFont="1" applyBorder="1" applyAlignment="1">
      <alignment horizontal="center" vertical="center"/>
    </xf>
    <xf numFmtId="0" fontId="31" fillId="0" borderId="8" xfId="126" applyFont="1" applyBorder="1" applyAlignment="1">
      <alignment vertical="center"/>
    </xf>
    <xf numFmtId="0" fontId="31" fillId="0" borderId="9" xfId="126" applyFont="1" applyBorder="1" applyAlignment="1">
      <alignment vertical="center"/>
    </xf>
    <xf numFmtId="0" fontId="119" fillId="0" borderId="46" xfId="126" applyFont="1" applyBorder="1" applyAlignment="1">
      <alignment horizontal="center" vertical="center"/>
    </xf>
    <xf numFmtId="0" fontId="120" fillId="0" borderId="47" xfId="126" applyFont="1" applyBorder="1" applyAlignment="1">
      <alignment horizontal="center" vertical="center"/>
    </xf>
    <xf numFmtId="0" fontId="31" fillId="0" borderId="46" xfId="126" quotePrefix="1" applyFont="1" applyBorder="1" applyAlignment="1">
      <alignment horizontal="center" vertical="center"/>
    </xf>
    <xf numFmtId="0" fontId="31" fillId="0" borderId="47" xfId="126" quotePrefix="1" applyFont="1" applyBorder="1" applyAlignment="1">
      <alignment horizontal="center" vertical="center"/>
    </xf>
    <xf numFmtId="0" fontId="122" fillId="0" borderId="52" xfId="126" applyFont="1" applyBorder="1" applyAlignment="1">
      <alignment horizontal="center" vertical="center"/>
    </xf>
    <xf numFmtId="0" fontId="122" fillId="0" borderId="52" xfId="126" quotePrefix="1" applyFont="1" applyBorder="1" applyAlignment="1">
      <alignment horizontal="center" vertical="center"/>
    </xf>
    <xf numFmtId="0" fontId="31" fillId="0" borderId="51" xfId="126" quotePrefix="1" applyFont="1" applyBorder="1" applyAlignment="1">
      <alignment horizontal="center" vertical="center"/>
    </xf>
    <xf numFmtId="0" fontId="26" fillId="0" borderId="52" xfId="126" quotePrefix="1" applyFont="1" applyBorder="1" applyAlignment="1">
      <alignment horizontal="center" vertical="center"/>
    </xf>
    <xf numFmtId="0" fontId="26" fillId="0" borderId="51" xfId="126" quotePrefix="1" applyFont="1" applyBorder="1" applyAlignment="1">
      <alignment horizontal="center" vertical="center"/>
    </xf>
    <xf numFmtId="0" fontId="26" fillId="0" borderId="54" xfId="126" applyFont="1" applyBorder="1" applyAlignment="1">
      <alignment horizontal="center" vertical="center"/>
    </xf>
    <xf numFmtId="0" fontId="26" fillId="0" borderId="52" xfId="126" applyFont="1" applyBorder="1" applyAlignment="1">
      <alignment horizontal="center" vertical="center"/>
    </xf>
    <xf numFmtId="0" fontId="26" fillId="0" borderId="53" xfId="126" applyFont="1" applyBorder="1" applyAlignment="1">
      <alignment horizontal="center" vertical="center"/>
    </xf>
    <xf numFmtId="0" fontId="26" fillId="0" borderId="50" xfId="126" applyFont="1" applyBorder="1" applyAlignment="1">
      <alignment horizontal="center" vertical="center"/>
    </xf>
    <xf numFmtId="0" fontId="26" fillId="0" borderId="51" xfId="126" applyFont="1" applyBorder="1" applyAlignment="1">
      <alignment horizontal="center" vertical="center"/>
    </xf>
    <xf numFmtId="0" fontId="26" fillId="0" borderId="60" xfId="126" applyFont="1" applyBorder="1" applyAlignment="1">
      <alignment horizontal="center" vertical="center"/>
    </xf>
    <xf numFmtId="0" fontId="126" fillId="0" borderId="0" xfId="126" quotePrefix="1" applyFont="1" applyAlignment="1">
      <alignment horizontal="left" vertical="center"/>
    </xf>
    <xf numFmtId="0" fontId="31" fillId="10" borderId="54" xfId="126" applyFont="1" applyFill="1" applyBorder="1" applyAlignment="1">
      <alignment horizontal="center" vertical="center"/>
    </xf>
    <xf numFmtId="0" fontId="31" fillId="10" borderId="52" xfId="126" applyFont="1" applyFill="1" applyBorder="1" applyAlignment="1">
      <alignment horizontal="center" vertical="center"/>
    </xf>
    <xf numFmtId="0" fontId="31" fillId="10" borderId="53" xfId="126" applyFont="1" applyFill="1" applyBorder="1" applyAlignment="1">
      <alignment horizontal="center" vertical="center"/>
    </xf>
    <xf numFmtId="0" fontId="16" fillId="0" borderId="50" xfId="126" applyFont="1" applyBorder="1" applyAlignment="1">
      <alignment horizontal="center" vertical="center"/>
    </xf>
    <xf numFmtId="0" fontId="16" fillId="0" borderId="51" xfId="126" applyFont="1" applyBorder="1" applyAlignment="1">
      <alignment horizontal="center" vertical="center"/>
    </xf>
    <xf numFmtId="0" fontId="16" fillId="0" borderId="60" xfId="126" applyFont="1" applyBorder="1" applyAlignment="1">
      <alignment horizontal="center" vertical="center"/>
    </xf>
    <xf numFmtId="0" fontId="31" fillId="0" borderId="197" xfId="126" applyFont="1" applyBorder="1" applyAlignment="1">
      <alignment horizontal="center" vertical="center"/>
    </xf>
    <xf numFmtId="0" fontId="31" fillId="0" borderId="71" xfId="126" applyFont="1" applyBorder="1" applyAlignment="1">
      <alignment horizontal="center" vertical="center"/>
    </xf>
    <xf numFmtId="0" fontId="31" fillId="10" borderId="197" xfId="126" applyFont="1" applyFill="1" applyBorder="1" applyAlignment="1">
      <alignment horizontal="center" vertical="center"/>
    </xf>
    <xf numFmtId="0" fontId="31" fillId="10" borderId="4" xfId="126" applyFont="1" applyFill="1" applyBorder="1" applyAlignment="1">
      <alignment horizontal="center" vertical="center"/>
    </xf>
    <xf numFmtId="0" fontId="31" fillId="10" borderId="71" xfId="126" applyFont="1" applyFill="1" applyBorder="1" applyAlignment="1">
      <alignment horizontal="center" vertical="center"/>
    </xf>
    <xf numFmtId="49" fontId="31" fillId="0" borderId="55" xfId="126" quotePrefix="1" applyNumberFormat="1" applyFont="1" applyBorder="1" applyAlignment="1">
      <alignment horizontal="center" vertical="top" textRotation="255"/>
    </xf>
    <xf numFmtId="49" fontId="31" fillId="0" borderId="18" xfId="126" quotePrefix="1" applyNumberFormat="1" applyFont="1" applyBorder="1" applyAlignment="1">
      <alignment horizontal="center" vertical="top" textRotation="255"/>
    </xf>
    <xf numFmtId="49" fontId="31" fillId="0" borderId="16" xfId="126" quotePrefix="1" applyNumberFormat="1" applyFont="1" applyBorder="1" applyAlignment="1">
      <alignment horizontal="center" vertical="top" textRotation="255"/>
    </xf>
    <xf numFmtId="0" fontId="129" fillId="0" borderId="12" xfId="32" applyFont="1" applyBorder="1" applyAlignment="1" applyProtection="1">
      <alignment horizontal="center" vertical="center"/>
      <protection locked="0"/>
    </xf>
    <xf numFmtId="0" fontId="26" fillId="0" borderId="0" xfId="32" applyFont="1" applyAlignment="1" applyProtection="1">
      <alignment horizontal="center" vertical="center"/>
      <protection locked="0"/>
    </xf>
    <xf numFmtId="0" fontId="26" fillId="0" borderId="12" xfId="32" applyFont="1" applyBorder="1" applyAlignment="1" applyProtection="1">
      <alignment horizontal="center" vertical="center"/>
      <protection locked="0"/>
    </xf>
    <xf numFmtId="0" fontId="26" fillId="0" borderId="14" xfId="32" applyFont="1" applyBorder="1" applyAlignment="1" applyProtection="1">
      <alignment horizontal="center" vertical="center"/>
      <protection locked="0"/>
    </xf>
    <xf numFmtId="0" fontId="26" fillId="0" borderId="18" xfId="32" applyFont="1" applyBorder="1" applyAlignment="1" applyProtection="1">
      <alignment horizontal="center" vertical="center"/>
      <protection locked="0"/>
    </xf>
    <xf numFmtId="0" fontId="26" fillId="0" borderId="11" xfId="32" applyFont="1" applyBorder="1" applyAlignment="1" applyProtection="1">
      <alignment horizontal="center" vertical="center"/>
      <protection locked="0"/>
    </xf>
    <xf numFmtId="0" fontId="26" fillId="0" borderId="16" xfId="32" applyFont="1" applyBorder="1" applyAlignment="1" applyProtection="1">
      <alignment horizontal="center" vertical="center"/>
      <protection locked="0"/>
    </xf>
    <xf numFmtId="0" fontId="26" fillId="0" borderId="8" xfId="32" applyFont="1" applyBorder="1" applyAlignment="1" applyProtection="1">
      <alignment horizontal="center" vertical="center"/>
      <protection locked="0"/>
    </xf>
    <xf numFmtId="0" fontId="26" fillId="0" borderId="9" xfId="32" applyFont="1" applyBorder="1" applyAlignment="1" applyProtection="1">
      <alignment horizontal="center" vertical="center"/>
      <protection locked="0"/>
    </xf>
    <xf numFmtId="0" fontId="26" fillId="0" borderId="96" xfId="32" applyFont="1" applyBorder="1" applyAlignment="1" applyProtection="1">
      <alignment horizontal="center" vertical="center"/>
      <protection locked="0"/>
    </xf>
    <xf numFmtId="0" fontId="26" fillId="0" borderId="97" xfId="32" applyFont="1" applyBorder="1" applyAlignment="1" applyProtection="1">
      <alignment horizontal="center" vertical="center"/>
      <protection locked="0"/>
    </xf>
    <xf numFmtId="0" fontId="26" fillId="0" borderId="13" xfId="32" applyFont="1" applyBorder="1" applyAlignment="1" applyProtection="1">
      <alignment horizontal="center" vertical="center"/>
      <protection locked="0"/>
    </xf>
    <xf numFmtId="0" fontId="26" fillId="0" borderId="17" xfId="32" applyFont="1" applyBorder="1" applyAlignment="1" applyProtection="1">
      <alignment horizontal="center" vertical="center"/>
      <protection locked="0"/>
    </xf>
    <xf numFmtId="0" fontId="26" fillId="0" borderId="15" xfId="32" applyFont="1" applyBorder="1" applyAlignment="1" applyProtection="1">
      <alignment horizontal="center" vertical="center"/>
      <protection locked="0"/>
    </xf>
    <xf numFmtId="0" fontId="38" fillId="0" borderId="98" xfId="32" applyFont="1" applyBorder="1" applyAlignment="1" applyProtection="1">
      <alignment horizontal="center" vertical="center" wrapText="1"/>
      <protection locked="0"/>
    </xf>
    <xf numFmtId="0" fontId="38" fillId="0" borderId="87" xfId="32" applyFont="1" applyBorder="1" applyAlignment="1" applyProtection="1">
      <alignment horizontal="center" vertical="center" wrapText="1"/>
      <protection locked="0"/>
    </xf>
    <xf numFmtId="0" fontId="38" fillId="0" borderId="88" xfId="32" applyFont="1" applyBorder="1" applyAlignment="1" applyProtection="1">
      <alignment horizontal="center" vertical="center" wrapText="1"/>
      <protection locked="0"/>
    </xf>
    <xf numFmtId="0" fontId="26" fillId="0" borderId="12" xfId="32" applyFont="1" applyBorder="1" applyAlignment="1" applyProtection="1">
      <alignment horizontal="center" vertical="center" wrapText="1"/>
      <protection locked="0"/>
    </xf>
    <xf numFmtId="0" fontId="26" fillId="0" borderId="0" xfId="32" applyFont="1" applyAlignment="1" applyProtection="1">
      <alignment horizontal="center" vertical="center" wrapText="1"/>
      <protection locked="0"/>
    </xf>
    <xf numFmtId="0" fontId="26" fillId="0" borderId="11" xfId="32" applyFont="1" applyBorder="1" applyAlignment="1" applyProtection="1">
      <alignment horizontal="center" vertical="center" wrapText="1"/>
      <protection locked="0"/>
    </xf>
    <xf numFmtId="0" fontId="38" fillId="0" borderId="4" xfId="32" applyFont="1" applyBorder="1" applyAlignment="1" applyProtection="1">
      <alignment horizontal="center" vertical="center"/>
      <protection locked="0"/>
    </xf>
    <xf numFmtId="0" fontId="38" fillId="0" borderId="4" xfId="32" applyFont="1" applyBorder="1" applyAlignment="1" applyProtection="1">
      <alignment horizontal="center" vertical="center" wrapText="1"/>
      <protection locked="0"/>
    </xf>
    <xf numFmtId="0" fontId="26" fillId="0" borderId="4" xfId="32" applyFont="1" applyBorder="1" applyAlignment="1" applyProtection="1">
      <alignment horizontal="center" vertical="center" wrapText="1"/>
      <protection locked="0"/>
    </xf>
    <xf numFmtId="0" fontId="38" fillId="0" borderId="35" xfId="32" applyFont="1" applyBorder="1" applyAlignment="1" applyProtection="1">
      <alignment horizontal="center" vertical="center" wrapText="1"/>
      <protection locked="0"/>
    </xf>
    <xf numFmtId="0" fontId="38" fillId="0" borderId="7" xfId="32" applyFont="1" applyBorder="1" applyAlignment="1" applyProtection="1">
      <alignment horizontal="center" vertical="center" wrapText="1"/>
      <protection locked="0"/>
    </xf>
    <xf numFmtId="0" fontId="26" fillId="0" borderId="99" xfId="32" applyFont="1" applyBorder="1" applyAlignment="1" applyProtection="1">
      <alignment horizontal="center" vertical="center" wrapText="1"/>
      <protection locked="0"/>
    </xf>
    <xf numFmtId="0" fontId="26" fillId="0" borderId="100" xfId="32" applyFont="1" applyBorder="1" applyAlignment="1" applyProtection="1">
      <alignment horizontal="center" vertical="center" wrapText="1"/>
      <protection locked="0"/>
    </xf>
    <xf numFmtId="0" fontId="26" fillId="0" borderId="9" xfId="32" applyFont="1" applyBorder="1" applyAlignment="1" applyProtection="1">
      <alignment horizontal="center" vertical="center" wrapText="1"/>
      <protection locked="0"/>
    </xf>
    <xf numFmtId="0" fontId="26" fillId="0" borderId="10" xfId="32" applyFont="1" applyBorder="1" applyAlignment="1" applyProtection="1">
      <alignment horizontal="center" vertical="center" wrapText="1"/>
      <protection locked="0"/>
    </xf>
    <xf numFmtId="0" fontId="26" fillId="0" borderId="8" xfId="32" applyFont="1" applyBorder="1" applyAlignment="1" applyProtection="1">
      <alignment horizontal="left" vertical="distributed"/>
      <protection locked="0"/>
    </xf>
    <xf numFmtId="0" fontId="26" fillId="0" borderId="10" xfId="32" applyFont="1" applyBorder="1" applyAlignment="1" applyProtection="1">
      <alignment horizontal="left" vertical="distributed"/>
      <protection locked="0"/>
    </xf>
    <xf numFmtId="0" fontId="38" fillId="0" borderId="8" xfId="32" applyFont="1" applyBorder="1" applyAlignment="1" applyProtection="1">
      <alignment horizontal="left" vertical="distributed"/>
      <protection locked="0"/>
    </xf>
    <xf numFmtId="0" fontId="38" fillId="0" borderId="10" xfId="32" applyFont="1" applyBorder="1" applyAlignment="1" applyProtection="1">
      <alignment horizontal="left" vertical="distributed"/>
      <protection locked="0"/>
    </xf>
    <xf numFmtId="0" fontId="26" fillId="0" borderId="14" xfId="32" applyFont="1" applyBorder="1" applyAlignment="1" applyProtection="1">
      <alignment horizontal="center" vertical="center" textRotation="255"/>
      <protection locked="0"/>
    </xf>
    <xf numFmtId="0" fontId="26" fillId="0" borderId="18" xfId="32" applyFont="1" applyBorder="1" applyAlignment="1" applyProtection="1">
      <alignment horizontal="center" vertical="center" textRotation="255"/>
      <protection locked="0"/>
    </xf>
    <xf numFmtId="0" fontId="26" fillId="0" borderId="105" xfId="32" applyFont="1" applyBorder="1" applyAlignment="1" applyProtection="1">
      <alignment horizontal="center" vertical="center" textRotation="255"/>
      <protection locked="0"/>
    </xf>
    <xf numFmtId="0" fontId="26" fillId="0" borderId="8" xfId="32" applyFont="1" applyBorder="1" applyAlignment="1" applyProtection="1">
      <alignment horizontal="left" vertical="center"/>
      <protection locked="0"/>
    </xf>
    <xf numFmtId="0" fontId="26" fillId="0" borderId="10" xfId="32" applyFont="1" applyBorder="1" applyAlignment="1" applyProtection="1">
      <alignment horizontal="left" vertical="center"/>
      <protection locked="0"/>
    </xf>
    <xf numFmtId="0" fontId="26" fillId="0" borderId="106" xfId="32" applyFont="1" applyBorder="1" applyAlignment="1" applyProtection="1">
      <alignment horizontal="left" vertical="distributed"/>
      <protection locked="0"/>
    </xf>
    <xf numFmtId="0" fontId="26" fillId="0" borderId="107" xfId="32" applyFont="1" applyBorder="1" applyAlignment="1" applyProtection="1">
      <alignment horizontal="left" vertical="distributed"/>
      <protection locked="0"/>
    </xf>
    <xf numFmtId="0" fontId="26" fillId="0" borderId="100" xfId="32" applyFont="1" applyBorder="1" applyAlignment="1" applyProtection="1">
      <alignment horizontal="center" vertical="center"/>
      <protection locked="0"/>
    </xf>
    <xf numFmtId="0" fontId="26" fillId="0" borderId="16" xfId="32" applyFont="1" applyBorder="1" applyAlignment="1" applyProtection="1">
      <alignment horizontal="center" vertical="center" wrapText="1"/>
      <protection locked="0"/>
    </xf>
    <xf numFmtId="0" fontId="26" fillId="0" borderId="13" xfId="32" applyFont="1" applyBorder="1" applyAlignment="1" applyProtection="1">
      <alignment horizontal="center" vertical="center" wrapText="1"/>
      <protection locked="0"/>
    </xf>
    <xf numFmtId="0" fontId="31" fillId="0" borderId="9" xfId="32" applyFont="1" applyBorder="1" applyAlignment="1" applyProtection="1">
      <alignment horizontal="left" vertical="center" indent="2"/>
      <protection locked="0"/>
    </xf>
    <xf numFmtId="0" fontId="31" fillId="0" borderId="10" xfId="32" applyFont="1" applyBorder="1" applyAlignment="1" applyProtection="1">
      <alignment horizontal="left" vertical="center" indent="2"/>
      <protection locked="0"/>
    </xf>
    <xf numFmtId="0" fontId="105" fillId="0" borderId="12" xfId="32" applyFont="1" applyBorder="1" applyAlignment="1" applyProtection="1">
      <alignment horizontal="center" vertical="center" wrapText="1"/>
      <protection locked="0"/>
    </xf>
    <xf numFmtId="0" fontId="26" fillId="0" borderId="51" xfId="32" applyFont="1" applyBorder="1" applyAlignment="1" applyProtection="1">
      <alignment horizontal="left" vertical="center" wrapText="1"/>
      <protection locked="0"/>
    </xf>
    <xf numFmtId="0" fontId="73" fillId="0" borderId="52" xfId="32" applyFont="1" applyBorder="1" applyAlignment="1" applyProtection="1">
      <alignment horizontal="center" vertical="center" wrapText="1"/>
      <protection locked="0"/>
    </xf>
    <xf numFmtId="0" fontId="73" fillId="0" borderId="55" xfId="32" applyFont="1" applyBorder="1" applyAlignment="1" applyProtection="1">
      <alignment horizontal="center" vertical="center" wrapText="1"/>
      <protection locked="0"/>
    </xf>
    <xf numFmtId="0" fontId="31" fillId="0" borderId="57" xfId="32" applyFont="1" applyBorder="1" applyAlignment="1" applyProtection="1">
      <alignment horizontal="left" vertical="center" wrapText="1"/>
      <protection locked="0"/>
    </xf>
    <xf numFmtId="0" fontId="31" fillId="0" borderId="80" xfId="32" applyFont="1" applyBorder="1" applyAlignment="1" applyProtection="1">
      <alignment horizontal="left" vertical="center" wrapText="1"/>
      <protection locked="0"/>
    </xf>
    <xf numFmtId="0" fontId="31" fillId="0" borderId="9" xfId="32" applyFont="1" applyBorder="1" applyAlignment="1" applyProtection="1">
      <alignment horizontal="left" vertical="center" indent="1"/>
      <protection locked="0"/>
    </xf>
    <xf numFmtId="0" fontId="31" fillId="0" borderId="10" xfId="32" applyFont="1" applyBorder="1" applyAlignment="1" applyProtection="1">
      <alignment horizontal="left" vertical="center" indent="1"/>
      <protection locked="0"/>
    </xf>
    <xf numFmtId="0" fontId="31" fillId="0" borderId="51" xfId="32" applyFont="1" applyBorder="1" applyAlignment="1" applyProtection="1">
      <alignment horizontal="center" vertical="center" wrapText="1"/>
      <protection locked="0"/>
    </xf>
    <xf numFmtId="0" fontId="31" fillId="0" borderId="9" xfId="32" applyFont="1" applyBorder="1" applyAlignment="1" applyProtection="1">
      <alignment horizontal="left" vertical="center" indent="3"/>
      <protection locked="0"/>
    </xf>
    <xf numFmtId="0" fontId="31" fillId="0" borderId="10" xfId="32" applyFont="1" applyBorder="1" applyAlignment="1" applyProtection="1">
      <alignment horizontal="left" vertical="center" indent="3"/>
      <protection locked="0"/>
    </xf>
    <xf numFmtId="0" fontId="31" fillId="0" borderId="122" xfId="32" applyFont="1" applyBorder="1" applyAlignment="1" applyProtection="1">
      <alignment horizontal="center" vertical="center"/>
      <protection locked="0"/>
    </xf>
    <xf numFmtId="0" fontId="31" fillId="0" borderId="124" xfId="32" applyFont="1" applyBorder="1" applyAlignment="1" applyProtection="1">
      <alignment horizontal="center" vertical="center"/>
      <protection locked="0"/>
    </xf>
    <xf numFmtId="0" fontId="31" fillId="0" borderId="126" xfId="32" applyFont="1" applyBorder="1" applyAlignment="1" applyProtection="1">
      <alignment horizontal="center" vertical="center"/>
      <protection locked="0"/>
    </xf>
    <xf numFmtId="0" fontId="31" fillId="0" borderId="123" xfId="32" applyFont="1" applyBorder="1" applyAlignment="1" applyProtection="1">
      <alignment horizontal="center" vertical="center"/>
      <protection locked="0"/>
    </xf>
    <xf numFmtId="0" fontId="31" fillId="0" borderId="125" xfId="32" applyFont="1" applyBorder="1" applyAlignment="1" applyProtection="1">
      <alignment horizontal="center" vertical="center"/>
      <protection locked="0"/>
    </xf>
    <xf numFmtId="0" fontId="31" fillId="0" borderId="127" xfId="32" applyFont="1" applyBorder="1" applyAlignment="1" applyProtection="1">
      <alignment horizontal="center" vertical="center"/>
      <protection locked="0"/>
    </xf>
    <xf numFmtId="0" fontId="31" fillId="0" borderId="9" xfId="32" applyFont="1" applyBorder="1" applyAlignment="1" applyProtection="1">
      <alignment horizontal="left" vertical="center" wrapText="1" indent="3"/>
      <protection locked="0"/>
    </xf>
    <xf numFmtId="0" fontId="31" fillId="0" borderId="10" xfId="32" applyFont="1" applyBorder="1" applyAlignment="1" applyProtection="1">
      <alignment horizontal="left" vertical="center" wrapText="1" indent="3"/>
      <protection locked="0"/>
    </xf>
    <xf numFmtId="0" fontId="72" fillId="0" borderId="9" xfId="32" applyFont="1" applyBorder="1" applyAlignment="1" applyProtection="1">
      <alignment horizontal="left" vertical="center" wrapText="1" indent="2"/>
      <protection locked="0"/>
    </xf>
    <xf numFmtId="0" fontId="72" fillId="0" borderId="10" xfId="32" applyFont="1" applyBorder="1" applyAlignment="1" applyProtection="1">
      <alignment horizontal="left" vertical="center" wrapText="1" indent="2"/>
      <protection locked="0"/>
    </xf>
    <xf numFmtId="0" fontId="31" fillId="0" borderId="9" xfId="32" applyFont="1" applyBorder="1" applyAlignment="1" applyProtection="1">
      <alignment horizontal="left" vertical="center" wrapText="1" indent="1"/>
      <protection locked="0"/>
    </xf>
    <xf numFmtId="0" fontId="31" fillId="0" borderId="10" xfId="32" applyFont="1" applyBorder="1" applyAlignment="1" applyProtection="1">
      <alignment horizontal="left" vertical="center" wrapText="1" indent="1"/>
      <protection locked="0"/>
    </xf>
    <xf numFmtId="0" fontId="31" fillId="0" borderId="9" xfId="32" applyFont="1" applyBorder="1" applyAlignment="1" applyProtection="1">
      <alignment horizontal="left" vertical="center" wrapText="1"/>
      <protection locked="0"/>
    </xf>
    <xf numFmtId="0" fontId="31" fillId="0" borderId="10" xfId="32" applyFont="1" applyBorder="1" applyAlignment="1" applyProtection="1">
      <alignment horizontal="left" vertical="center" wrapText="1"/>
      <protection locked="0"/>
    </xf>
    <xf numFmtId="0" fontId="31" fillId="0" borderId="9" xfId="32" applyFont="1" applyBorder="1" applyAlignment="1" applyProtection="1">
      <alignment horizontal="left" vertical="center" wrapText="1" indent="2"/>
      <protection locked="0"/>
    </xf>
    <xf numFmtId="0" fontId="31" fillId="0" borderId="10" xfId="32" applyFont="1" applyBorder="1" applyAlignment="1" applyProtection="1">
      <alignment horizontal="left" vertical="center" wrapText="1" indent="2"/>
      <protection locked="0"/>
    </xf>
    <xf numFmtId="0" fontId="129" fillId="0" borderId="12" xfId="0" applyFont="1" applyBorder="1" applyAlignment="1" applyProtection="1">
      <alignment horizontal="center" vertical="center"/>
      <protection locked="0"/>
    </xf>
    <xf numFmtId="0" fontId="26" fillId="0" borderId="0" xfId="0" applyFont="1" applyAlignment="1" applyProtection="1">
      <alignment horizontal="center" vertical="center"/>
      <protection locked="0"/>
    </xf>
    <xf numFmtId="0" fontId="26" fillId="0" borderId="12"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6" fillId="0" borderId="9" xfId="0" applyFont="1" applyBorder="1" applyAlignment="1" applyProtection="1">
      <alignment horizontal="center" vertical="center"/>
      <protection locked="0"/>
    </xf>
    <xf numFmtId="0" fontId="26" fillId="0" borderId="96" xfId="0" applyFont="1" applyBorder="1" applyAlignment="1" applyProtection="1">
      <alignment horizontal="center" vertical="center"/>
      <protection locked="0"/>
    </xf>
    <xf numFmtId="0" fontId="26" fillId="0" borderId="97" xfId="0" applyFont="1" applyBorder="1" applyAlignment="1">
      <alignment horizontal="center" vertical="center"/>
    </xf>
    <xf numFmtId="0" fontId="26" fillId="0" borderId="9" xfId="0" applyFont="1" applyBorder="1" applyAlignment="1">
      <alignment horizontal="center" vertical="center"/>
    </xf>
    <xf numFmtId="0" fontId="26" fillId="0" borderId="13" xfId="0" applyFont="1" applyBorder="1" applyAlignment="1" applyProtection="1">
      <alignment horizontal="center" vertical="center"/>
      <protection locked="0"/>
    </xf>
    <xf numFmtId="0" fontId="26" fillId="0" borderId="17" xfId="0" applyFont="1" applyBorder="1" applyAlignment="1" applyProtection="1">
      <alignment horizontal="center" vertical="center"/>
      <protection locked="0"/>
    </xf>
    <xf numFmtId="0" fontId="26" fillId="0" borderId="15" xfId="0" applyFont="1" applyBorder="1" applyAlignment="1" applyProtection="1">
      <alignment horizontal="center" vertical="center"/>
      <protection locked="0"/>
    </xf>
    <xf numFmtId="0" fontId="38" fillId="0" borderId="99" xfId="0" applyFont="1" applyBorder="1" applyAlignment="1" applyProtection="1">
      <alignment horizontal="center" vertical="center"/>
      <protection locked="0"/>
    </xf>
    <xf numFmtId="0" fontId="38" fillId="0" borderId="104" xfId="0" applyFont="1" applyBorder="1" applyAlignment="1" applyProtection="1">
      <alignment horizontal="center" vertical="center"/>
      <protection locked="0"/>
    </xf>
    <xf numFmtId="0" fontId="38" fillId="0" borderId="100" xfId="0" applyFont="1" applyBorder="1" applyAlignment="1" applyProtection="1">
      <alignment horizontal="center" vertical="center"/>
      <protection locked="0"/>
    </xf>
    <xf numFmtId="0" fontId="38" fillId="0" borderId="98" xfId="0" applyFont="1" applyBorder="1" applyAlignment="1" applyProtection="1">
      <alignment horizontal="center" vertical="center" wrapText="1"/>
      <protection locked="0"/>
    </xf>
    <xf numFmtId="0" fontId="38" fillId="0" borderId="87" xfId="0" applyFont="1" applyBorder="1" applyAlignment="1" applyProtection="1">
      <alignment horizontal="center" vertical="center" wrapText="1"/>
      <protection locked="0"/>
    </xf>
    <xf numFmtId="0" fontId="38" fillId="0" borderId="88" xfId="0" applyFont="1" applyBorder="1" applyAlignment="1" applyProtection="1">
      <alignment horizontal="center" vertical="center" wrapText="1"/>
      <protection locked="0"/>
    </xf>
    <xf numFmtId="0" fontId="26" fillId="0" borderId="13" xfId="0" applyFont="1" applyBorder="1" applyAlignment="1" applyProtection="1">
      <alignment horizontal="center" vertical="center" wrapText="1"/>
      <protection locked="0"/>
    </xf>
    <xf numFmtId="0" fontId="26" fillId="0" borderId="17" xfId="0" applyFont="1" applyBorder="1" applyAlignment="1" applyProtection="1">
      <alignment horizontal="center" vertical="center" wrapText="1"/>
      <protection locked="0"/>
    </xf>
    <xf numFmtId="0" fontId="26" fillId="0" borderId="15" xfId="0" applyFont="1" applyBorder="1" applyAlignment="1" applyProtection="1">
      <alignment horizontal="center" vertical="center" wrapText="1"/>
      <protection locked="0"/>
    </xf>
    <xf numFmtId="0" fontId="38" fillId="0" borderId="4" xfId="0" applyFont="1" applyBorder="1" applyAlignment="1" applyProtection="1">
      <alignment horizontal="center" vertical="center"/>
      <protection locked="0"/>
    </xf>
    <xf numFmtId="0" fontId="26" fillId="0" borderId="35" xfId="0" applyFont="1" applyBorder="1" applyAlignment="1" applyProtection="1">
      <alignment horizontal="center" vertical="center" wrapText="1"/>
      <protection locked="0"/>
    </xf>
    <xf numFmtId="0" fontId="26" fillId="0" borderId="7" xfId="0" applyFont="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38" fillId="0" borderId="35"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26" fillId="0" borderId="116" xfId="0" applyFont="1" applyBorder="1" applyAlignment="1" applyProtection="1">
      <alignment horizontal="center" vertical="center" wrapText="1"/>
      <protection locked="0"/>
    </xf>
    <xf numFmtId="0" fontId="26" fillId="0" borderId="13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textRotation="255"/>
      <protection locked="0"/>
    </xf>
    <xf numFmtId="0" fontId="26" fillId="0" borderId="18" xfId="0" applyFont="1" applyBorder="1" applyAlignment="1" applyProtection="1">
      <alignment horizontal="center" vertical="center" textRotation="255"/>
      <protection locked="0"/>
    </xf>
    <xf numFmtId="0" fontId="26" fillId="0" borderId="105" xfId="0" applyFont="1" applyBorder="1" applyAlignment="1" applyProtection="1">
      <alignment horizontal="center" vertical="center" textRotation="255"/>
      <protection locked="0"/>
    </xf>
    <xf numFmtId="0" fontId="26" fillId="0" borderId="8" xfId="0" applyFont="1" applyBorder="1" applyAlignment="1" applyProtection="1">
      <alignment horizontal="left" vertical="center"/>
      <protection locked="0"/>
    </xf>
    <xf numFmtId="0" fontId="26" fillId="0" borderId="10" xfId="0" applyFont="1" applyBorder="1" applyAlignment="1" applyProtection="1">
      <alignment horizontal="left" vertical="center"/>
      <protection locked="0"/>
    </xf>
    <xf numFmtId="0" fontId="26" fillId="0" borderId="8" xfId="0" applyFont="1" applyBorder="1" applyAlignment="1" applyProtection="1">
      <alignment horizontal="left" vertical="distributed"/>
      <protection locked="0"/>
    </xf>
    <xf numFmtId="0" fontId="26" fillId="0" borderId="10" xfId="0" applyFont="1" applyBorder="1" applyAlignment="1" applyProtection="1">
      <alignment horizontal="left" vertical="distributed"/>
      <protection locked="0"/>
    </xf>
    <xf numFmtId="0" fontId="38" fillId="0" borderId="8" xfId="0" applyFont="1" applyBorder="1" applyAlignment="1" applyProtection="1">
      <alignment horizontal="left" vertical="distributed"/>
      <protection locked="0"/>
    </xf>
    <xf numFmtId="0" fontId="38" fillId="0" borderId="10" xfId="0" applyFont="1" applyBorder="1" applyAlignment="1" applyProtection="1">
      <alignment horizontal="left" vertical="distributed"/>
      <protection locked="0"/>
    </xf>
    <xf numFmtId="0" fontId="26" fillId="0" borderId="106" xfId="0" applyFont="1" applyBorder="1" applyAlignment="1" applyProtection="1">
      <alignment horizontal="left" vertical="distributed"/>
      <protection locked="0"/>
    </xf>
    <xf numFmtId="0" fontId="26" fillId="0" borderId="107" xfId="0" applyFont="1" applyBorder="1" applyAlignment="1" applyProtection="1">
      <alignment horizontal="left" vertical="distributed"/>
      <protection locked="0"/>
    </xf>
    <xf numFmtId="0" fontId="26" fillId="0" borderId="14" xfId="0" applyFont="1" applyBorder="1" applyAlignment="1" applyProtection="1">
      <alignment horizontal="center" vertical="center"/>
      <protection locked="0"/>
    </xf>
    <xf numFmtId="0" fontId="26" fillId="0" borderId="18"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26" fillId="0" borderId="97" xfId="0" applyFont="1" applyBorder="1" applyAlignment="1" applyProtection="1">
      <alignment horizontal="center" vertical="center"/>
      <protection locked="0"/>
    </xf>
    <xf numFmtId="0" fontId="26" fillId="0" borderId="0" xfId="0" applyFont="1" applyAlignment="1" applyProtection="1">
      <alignment horizontal="center" vertical="center" wrapText="1"/>
      <protection locked="0"/>
    </xf>
    <xf numFmtId="0" fontId="26" fillId="0" borderId="99" xfId="0" applyFont="1" applyBorder="1" applyAlignment="1" applyProtection="1">
      <alignment horizontal="center" vertical="center" wrapText="1"/>
      <protection locked="0"/>
    </xf>
    <xf numFmtId="0" fontId="26" fillId="0" borderId="100" xfId="0" applyFont="1" applyBorder="1" applyAlignment="1" applyProtection="1">
      <alignment horizontal="center" vertical="center"/>
      <protection locked="0"/>
    </xf>
    <xf numFmtId="0" fontId="26" fillId="0" borderId="9"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38" fillId="0" borderId="13" xfId="0" applyFont="1" applyBorder="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38" fillId="0" borderId="15"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31" fillId="0" borderId="9" xfId="0" applyFont="1" applyBorder="1" applyAlignment="1" applyProtection="1">
      <alignment horizontal="left" vertical="center" indent="2"/>
      <protection locked="0"/>
    </xf>
    <xf numFmtId="0" fontId="31" fillId="0" borderId="10" xfId="0" applyFont="1" applyBorder="1" applyAlignment="1" applyProtection="1">
      <alignment horizontal="left" vertical="center" indent="2"/>
      <protection locked="0"/>
    </xf>
    <xf numFmtId="0" fontId="105" fillId="0" borderId="12" xfId="0" applyFont="1" applyBorder="1" applyAlignment="1" applyProtection="1">
      <alignment horizontal="center" vertical="center" wrapText="1"/>
      <protection locked="0"/>
    </xf>
    <xf numFmtId="0" fontId="26" fillId="0" borderId="51" xfId="0" applyFont="1" applyBorder="1" applyAlignment="1" applyProtection="1">
      <alignment horizontal="left" vertical="center" wrapText="1"/>
      <protection locked="0"/>
    </xf>
    <xf numFmtId="0" fontId="73" fillId="0" borderId="52" xfId="0" applyFont="1" applyBorder="1" applyAlignment="1" applyProtection="1">
      <alignment horizontal="center" vertical="center" wrapText="1"/>
      <protection locked="0"/>
    </xf>
    <xf numFmtId="0" fontId="73" fillId="0" borderId="55" xfId="0" applyFont="1" applyBorder="1" applyAlignment="1" applyProtection="1">
      <alignment horizontal="center" vertical="center" wrapText="1"/>
      <protection locked="0"/>
    </xf>
    <xf numFmtId="0" fontId="31" fillId="0" borderId="57" xfId="0" applyFont="1" applyBorder="1" applyAlignment="1" applyProtection="1">
      <alignment horizontal="left" vertical="center" wrapText="1"/>
      <protection locked="0"/>
    </xf>
    <xf numFmtId="0" fontId="31" fillId="0" borderId="80" xfId="0" applyFont="1" applyBorder="1" applyAlignment="1" applyProtection="1">
      <alignment horizontal="left" vertical="center" wrapText="1"/>
      <protection locked="0"/>
    </xf>
    <xf numFmtId="0" fontId="31" fillId="0" borderId="9" xfId="0" applyFont="1" applyBorder="1" applyAlignment="1" applyProtection="1">
      <alignment horizontal="left" vertical="center" indent="1"/>
      <protection locked="0"/>
    </xf>
    <xf numFmtId="0" fontId="31" fillId="0" borderId="10" xfId="0" applyFont="1" applyBorder="1" applyAlignment="1" applyProtection="1">
      <alignment horizontal="left" vertical="center" indent="1"/>
      <protection locked="0"/>
    </xf>
    <xf numFmtId="0" fontId="31" fillId="0" borderId="9" xfId="0" applyFont="1" applyBorder="1" applyAlignment="1" applyProtection="1">
      <alignment horizontal="left" vertical="center" indent="3"/>
      <protection locked="0"/>
    </xf>
    <xf numFmtId="0" fontId="31" fillId="0" borderId="10" xfId="0" applyFont="1" applyBorder="1" applyAlignment="1" applyProtection="1">
      <alignment horizontal="left" vertical="center" indent="3"/>
      <protection locked="0"/>
    </xf>
    <xf numFmtId="0" fontId="31" fillId="42" borderId="122" xfId="0" applyFont="1" applyFill="1" applyBorder="1" applyAlignment="1" applyProtection="1">
      <alignment horizontal="center" vertical="center"/>
      <protection locked="0"/>
    </xf>
    <xf numFmtId="0" fontId="31" fillId="42" borderId="124" xfId="0" applyFont="1" applyFill="1" applyBorder="1" applyAlignment="1" applyProtection="1">
      <alignment horizontal="center" vertical="center"/>
      <protection locked="0"/>
    </xf>
    <xf numFmtId="0" fontId="31" fillId="42" borderId="126" xfId="0" applyFont="1" applyFill="1" applyBorder="1" applyAlignment="1" applyProtection="1">
      <alignment horizontal="center" vertical="center"/>
      <protection locked="0"/>
    </xf>
    <xf numFmtId="0" fontId="31" fillId="42" borderId="123" xfId="0" applyFont="1" applyFill="1" applyBorder="1" applyAlignment="1" applyProtection="1">
      <alignment horizontal="center" vertical="center"/>
      <protection locked="0"/>
    </xf>
    <xf numFmtId="0" fontId="31" fillId="42" borderId="125" xfId="0" applyFont="1" applyFill="1" applyBorder="1" applyAlignment="1" applyProtection="1">
      <alignment horizontal="center" vertical="center"/>
      <protection locked="0"/>
    </xf>
    <xf numFmtId="0" fontId="31" fillId="42" borderId="127" xfId="0" applyFont="1" applyFill="1" applyBorder="1" applyAlignment="1" applyProtection="1">
      <alignment horizontal="center" vertical="center"/>
      <protection locked="0"/>
    </xf>
    <xf numFmtId="0" fontId="31" fillId="0" borderId="9" xfId="0" applyFont="1" applyBorder="1" applyAlignment="1" applyProtection="1">
      <alignment horizontal="left" vertical="center" wrapText="1" indent="3"/>
      <protection locked="0"/>
    </xf>
    <xf numFmtId="0" fontId="31" fillId="0" borderId="10" xfId="0" applyFont="1" applyBorder="1" applyAlignment="1" applyProtection="1">
      <alignment horizontal="left" vertical="center" wrapText="1" indent="3"/>
      <protection locked="0"/>
    </xf>
    <xf numFmtId="0" fontId="72" fillId="0" borderId="9" xfId="0" applyFont="1" applyBorder="1" applyAlignment="1" applyProtection="1">
      <alignment horizontal="left" vertical="center" wrapText="1" indent="2"/>
      <protection locked="0"/>
    </xf>
    <xf numFmtId="0" fontId="72" fillId="0" borderId="10" xfId="0" applyFont="1" applyBorder="1" applyAlignment="1" applyProtection="1">
      <alignment horizontal="left" vertical="center" wrapText="1" indent="2"/>
      <protection locked="0"/>
    </xf>
    <xf numFmtId="0" fontId="31" fillId="0" borderId="9" xfId="0" applyFont="1" applyBorder="1" applyAlignment="1" applyProtection="1">
      <alignment horizontal="left" vertical="center" wrapText="1" indent="1"/>
      <protection locked="0"/>
    </xf>
    <xf numFmtId="0" fontId="31" fillId="0" borderId="10" xfId="0" applyFont="1" applyBorder="1" applyAlignment="1" applyProtection="1">
      <alignment horizontal="left" vertical="center" wrapText="1" indent="1"/>
      <protection locked="0"/>
    </xf>
    <xf numFmtId="0" fontId="31" fillId="0" borderId="9" xfId="0" applyFont="1" applyBorder="1" applyAlignment="1" applyProtection="1">
      <alignment horizontal="left" vertical="center" wrapText="1"/>
      <protection locked="0"/>
    </xf>
    <xf numFmtId="0" fontId="31" fillId="0" borderId="10" xfId="0" applyFont="1" applyBorder="1" applyAlignment="1" applyProtection="1">
      <alignment horizontal="left" vertical="center" wrapText="1"/>
      <protection locked="0"/>
    </xf>
    <xf numFmtId="0" fontId="31" fillId="0" borderId="12" xfId="0" applyFont="1" applyBorder="1" applyAlignment="1" applyProtection="1">
      <alignment horizontal="left" vertical="center" wrapText="1"/>
      <protection locked="0"/>
    </xf>
    <xf numFmtId="0" fontId="31" fillId="0" borderId="14" xfId="0" applyFont="1" applyBorder="1" applyAlignment="1" applyProtection="1">
      <alignment horizontal="left" vertical="center" wrapText="1"/>
      <protection locked="0"/>
    </xf>
    <xf numFmtId="0" fontId="31" fillId="0" borderId="73" xfId="0" applyFont="1" applyBorder="1" applyAlignment="1" applyProtection="1">
      <alignment horizontal="left" vertical="center" wrapText="1"/>
      <protection locked="0"/>
    </xf>
    <xf numFmtId="0" fontId="31" fillId="0" borderId="75" xfId="0" applyFont="1" applyBorder="1" applyAlignment="1" applyProtection="1">
      <alignment horizontal="left" vertical="center" wrapText="1"/>
      <protection locked="0"/>
    </xf>
    <xf numFmtId="0" fontId="31" fillId="0" borderId="9" xfId="0" applyFont="1" applyBorder="1" applyAlignment="1" applyProtection="1">
      <alignment horizontal="left" vertical="center" wrapText="1" indent="2"/>
      <protection locked="0"/>
    </xf>
    <xf numFmtId="0" fontId="31" fillId="0" borderId="10" xfId="0" applyFont="1" applyBorder="1" applyAlignment="1" applyProtection="1">
      <alignment horizontal="left" vertical="center" wrapText="1" indent="2"/>
      <protection locked="0"/>
    </xf>
    <xf numFmtId="189" fontId="134" fillId="0" borderId="137" xfId="131" applyFont="1" applyBorder="1" applyAlignment="1">
      <alignment horizontal="center"/>
    </xf>
    <xf numFmtId="189" fontId="101" fillId="0" borderId="0" xfId="131" applyFont="1" applyAlignment="1">
      <alignment horizontal="center"/>
    </xf>
    <xf numFmtId="189" fontId="134" fillId="0" borderId="139" xfId="131" applyFont="1" applyBorder="1" applyAlignment="1">
      <alignment horizontal="center"/>
    </xf>
    <xf numFmtId="189" fontId="134" fillId="0" borderId="142" xfId="131" applyFont="1" applyBorder="1" applyAlignment="1">
      <alignment horizontal="center" vertical="center"/>
    </xf>
    <xf numFmtId="178" fontId="134" fillId="0" borderId="143" xfId="42" applyFont="1" applyBorder="1" applyAlignment="1">
      <alignment horizontal="center" vertical="center"/>
    </xf>
    <xf numFmtId="0" fontId="134" fillId="0" borderId="154" xfId="132" applyNumberFormat="1" applyFont="1" applyBorder="1" applyAlignment="1">
      <alignment horizontal="center" vertical="center" wrapText="1"/>
    </xf>
    <xf numFmtId="189" fontId="134" fillId="0" borderId="143" xfId="131" applyFont="1" applyBorder="1" applyAlignment="1">
      <alignment horizontal="center" vertical="center"/>
    </xf>
    <xf numFmtId="178" fontId="48" fillId="0" borderId="0" xfId="42"/>
    <xf numFmtId="178" fontId="48" fillId="0" borderId="149" xfId="42" applyBorder="1"/>
    <xf numFmtId="178" fontId="48" fillId="0" borderId="139" xfId="42" applyBorder="1"/>
    <xf numFmtId="37" fontId="31" fillId="0" borderId="4" xfId="134" applyFont="1" applyBorder="1" applyAlignment="1">
      <alignment horizontal="center" vertical="center"/>
    </xf>
    <xf numFmtId="37" fontId="31" fillId="0" borderId="4" xfId="134" quotePrefix="1" applyFont="1" applyBorder="1" applyAlignment="1">
      <alignment horizontal="center" vertical="center"/>
    </xf>
    <xf numFmtId="37" fontId="138" fillId="0" borderId="4" xfId="134" applyFont="1" applyBorder="1" applyAlignment="1">
      <alignment horizontal="center" vertical="center"/>
    </xf>
    <xf numFmtId="37" fontId="140" fillId="0" borderId="4" xfId="134" applyFont="1" applyBorder="1" applyAlignment="1">
      <alignment horizontal="center" vertical="center"/>
    </xf>
    <xf numFmtId="37" fontId="32" fillId="0" borderId="4" xfId="134" applyFont="1" applyBorder="1" applyAlignment="1">
      <alignment horizontal="center" vertical="center"/>
    </xf>
    <xf numFmtId="37" fontId="141" fillId="0" borderId="0" xfId="134" applyFont="1" applyAlignment="1">
      <alignment horizontal="center"/>
    </xf>
    <xf numFmtId="37" fontId="94" fillId="0" borderId="0" xfId="134" applyFont="1" applyAlignment="1">
      <alignment horizontal="center"/>
    </xf>
    <xf numFmtId="37" fontId="31" fillId="0" borderId="0" xfId="134" applyFont="1" applyAlignment="1">
      <alignment horizontal="center" vertical="center"/>
    </xf>
    <xf numFmtId="37" fontId="31" fillId="0" borderId="0" xfId="134" applyFont="1" applyAlignment="1">
      <alignment horizontal="right" vertical="center"/>
    </xf>
    <xf numFmtId="37" fontId="31" fillId="0" borderId="156" xfId="134" applyFont="1" applyBorder="1" applyAlignment="1">
      <alignment horizontal="center" vertical="center" wrapText="1"/>
    </xf>
    <xf numFmtId="37" fontId="31" fillId="0" borderId="157" xfId="134" applyFont="1" applyBorder="1" applyAlignment="1">
      <alignment horizontal="center" vertical="center" wrapText="1"/>
    </xf>
    <xf numFmtId="37" fontId="31" fillId="0" borderId="158" xfId="134" applyFont="1" applyBorder="1" applyAlignment="1">
      <alignment horizontal="center" vertical="center" wrapText="1"/>
    </xf>
    <xf numFmtId="0" fontId="31" fillId="0" borderId="4" xfId="35" applyFont="1" applyBorder="1" applyAlignment="1">
      <alignment horizontal="center" vertical="center" wrapText="1"/>
    </xf>
    <xf numFmtId="37" fontId="31" fillId="0" borderId="55" xfId="134" applyFont="1" applyBorder="1" applyAlignment="1">
      <alignment horizontal="center" vertical="center" wrapText="1"/>
    </xf>
    <xf numFmtId="37" fontId="31" fillId="0" borderId="18" xfId="134" applyFont="1" applyBorder="1" applyAlignment="1">
      <alignment horizontal="center" vertical="center" wrapText="1"/>
    </xf>
    <xf numFmtId="37" fontId="31" fillId="0" borderId="61" xfId="134" applyFont="1" applyBorder="1" applyAlignment="1">
      <alignment horizontal="center" vertical="center" wrapText="1"/>
    </xf>
    <xf numFmtId="37" fontId="31" fillId="0" borderId="64" xfId="134" applyFont="1" applyBorder="1" applyAlignment="1">
      <alignment horizontal="center" vertical="center"/>
    </xf>
    <xf numFmtId="37" fontId="31" fillId="0" borderId="52" xfId="134" applyFont="1" applyBorder="1" applyAlignment="1">
      <alignment horizontal="center" vertical="center"/>
    </xf>
    <xf numFmtId="37" fontId="31" fillId="0" borderId="55" xfId="134" applyFont="1" applyBorder="1" applyAlignment="1">
      <alignment horizontal="center" vertical="center"/>
    </xf>
    <xf numFmtId="37" fontId="31" fillId="0" borderId="15" xfId="134" applyFont="1" applyBorder="1" applyAlignment="1">
      <alignment horizontal="center" vertical="center"/>
    </xf>
    <xf numFmtId="37" fontId="31" fillId="0" borderId="11" xfId="134" applyFont="1" applyBorder="1" applyAlignment="1">
      <alignment horizontal="center" vertical="center"/>
    </xf>
    <xf numFmtId="37" fontId="31" fillId="0" borderId="16" xfId="134" applyFont="1" applyBorder="1" applyAlignment="1">
      <alignment horizontal="center" vertical="center"/>
    </xf>
    <xf numFmtId="0" fontId="31" fillId="0" borderId="56" xfId="35" applyFont="1" applyBorder="1" applyAlignment="1">
      <alignment horizontal="center" vertical="center" wrapText="1"/>
    </xf>
    <xf numFmtId="0" fontId="31" fillId="0" borderId="57" xfId="35" applyFont="1" applyBorder="1" applyAlignment="1">
      <alignment horizontal="center" vertical="center" wrapText="1"/>
    </xf>
    <xf numFmtId="0" fontId="31" fillId="0" borderId="80" xfId="35" applyFont="1" applyBorder="1" applyAlignment="1">
      <alignment horizontal="center" vertical="center" wrapText="1"/>
    </xf>
    <xf numFmtId="0" fontId="31" fillId="0" borderId="155" xfId="35" applyFont="1" applyBorder="1" applyAlignment="1">
      <alignment horizontal="center" vertical="center" wrapText="1"/>
    </xf>
    <xf numFmtId="0" fontId="31" fillId="0" borderId="8" xfId="35" applyFont="1" applyBorder="1" applyAlignment="1">
      <alignment horizontal="center" vertical="center" wrapText="1"/>
    </xf>
    <xf numFmtId="0" fontId="31" fillId="0" borderId="9" xfId="35" applyFont="1" applyBorder="1" applyAlignment="1">
      <alignment horizontal="center" vertical="center" wrapText="1"/>
    </xf>
    <xf numFmtId="0" fontId="31" fillId="0" borderId="10" xfId="35" applyFont="1" applyBorder="1" applyAlignment="1">
      <alignment horizontal="center" vertical="center" wrapText="1"/>
    </xf>
    <xf numFmtId="37" fontId="89" fillId="0" borderId="12" xfId="134" applyFont="1" applyBorder="1" applyAlignment="1">
      <alignment horizontal="center" vertical="center"/>
    </xf>
    <xf numFmtId="192" fontId="31" fillId="0" borderId="4" xfId="134" applyNumberFormat="1" applyFont="1" applyBorder="1" applyAlignment="1">
      <alignment horizontal="center" vertical="center"/>
    </xf>
    <xf numFmtId="37" fontId="144" fillId="0" borderId="4" xfId="134" applyFont="1" applyBorder="1" applyAlignment="1">
      <alignment horizontal="center" vertical="center"/>
    </xf>
    <xf numFmtId="0" fontId="31" fillId="0" borderId="4" xfId="137" applyFont="1" applyBorder="1" applyAlignment="1">
      <alignment horizontal="center" vertical="center" wrapText="1"/>
    </xf>
    <xf numFmtId="0" fontId="31" fillId="0" borderId="8" xfId="137" applyFont="1" applyBorder="1" applyAlignment="1">
      <alignment horizontal="center" vertical="center" wrapText="1"/>
    </xf>
    <xf numFmtId="37" fontId="31" fillId="0" borderId="10" xfId="134" applyFont="1" applyBorder="1" applyAlignment="1">
      <alignment horizontal="center" vertical="center" wrapText="1"/>
    </xf>
    <xf numFmtId="37" fontId="31" fillId="0" borderId="35" xfId="134" applyFont="1" applyBorder="1" applyAlignment="1">
      <alignment horizontal="center" vertical="center" wrapText="1"/>
    </xf>
    <xf numFmtId="37" fontId="31" fillId="0" borderId="7" xfId="134" applyFont="1" applyBorder="1" applyAlignment="1">
      <alignment horizontal="center" vertical="center" wrapText="1"/>
    </xf>
    <xf numFmtId="37" fontId="31" fillId="0" borderId="13" xfId="134" applyFont="1" applyBorder="1" applyAlignment="1">
      <alignment horizontal="center" vertical="center" wrapText="1"/>
    </xf>
    <xf numFmtId="37" fontId="31" fillId="0" borderId="14" xfId="134" applyFont="1" applyBorder="1" applyAlignment="1">
      <alignment horizontal="center" vertical="center" wrapText="1"/>
    </xf>
    <xf numFmtId="37" fontId="31" fillId="0" borderId="15" xfId="134" applyFont="1" applyBorder="1" applyAlignment="1">
      <alignment horizontal="center" vertical="center" wrapText="1"/>
    </xf>
    <xf numFmtId="37" fontId="31" fillId="0" borderId="16" xfId="134" applyFont="1" applyBorder="1" applyAlignment="1">
      <alignment horizontal="center" vertical="center" wrapText="1"/>
    </xf>
    <xf numFmtId="193" fontId="31" fillId="0" borderId="8" xfId="134" applyNumberFormat="1" applyFont="1" applyBorder="1" applyAlignment="1">
      <alignment horizontal="center"/>
    </xf>
    <xf numFmtId="193" fontId="31" fillId="0" borderId="10" xfId="134" applyNumberFormat="1" applyFont="1" applyBorder="1" applyAlignment="1">
      <alignment horizontal="center"/>
    </xf>
    <xf numFmtId="37" fontId="31" fillId="0" borderId="62" xfId="134" applyFont="1" applyBorder="1" applyAlignment="1">
      <alignment horizontal="center" vertical="center" wrapText="1"/>
    </xf>
    <xf numFmtId="37" fontId="31" fillId="0" borderId="85" xfId="134" applyFont="1" applyBorder="1" applyAlignment="1">
      <alignment horizontal="center" vertical="center" wrapText="1"/>
    </xf>
    <xf numFmtId="37" fontId="144" fillId="0" borderId="8" xfId="134" applyFont="1" applyBorder="1" applyAlignment="1">
      <alignment horizontal="center" vertical="center"/>
    </xf>
    <xf numFmtId="37" fontId="144" fillId="0" borderId="10" xfId="134" applyFont="1" applyBorder="1" applyAlignment="1">
      <alignment horizontal="center" vertical="center"/>
    </xf>
    <xf numFmtId="37" fontId="31" fillId="0" borderId="8" xfId="134" applyFont="1" applyBorder="1" applyAlignment="1">
      <alignment horizontal="center" vertical="center"/>
    </xf>
    <xf numFmtId="37" fontId="31" fillId="0" borderId="10" xfId="134" applyFont="1" applyBorder="1" applyAlignment="1">
      <alignment horizontal="center" vertical="center"/>
    </xf>
    <xf numFmtId="37" fontId="145" fillId="0" borderId="12" xfId="134" applyFont="1" applyBorder="1" applyAlignment="1">
      <alignment horizontal="center" vertical="center"/>
    </xf>
    <xf numFmtId="37" fontId="90" fillId="0" borderId="12" xfId="134" applyFont="1" applyBorder="1" applyAlignment="1">
      <alignment horizontal="center" vertical="center"/>
    </xf>
    <xf numFmtId="37" fontId="90" fillId="0" borderId="0" xfId="134" applyFont="1" applyAlignment="1">
      <alignment horizontal="center" vertical="center"/>
    </xf>
    <xf numFmtId="37" fontId="31" fillId="0" borderId="0" xfId="134" applyFont="1" applyAlignment="1">
      <alignment horizontal="right" vertical="center" indent="1"/>
    </xf>
    <xf numFmtId="0" fontId="31" fillId="0" borderId="56" xfId="32" applyFont="1" applyBorder="1" applyAlignment="1">
      <alignment horizontal="center" wrapText="1"/>
    </xf>
    <xf numFmtId="0" fontId="31" fillId="0" borderId="57" xfId="32" applyFont="1" applyBorder="1" applyAlignment="1">
      <alignment horizontal="center" wrapText="1"/>
    </xf>
    <xf numFmtId="0" fontId="31" fillId="0" borderId="155" xfId="32" applyFont="1" applyBorder="1" applyAlignment="1">
      <alignment horizontal="center" wrapText="1"/>
    </xf>
    <xf numFmtId="0" fontId="31" fillId="0" borderId="156" xfId="32" applyFont="1" applyBorder="1" applyAlignment="1">
      <alignment horizontal="center" vertical="center" wrapText="1"/>
    </xf>
    <xf numFmtId="0" fontId="31" fillId="0" borderId="159" xfId="32" applyFont="1" applyBorder="1" applyAlignment="1">
      <alignment horizontal="center" vertical="center" wrapText="1"/>
    </xf>
    <xf numFmtId="37" fontId="31" fillId="0" borderId="98" xfId="134" applyFont="1" applyBorder="1" applyAlignment="1">
      <alignment horizontal="center" vertical="center" wrapText="1"/>
    </xf>
    <xf numFmtId="37" fontId="31" fillId="0" borderId="89" xfId="134" applyFont="1" applyBorder="1" applyAlignment="1">
      <alignment horizontal="center" vertical="center" wrapText="1"/>
    </xf>
    <xf numFmtId="0" fontId="31" fillId="0" borderId="96" xfId="32" applyFont="1" applyBorder="1" applyAlignment="1">
      <alignment horizontal="center" vertical="center" wrapText="1"/>
    </xf>
    <xf numFmtId="0" fontId="94" fillId="0" borderId="8" xfId="35" applyFont="1" applyBorder="1" applyAlignment="1">
      <alignment horizontal="center" vertical="center" wrapText="1"/>
    </xf>
    <xf numFmtId="0" fontId="94" fillId="0" borderId="10" xfId="35" applyFont="1" applyBorder="1" applyAlignment="1">
      <alignment horizontal="center" vertical="center" wrapText="1"/>
    </xf>
    <xf numFmtId="0" fontId="31" fillId="0" borderId="0" xfId="35" applyFont="1" applyAlignment="1">
      <alignment horizontal="center" vertical="center" wrapText="1"/>
    </xf>
    <xf numFmtId="0" fontId="90" fillId="0" borderId="12" xfId="35" applyFont="1" applyBorder="1" applyAlignment="1">
      <alignment horizontal="center" wrapText="1"/>
    </xf>
    <xf numFmtId="0" fontId="31" fillId="0" borderId="51" xfId="35" applyFont="1" applyBorder="1" applyAlignment="1">
      <alignment horizontal="right" wrapText="1"/>
    </xf>
    <xf numFmtId="0" fontId="31" fillId="0" borderId="121" xfId="35" applyFont="1" applyBorder="1" applyAlignment="1">
      <alignment horizontal="center" vertical="center" wrapText="1"/>
    </xf>
    <xf numFmtId="0" fontId="47" fillId="0" borderId="120" xfId="35" applyBorder="1" applyAlignment="1">
      <alignment horizontal="center" vertical="center"/>
    </xf>
    <xf numFmtId="0" fontId="31" fillId="0" borderId="51" xfId="35" applyFont="1" applyBorder="1" applyAlignment="1">
      <alignment horizontal="center" wrapText="1"/>
    </xf>
    <xf numFmtId="0" fontId="94" fillId="0" borderId="65" xfId="35" applyFont="1" applyBorder="1" applyAlignment="1">
      <alignment horizontal="center" vertical="center" wrapText="1"/>
    </xf>
    <xf numFmtId="0" fontId="94" fillId="0" borderId="75" xfId="35" applyFont="1" applyBorder="1" applyAlignment="1">
      <alignment horizontal="center" vertical="center" wrapText="1"/>
    </xf>
    <xf numFmtId="0" fontId="31" fillId="0" borderId="160" xfId="138" applyNumberFormat="1" applyFont="1" applyBorder="1" applyAlignment="1">
      <alignment horizontal="distributed"/>
    </xf>
    <xf numFmtId="0" fontId="31" fillId="0" borderId="4" xfId="139" applyFont="1" applyBorder="1" applyAlignment="1">
      <alignment horizontal="center" vertical="center"/>
    </xf>
    <xf numFmtId="0" fontId="31" fillId="0" borderId="8" xfId="139" applyFont="1" applyBorder="1" applyAlignment="1">
      <alignment horizontal="center" vertical="center"/>
    </xf>
    <xf numFmtId="0" fontId="31" fillId="0" borderId="10" xfId="139" applyFont="1" applyBorder="1" applyAlignment="1">
      <alignment horizontal="center" vertical="center"/>
    </xf>
    <xf numFmtId="0" fontId="31" fillId="0" borderId="162" xfId="138" applyNumberFormat="1" applyFont="1" applyBorder="1" applyAlignment="1">
      <alignment horizontal="distributed"/>
    </xf>
    <xf numFmtId="14" fontId="31" fillId="0" borderId="8" xfId="139" applyNumberFormat="1" applyFont="1" applyBorder="1" applyAlignment="1">
      <alignment horizontal="center" vertical="center"/>
    </xf>
    <xf numFmtId="14" fontId="31" fillId="0" borderId="10" xfId="139" applyNumberFormat="1" applyFont="1" applyBorder="1" applyAlignment="1">
      <alignment horizontal="center" vertical="center"/>
    </xf>
    <xf numFmtId="0" fontId="31" fillId="0" borderId="168" xfId="139" applyFont="1" applyBorder="1" applyAlignment="1">
      <alignment horizontal="center" vertical="center" wrapText="1"/>
    </xf>
    <xf numFmtId="0" fontId="90" fillId="0" borderId="163" xfId="139" applyFont="1" applyBorder="1" applyAlignment="1">
      <alignment horizontal="center" wrapText="1"/>
    </xf>
    <xf numFmtId="0" fontId="31" fillId="0" borderId="0" xfId="139" applyFont="1" applyAlignment="1">
      <alignment horizontal="center" wrapText="1"/>
    </xf>
    <xf numFmtId="0" fontId="31" fillId="0" borderId="164" xfId="139" applyFont="1" applyBorder="1" applyAlignment="1">
      <alignment horizontal="center" vertical="center" wrapText="1"/>
    </xf>
    <xf numFmtId="0" fontId="31" fillId="0" borderId="165" xfId="139" applyFont="1" applyBorder="1" applyAlignment="1">
      <alignment horizontal="center" vertical="center" wrapText="1"/>
    </xf>
    <xf numFmtId="0" fontId="31" fillId="0" borderId="166" xfId="139" applyFont="1" applyBorder="1" applyAlignment="1">
      <alignment horizontal="center" vertical="center" wrapText="1"/>
    </xf>
    <xf numFmtId="0" fontId="31" fillId="0" borderId="167" xfId="139" applyFont="1" applyBorder="1" applyAlignment="1">
      <alignment horizontal="center" vertical="center" wrapText="1"/>
    </xf>
    <xf numFmtId="0" fontId="31" fillId="0" borderId="170" xfId="139" applyFont="1" applyBorder="1" applyAlignment="1">
      <alignment horizontal="center" vertical="center" wrapText="1"/>
    </xf>
    <xf numFmtId="0" fontId="31" fillId="0" borderId="160" xfId="139" applyFont="1" applyBorder="1" applyAlignment="1">
      <alignment horizontal="center" vertical="center" wrapText="1"/>
    </xf>
    <xf numFmtId="0" fontId="2" fillId="0" borderId="160" xfId="139" applyFont="1" applyBorder="1" applyAlignment="1">
      <alignment horizontal="center" vertical="center" wrapText="1"/>
    </xf>
    <xf numFmtId="0" fontId="31" fillId="0" borderId="169" xfId="139" applyFont="1" applyBorder="1" applyAlignment="1">
      <alignment horizontal="center" vertical="center" wrapText="1"/>
    </xf>
    <xf numFmtId="0" fontId="132" fillId="0" borderId="169" xfId="139" applyFont="1" applyBorder="1" applyAlignment="1">
      <alignment horizontal="distributed" vertical="center" wrapText="1"/>
    </xf>
    <xf numFmtId="0" fontId="132" fillId="0" borderId="175" xfId="139" applyFont="1" applyBorder="1" applyAlignment="1">
      <alignment horizontal="distributed" vertical="center" wrapText="1"/>
    </xf>
    <xf numFmtId="0" fontId="132" fillId="0" borderId="168" xfId="139" applyFont="1" applyBorder="1" applyAlignment="1">
      <alignment horizontal="center" vertical="center" wrapText="1"/>
    </xf>
    <xf numFmtId="0" fontId="31" fillId="0" borderId="174" xfId="139" applyFont="1" applyBorder="1" applyAlignment="1">
      <alignment horizontal="center" vertical="center" wrapText="1"/>
    </xf>
    <xf numFmtId="0" fontId="31" fillId="0" borderId="176" xfId="139" applyFont="1" applyBorder="1" applyAlignment="1">
      <alignment horizontal="center" vertical="center" wrapText="1"/>
    </xf>
    <xf numFmtId="0" fontId="31" fillId="0" borderId="177" xfId="139" applyFont="1" applyBorder="1" applyAlignment="1">
      <alignment horizontal="center" vertical="center" wrapText="1"/>
    </xf>
    <xf numFmtId="0" fontId="31" fillId="0" borderId="165" xfId="139" applyFont="1" applyBorder="1" applyAlignment="1">
      <alignment horizontal="distributed" vertical="center" wrapText="1"/>
    </xf>
    <xf numFmtId="0" fontId="31" fillId="0" borderId="171" xfId="139" applyFont="1" applyBorder="1" applyAlignment="1">
      <alignment horizontal="distributed" vertical="center" wrapText="1"/>
    </xf>
    <xf numFmtId="0" fontId="31" fillId="0" borderId="169" xfId="139" applyFont="1" applyBorder="1" applyAlignment="1">
      <alignment horizontal="distributed" vertical="center" wrapText="1"/>
    </xf>
    <xf numFmtId="0" fontId="31" fillId="0" borderId="175" xfId="139" applyFont="1" applyBorder="1" applyAlignment="1">
      <alignment horizontal="distributed" vertical="center" wrapText="1"/>
    </xf>
    <xf numFmtId="0" fontId="2" fillId="0" borderId="169" xfId="139" applyFont="1" applyBorder="1" applyAlignment="1">
      <alignment horizontal="distributed" vertical="center" wrapText="1"/>
    </xf>
    <xf numFmtId="0" fontId="2" fillId="0" borderId="175" xfId="139" applyFont="1" applyBorder="1" applyAlignment="1">
      <alignment horizontal="distributed" vertical="center" wrapText="1"/>
    </xf>
    <xf numFmtId="0" fontId="2" fillId="0" borderId="168" xfId="139" applyFont="1" applyBorder="1" applyAlignment="1">
      <alignment horizontal="center" vertical="center" wrapText="1"/>
    </xf>
    <xf numFmtId="37" fontId="31" fillId="0" borderId="178" xfId="138" applyFont="1" applyBorder="1" applyAlignment="1">
      <alignment horizontal="center" vertical="center"/>
    </xf>
    <xf numFmtId="0" fontId="31" fillId="0" borderId="0" xfId="139" applyFont="1" applyAlignment="1">
      <alignment horizontal="justify" wrapText="1"/>
    </xf>
    <xf numFmtId="0" fontId="132" fillId="0" borderId="0" xfId="139" applyFont="1" applyAlignment="1">
      <alignment horizontal="justify" wrapText="1"/>
    </xf>
    <xf numFmtId="0" fontId="90" fillId="0" borderId="12" xfId="35" applyFont="1" applyBorder="1" applyAlignment="1">
      <alignment wrapText="1"/>
    </xf>
    <xf numFmtId="37" fontId="139" fillId="0" borderId="52" xfId="134" quotePrefix="1" applyFont="1" applyBorder="1" applyAlignment="1">
      <alignment horizontal="center" vertical="center"/>
    </xf>
    <xf numFmtId="0" fontId="132" fillId="0" borderId="56" xfId="35" applyFont="1" applyBorder="1" applyAlignment="1">
      <alignment horizontal="center" vertical="center" wrapText="1"/>
    </xf>
    <xf numFmtId="0" fontId="132" fillId="0" borderId="57" xfId="35" applyFont="1" applyBorder="1" applyAlignment="1">
      <alignment horizontal="center" vertical="center" wrapText="1"/>
    </xf>
    <xf numFmtId="0" fontId="132" fillId="0" borderId="80" xfId="35" applyFont="1" applyBorder="1" applyAlignment="1">
      <alignment horizontal="center" vertical="center" wrapText="1"/>
    </xf>
    <xf numFmtId="0" fontId="90" fillId="0" borderId="0" xfId="35" applyFont="1" applyAlignment="1">
      <alignment horizontal="center" wrapText="1"/>
    </xf>
    <xf numFmtId="0" fontId="31" fillId="0" borderId="0" xfId="35" applyFont="1" applyAlignment="1">
      <alignment horizontal="center" wrapText="1"/>
    </xf>
    <xf numFmtId="0" fontId="31" fillId="0" borderId="0" xfId="35" applyFont="1" applyAlignment="1">
      <alignment horizontal="right" wrapText="1"/>
    </xf>
    <xf numFmtId="0" fontId="31" fillId="0" borderId="52" xfId="35" applyFont="1" applyBorder="1" applyAlignment="1">
      <alignment horizontal="center" vertical="center" wrapText="1"/>
    </xf>
    <xf numFmtId="0" fontId="31" fillId="0" borderId="51" xfId="35" applyFont="1" applyBorder="1" applyAlignment="1">
      <alignment horizontal="center" vertical="center" wrapText="1"/>
    </xf>
    <xf numFmtId="0" fontId="47" fillId="0" borderId="57" xfId="35" applyBorder="1" applyAlignment="1">
      <alignment horizontal="center" vertical="center" wrapText="1"/>
    </xf>
    <xf numFmtId="0" fontId="47" fillId="0" borderId="80" xfId="35" applyBorder="1" applyAlignment="1">
      <alignment horizontal="center" vertical="center" wrapText="1"/>
    </xf>
    <xf numFmtId="0" fontId="31" fillId="0" borderId="55" xfId="35" applyFont="1" applyBorder="1" applyAlignment="1">
      <alignment horizontal="center" vertical="center" wrapText="1"/>
    </xf>
    <xf numFmtId="0" fontId="31" fillId="0" borderId="61" xfId="35" applyFont="1" applyBorder="1" applyAlignment="1">
      <alignment horizontal="center" vertical="center" wrapText="1"/>
    </xf>
    <xf numFmtId="0" fontId="31" fillId="0" borderId="0" xfId="35" applyFont="1" applyAlignment="1">
      <alignment horizontal="justify" wrapText="1"/>
    </xf>
    <xf numFmtId="37" fontId="31" fillId="0" borderId="169" xfId="138" applyFont="1" applyBorder="1" applyAlignment="1">
      <alignment horizontal="center" vertical="center"/>
    </xf>
    <xf numFmtId="37" fontId="31" fillId="0" borderId="175" xfId="138" applyFont="1" applyBorder="1" applyAlignment="1">
      <alignment horizontal="center" vertical="center"/>
    </xf>
    <xf numFmtId="0" fontId="83" fillId="0" borderId="8" xfId="140" applyFont="1" applyBorder="1" applyAlignment="1">
      <alignment horizontal="center" vertical="center"/>
    </xf>
    <xf numFmtId="0" fontId="83" fillId="0" borderId="9" xfId="140" applyFont="1" applyBorder="1" applyAlignment="1">
      <alignment horizontal="center" vertical="center"/>
    </xf>
    <xf numFmtId="14" fontId="31" fillId="0" borderId="8" xfId="140" applyNumberFormat="1" applyFont="1" applyBorder="1" applyAlignment="1">
      <alignment horizontal="center" vertical="center"/>
    </xf>
    <xf numFmtId="14" fontId="31" fillId="0" borderId="9" xfId="140" applyNumberFormat="1" applyFont="1" applyBorder="1" applyAlignment="1">
      <alignment horizontal="center" vertical="center"/>
    </xf>
    <xf numFmtId="0" fontId="90" fillId="0" borderId="163" xfId="140" applyFont="1" applyBorder="1" applyAlignment="1">
      <alignment horizontal="center" wrapText="1"/>
    </xf>
    <xf numFmtId="0" fontId="31" fillId="0" borderId="0" xfId="140" applyFont="1" applyAlignment="1">
      <alignment horizontal="center" wrapText="1"/>
    </xf>
    <xf numFmtId="0" fontId="24" fillId="0" borderId="164" xfId="140" applyFont="1" applyBorder="1" applyAlignment="1">
      <alignment horizontal="center" vertical="center" wrapText="1"/>
    </xf>
    <xf numFmtId="0" fontId="24" fillId="0" borderId="166" xfId="140" applyFont="1" applyBorder="1" applyAlignment="1">
      <alignment horizontal="center" vertical="center" wrapText="1"/>
    </xf>
    <xf numFmtId="0" fontId="152" fillId="0" borderId="160" xfId="140" applyFont="1" applyBorder="1" applyAlignment="1">
      <alignment horizontal="left" vertical="center" wrapText="1"/>
    </xf>
    <xf numFmtId="0" fontId="31" fillId="0" borderId="164" xfId="140" applyFont="1" applyBorder="1" applyAlignment="1">
      <alignment horizontal="center" vertical="center" wrapText="1"/>
    </xf>
    <xf numFmtId="0" fontId="31" fillId="0" borderId="171" xfId="140" applyFont="1" applyBorder="1" applyAlignment="1">
      <alignment horizontal="center" vertical="center" wrapText="1"/>
    </xf>
    <xf numFmtId="0" fontId="24" fillId="0" borderId="166" xfId="140" applyFont="1" applyBorder="1" applyAlignment="1">
      <alignment vertical="center" wrapText="1"/>
    </xf>
    <xf numFmtId="0" fontId="24" fillId="0" borderId="172" xfId="140" applyFont="1" applyBorder="1" applyAlignment="1">
      <alignment vertical="center" wrapText="1"/>
    </xf>
    <xf numFmtId="0" fontId="24" fillId="0" borderId="166" xfId="140" applyFont="1" applyBorder="1" applyAlignment="1">
      <alignment horizontal="distributed" vertical="center" wrapText="1"/>
    </xf>
    <xf numFmtId="0" fontId="24" fillId="0" borderId="160" xfId="140" applyFont="1" applyBorder="1" applyAlignment="1">
      <alignment horizontal="distributed" vertical="center" wrapText="1"/>
    </xf>
    <xf numFmtId="0" fontId="147" fillId="0" borderId="160" xfId="140" applyFont="1" applyBorder="1" applyAlignment="1">
      <alignment horizontal="distributed" vertical="center" wrapText="1"/>
    </xf>
    <xf numFmtId="0" fontId="153" fillId="0" borderId="160" xfId="140" applyFont="1" applyBorder="1" applyAlignment="1">
      <alignment horizontal="distributed" vertical="center" wrapText="1"/>
    </xf>
    <xf numFmtId="0" fontId="24" fillId="0" borderId="160" xfId="140" applyFont="1" applyBorder="1" applyAlignment="1">
      <alignment horizontal="center" vertical="center" wrapText="1"/>
    </xf>
    <xf numFmtId="0" fontId="24" fillId="0" borderId="160" xfId="140" applyFont="1" applyBorder="1" applyAlignment="1">
      <alignment vertical="center" wrapText="1"/>
    </xf>
    <xf numFmtId="0" fontId="83" fillId="0" borderId="160" xfId="140" applyFont="1" applyBorder="1" applyAlignment="1">
      <alignment horizontal="distributed" vertical="center" wrapText="1"/>
    </xf>
    <xf numFmtId="0" fontId="147" fillId="0" borderId="0" xfId="140" applyFont="1" applyAlignment="1">
      <alignment horizontal="justify" wrapText="1"/>
    </xf>
    <xf numFmtId="37" fontId="31" fillId="0" borderId="174" xfId="138" applyFont="1" applyBorder="1" applyAlignment="1">
      <alignment horizontal="center" vertical="center"/>
    </xf>
    <xf numFmtId="0" fontId="24" fillId="0" borderId="0" xfId="140" applyFont="1" applyAlignment="1">
      <alignment horizontal="justify" wrapText="1"/>
    </xf>
    <xf numFmtId="0" fontId="154" fillId="0" borderId="0" xfId="35" applyFont="1" applyAlignment="1">
      <alignment horizontal="center" wrapText="1"/>
    </xf>
    <xf numFmtId="0" fontId="104" fillId="0" borderId="0" xfId="35" applyFont="1" applyAlignment="1">
      <alignment horizontal="center" wrapText="1"/>
    </xf>
    <xf numFmtId="0" fontId="91" fillId="0" borderId="12" xfId="35" applyFont="1" applyBorder="1" applyAlignment="1">
      <alignment horizontal="center" wrapText="1"/>
    </xf>
    <xf numFmtId="0" fontId="26" fillId="0" borderId="0" xfId="35" applyFont="1" applyAlignment="1">
      <alignment horizontal="center" wrapText="1"/>
    </xf>
    <xf numFmtId="0" fontId="31" fillId="0" borderId="18" xfId="35" applyFont="1" applyBorder="1" applyAlignment="1">
      <alignment horizontal="center" vertical="center" wrapText="1"/>
    </xf>
    <xf numFmtId="0" fontId="31" fillId="0" borderId="82" xfId="35" applyFont="1" applyBorder="1" applyAlignment="1">
      <alignment horizontal="center" vertical="center" wrapText="1"/>
    </xf>
    <xf numFmtId="0" fontId="31" fillId="0" borderId="6" xfId="35" applyFont="1" applyBorder="1" applyAlignment="1">
      <alignment horizontal="center" vertical="center" wrapText="1"/>
    </xf>
    <xf numFmtId="0" fontId="31" fillId="0" borderId="85" xfId="35" applyFont="1" applyBorder="1" applyAlignment="1">
      <alignment horizontal="center" vertical="center" wrapText="1"/>
    </xf>
    <xf numFmtId="0" fontId="31" fillId="0" borderId="68" xfId="35" applyFont="1" applyBorder="1" applyAlignment="1">
      <alignment horizontal="center" vertical="center" wrapText="1"/>
    </xf>
    <xf numFmtId="0" fontId="31" fillId="0" borderId="35" xfId="35" applyFont="1" applyBorder="1" applyAlignment="1">
      <alignment horizontal="center" vertical="center" wrapText="1"/>
    </xf>
    <xf numFmtId="0" fontId="31" fillId="0" borderId="16" xfId="35" applyFont="1" applyBorder="1" applyAlignment="1">
      <alignment horizontal="center" vertical="center" wrapText="1"/>
    </xf>
    <xf numFmtId="0" fontId="24" fillId="0" borderId="35" xfId="35" applyFont="1" applyBorder="1" applyAlignment="1">
      <alignment horizontal="center" vertical="center" wrapText="1"/>
    </xf>
    <xf numFmtId="0" fontId="24" fillId="0" borderId="85" xfId="35" applyFont="1" applyBorder="1" applyAlignment="1">
      <alignment horizontal="center" vertical="center" wrapText="1"/>
    </xf>
    <xf numFmtId="0" fontId="31" fillId="0" borderId="13" xfId="35" applyFont="1" applyBorder="1" applyAlignment="1">
      <alignment horizontal="center" vertical="center" wrapText="1"/>
    </xf>
    <xf numFmtId="0" fontId="31" fillId="0" borderId="0" xfId="35" applyFont="1" applyAlignment="1">
      <alignment horizontal="center" vertical="center"/>
    </xf>
    <xf numFmtId="0" fontId="156" fillId="0" borderId="8" xfId="35" applyFont="1" applyBorder="1" applyAlignment="1">
      <alignment horizontal="center" vertical="center" wrapText="1"/>
    </xf>
    <xf numFmtId="0" fontId="156" fillId="0" borderId="10" xfId="35" applyFont="1" applyBorder="1" applyAlignment="1">
      <alignment horizontal="center" vertical="center" wrapText="1"/>
    </xf>
    <xf numFmtId="0" fontId="141" fillId="0" borderId="12" xfId="35" applyFont="1" applyBorder="1" applyAlignment="1">
      <alignment horizontal="center" wrapText="1"/>
    </xf>
    <xf numFmtId="0" fontId="145" fillId="0" borderId="0" xfId="35" applyFont="1" applyAlignment="1">
      <alignment horizontal="center" wrapText="1"/>
    </xf>
    <xf numFmtId="0" fontId="47" fillId="0" borderId="61" xfId="35" applyBorder="1" applyAlignment="1">
      <alignment horizontal="center" vertical="center" wrapText="1"/>
    </xf>
    <xf numFmtId="0" fontId="31" fillId="0" borderId="64" xfId="35" applyFont="1" applyBorder="1" applyAlignment="1">
      <alignment horizontal="center" vertical="center" wrapText="1"/>
    </xf>
    <xf numFmtId="0" fontId="47" fillId="0" borderId="52" xfId="35" applyBorder="1" applyAlignment="1">
      <alignment horizontal="center" vertical="center" wrapText="1"/>
    </xf>
    <xf numFmtId="0" fontId="47" fillId="0" borderId="55" xfId="35" applyBorder="1" applyAlignment="1">
      <alignment horizontal="center" vertical="center" wrapText="1"/>
    </xf>
    <xf numFmtId="0" fontId="31" fillId="0" borderId="15" xfId="35" applyFont="1" applyBorder="1" applyAlignment="1">
      <alignment horizontal="center" vertical="center" wrapText="1"/>
    </xf>
    <xf numFmtId="0" fontId="31" fillId="0" borderId="11" xfId="35" applyFont="1" applyBorder="1" applyAlignment="1">
      <alignment horizontal="center" vertical="center" wrapText="1"/>
    </xf>
    <xf numFmtId="0" fontId="47" fillId="0" borderId="10" xfId="35" applyBorder="1" applyAlignment="1">
      <alignment horizontal="center" vertical="center" wrapText="1"/>
    </xf>
    <xf numFmtId="0" fontId="31" fillId="0" borderId="17" xfId="35" applyFont="1" applyBorder="1" applyAlignment="1">
      <alignment horizontal="center" vertical="center" wrapText="1"/>
    </xf>
    <xf numFmtId="0" fontId="47" fillId="0" borderId="62" xfId="35" applyBorder="1" applyAlignment="1">
      <alignment horizontal="center" vertical="center" wrapText="1"/>
    </xf>
    <xf numFmtId="0" fontId="47" fillId="0" borderId="9" xfId="35" applyBorder="1" applyAlignment="1">
      <alignment horizontal="center" vertical="center" wrapText="1"/>
    </xf>
    <xf numFmtId="0" fontId="47" fillId="0" borderId="85" xfId="35" applyBorder="1" applyAlignment="1">
      <alignment horizontal="center" vertical="center" wrapText="1"/>
    </xf>
    <xf numFmtId="0" fontId="47" fillId="0" borderId="16" xfId="35" applyBorder="1" applyAlignment="1">
      <alignment horizontal="center" vertical="center" wrapText="1"/>
    </xf>
    <xf numFmtId="0" fontId="141" fillId="0" borderId="0" xfId="35" applyFont="1" applyAlignment="1">
      <alignment horizontal="center" wrapText="1"/>
    </xf>
    <xf numFmtId="0" fontId="31" fillId="0" borderId="120" xfId="35" applyFont="1" applyBorder="1" applyAlignment="1">
      <alignment horizontal="center" vertical="center" wrapText="1"/>
    </xf>
    <xf numFmtId="200" fontId="31" fillId="0" borderId="15" xfId="35" applyNumberFormat="1" applyFont="1" applyBorder="1" applyAlignment="1">
      <alignment horizontal="right" vertical="center"/>
    </xf>
    <xf numFmtId="200" fontId="31" fillId="0" borderId="16" xfId="35" applyNumberFormat="1" applyFont="1" applyBorder="1" applyAlignment="1">
      <alignment horizontal="right" vertical="center"/>
    </xf>
    <xf numFmtId="200" fontId="31" fillId="0" borderId="8" xfId="35" applyNumberFormat="1" applyFont="1" applyBorder="1" applyAlignment="1">
      <alignment horizontal="right" vertical="center"/>
    </xf>
    <xf numFmtId="200" fontId="31" fillId="0" borderId="10" xfId="35" applyNumberFormat="1" applyFont="1" applyBorder="1" applyAlignment="1">
      <alignment horizontal="right" vertical="center"/>
    </xf>
    <xf numFmtId="0" fontId="134" fillId="0" borderId="180" xfId="142" applyFont="1" applyBorder="1" applyAlignment="1">
      <alignment horizontal="center" vertical="center" wrapText="1"/>
    </xf>
    <xf numFmtId="0" fontId="72" fillId="0" borderId="180" xfId="142" applyFont="1" applyBorder="1" applyAlignment="1">
      <alignment horizontal="center" vertical="top" wrapText="1"/>
    </xf>
    <xf numFmtId="0" fontId="72" fillId="0" borderId="180" xfId="143" applyFont="1" applyBorder="1" applyAlignment="1">
      <alignment horizontal="center" vertical="center"/>
    </xf>
    <xf numFmtId="189" fontId="159" fillId="0" borderId="180" xfId="141" applyFont="1" applyBorder="1" applyAlignment="1">
      <alignment horizontal="center" vertical="center"/>
    </xf>
    <xf numFmtId="189" fontId="160" fillId="0" borderId="180" xfId="141" applyFont="1" applyBorder="1" applyAlignment="1">
      <alignment horizontal="center" vertical="center"/>
    </xf>
    <xf numFmtId="0" fontId="162" fillId="0" borderId="0" xfId="142" applyFont="1" applyAlignment="1">
      <alignment horizontal="center" wrapText="1"/>
    </xf>
    <xf numFmtId="0" fontId="134" fillId="0" borderId="181" xfId="142" applyFont="1" applyBorder="1" applyAlignment="1">
      <alignment horizontal="center" wrapText="1"/>
    </xf>
    <xf numFmtId="0" fontId="72" fillId="0" borderId="180" xfId="142" applyFont="1" applyBorder="1" applyAlignment="1">
      <alignment horizontal="center" vertical="center" wrapText="1"/>
    </xf>
    <xf numFmtId="0" fontId="134" fillId="0" borderId="180" xfId="144" applyFont="1" applyBorder="1" applyAlignment="1">
      <alignment horizontal="center" vertical="center" wrapText="1"/>
    </xf>
    <xf numFmtId="0" fontId="166" fillId="0" borderId="185" xfId="147" applyFont="1" applyBorder="1" applyAlignment="1" applyProtection="1">
      <alignment horizontal="center" vertical="center" wrapText="1"/>
      <protection locked="0"/>
    </xf>
    <xf numFmtId="0" fontId="24" fillId="0" borderId="185" xfId="147" applyFont="1" applyBorder="1" applyAlignment="1" applyProtection="1">
      <alignment horizontal="center" vertical="center" wrapText="1"/>
      <protection locked="0"/>
    </xf>
    <xf numFmtId="0" fontId="24" fillId="0" borderId="167" xfId="147" applyFont="1" applyBorder="1" applyAlignment="1" applyProtection="1">
      <alignment horizontal="center" vertical="center" wrapText="1"/>
      <protection locked="0"/>
    </xf>
    <xf numFmtId="37" fontId="31" fillId="0" borderId="168" xfId="138" applyFont="1" applyBorder="1" applyAlignment="1" applyProtection="1">
      <alignment horizontal="center" vertical="center"/>
      <protection locked="0"/>
    </xf>
    <xf numFmtId="37" fontId="31" fillId="0" borderId="168" xfId="138" applyFont="1" applyBorder="1" applyAlignment="1" applyProtection="1">
      <alignment horizontal="center" vertical="center" wrapText="1"/>
      <protection locked="0"/>
    </xf>
    <xf numFmtId="0" fontId="31" fillId="0" borderId="76" xfId="147" applyFont="1" applyBorder="1" applyAlignment="1">
      <alignment horizontal="center" vertical="center" shrinkToFit="1"/>
    </xf>
    <xf numFmtId="0" fontId="31" fillId="0" borderId="76" xfId="147" applyFont="1" applyBorder="1" applyAlignment="1">
      <alignment horizontal="center" vertical="center" wrapText="1"/>
    </xf>
    <xf numFmtId="49" fontId="31" fillId="0" borderId="76" xfId="147" applyNumberFormat="1" applyFont="1" applyBorder="1" applyAlignment="1">
      <alignment horizontal="center" vertical="center" wrapText="1"/>
    </xf>
    <xf numFmtId="37" fontId="165" fillId="0" borderId="0" xfId="138" applyFont="1" applyProtection="1">
      <protection locked="0"/>
    </xf>
    <xf numFmtId="37" fontId="85" fillId="0" borderId="0" xfId="138" applyFont="1" applyAlignment="1">
      <alignment horizontal="center"/>
    </xf>
    <xf numFmtId="37" fontId="31" fillId="0" borderId="0" xfId="138" applyFont="1" applyAlignment="1" applyProtection="1">
      <alignment horizontal="center" vertical="center"/>
      <protection locked="0"/>
    </xf>
    <xf numFmtId="37" fontId="31" fillId="0" borderId="164" xfId="138" applyFont="1" applyBorder="1" applyAlignment="1" applyProtection="1">
      <alignment horizontal="center" vertical="center" wrapText="1"/>
      <protection locked="0"/>
    </xf>
    <xf numFmtId="37" fontId="31" fillId="0" borderId="166" xfId="138" applyFont="1" applyBorder="1" applyAlignment="1" applyProtection="1">
      <alignment horizontal="center" vertical="center" wrapText="1"/>
      <protection locked="0"/>
    </xf>
    <xf numFmtId="0" fontId="31" fillId="0" borderId="166" xfId="147" applyFont="1" applyBorder="1" applyAlignment="1" applyProtection="1">
      <alignment horizontal="center" vertical="center" wrapText="1"/>
      <protection locked="0"/>
    </xf>
    <xf numFmtId="0" fontId="83" fillId="0" borderId="9" xfId="32" applyFont="1" applyBorder="1" applyAlignment="1">
      <alignment horizontal="center" vertical="center"/>
    </xf>
    <xf numFmtId="0" fontId="83" fillId="0" borderId="10" xfId="32" applyFont="1" applyBorder="1" applyAlignment="1">
      <alignment horizontal="center" vertical="center"/>
    </xf>
    <xf numFmtId="0" fontId="83" fillId="0" borderId="8" xfId="32" applyFont="1" applyBorder="1" applyAlignment="1">
      <alignment horizontal="center" vertical="center"/>
    </xf>
    <xf numFmtId="0" fontId="83" fillId="0" borderId="9" xfId="32" applyFont="1" applyBorder="1" applyAlignment="1">
      <alignment horizontal="distributed" vertical="center" justifyLastLine="1"/>
    </xf>
    <xf numFmtId="0" fontId="83" fillId="0" borderId="10" xfId="32" applyFont="1" applyBorder="1" applyAlignment="1">
      <alignment horizontal="distributed" vertical="center" justifyLastLine="1"/>
    </xf>
    <xf numFmtId="0" fontId="83" fillId="0" borderId="4" xfId="32" applyFont="1" applyBorder="1" applyAlignment="1">
      <alignment horizontal="center" vertical="center"/>
    </xf>
    <xf numFmtId="0" fontId="26" fillId="0" borderId="0" xfId="32" applyFont="1" applyAlignment="1">
      <alignment horizontal="center" vertical="center"/>
    </xf>
    <xf numFmtId="0" fontId="83" fillId="0" borderId="0" xfId="32" applyFont="1" applyAlignment="1">
      <alignment horizontal="center" vertical="center"/>
    </xf>
    <xf numFmtId="0" fontId="83" fillId="0" borderId="12" xfId="32" applyFont="1" applyBorder="1" applyAlignment="1">
      <alignment horizontal="distributed" vertical="center" justifyLastLine="1"/>
    </xf>
    <xf numFmtId="0" fontId="84" fillId="0" borderId="14" xfId="32" applyFont="1" applyBorder="1" applyAlignment="1">
      <alignment horizontal="distributed" vertical="center" justifyLastLine="1"/>
    </xf>
    <xf numFmtId="0" fontId="83" fillId="0" borderId="11" xfId="32" applyFont="1" applyBorder="1" applyAlignment="1">
      <alignment horizontal="distributed" vertical="center" justifyLastLine="1"/>
    </xf>
    <xf numFmtId="0" fontId="84" fillId="0" borderId="16" xfId="32" applyFont="1" applyBorder="1" applyAlignment="1">
      <alignment horizontal="distributed" vertical="center" justifyLastLine="1"/>
    </xf>
    <xf numFmtId="0" fontId="83" fillId="0" borderId="4" xfId="32" applyFont="1" applyBorder="1" applyAlignment="1">
      <alignment horizontal="center" vertical="center" wrapText="1"/>
    </xf>
    <xf numFmtId="0" fontId="83" fillId="0" borderId="4" xfId="32" applyFont="1" applyBorder="1" applyAlignment="1">
      <alignment horizontal="distributed" vertical="center" justifyLastLine="1"/>
    </xf>
    <xf numFmtId="0" fontId="83" fillId="0" borderId="8" xfId="32" applyFont="1" applyBorder="1" applyAlignment="1">
      <alignment horizontal="distributed" vertical="center" justifyLastLine="1"/>
    </xf>
    <xf numFmtId="0" fontId="83" fillId="0" borderId="8" xfId="32" applyFont="1" applyBorder="1" applyAlignment="1">
      <alignment horizontal="distributed" vertical="center" wrapText="1" justifyLastLine="1"/>
    </xf>
    <xf numFmtId="0" fontId="83" fillId="0" borderId="10" xfId="32" applyFont="1" applyBorder="1" applyAlignment="1">
      <alignment horizontal="distributed" vertical="center" wrapText="1" justifyLastLine="1"/>
    </xf>
    <xf numFmtId="0" fontId="83" fillId="0" borderId="9" xfId="32" applyFont="1" applyBorder="1" applyAlignment="1">
      <alignment horizontal="distributed" vertical="center" wrapText="1" justifyLastLine="1"/>
    </xf>
    <xf numFmtId="0" fontId="31" fillId="0" borderId="211" xfId="130" applyFont="1" applyBorder="1" applyAlignment="1" applyProtection="1">
      <alignment horizontal="center" vertical="center"/>
      <protection locked="0"/>
    </xf>
    <xf numFmtId="0" fontId="31" fillId="0" borderId="212" xfId="130" applyFont="1" applyBorder="1" applyAlignment="1" applyProtection="1">
      <alignment horizontal="center" vertical="center"/>
      <protection locked="0"/>
    </xf>
    <xf numFmtId="0" fontId="31" fillId="0" borderId="160" xfId="130" applyFont="1" applyBorder="1" applyAlignment="1" applyProtection="1">
      <alignment horizontal="center" vertical="center"/>
      <protection locked="0"/>
    </xf>
    <xf numFmtId="0" fontId="31" fillId="0" borderId="169" xfId="130" applyFont="1" applyBorder="1" applyAlignment="1" applyProtection="1">
      <alignment horizontal="center" vertical="center"/>
      <protection locked="0"/>
    </xf>
    <xf numFmtId="0" fontId="31" fillId="0" borderId="192" xfId="130" applyFont="1" applyBorder="1" applyAlignment="1" applyProtection="1">
      <alignment horizontal="center" vertical="center"/>
      <protection locked="0"/>
    </xf>
    <xf numFmtId="0" fontId="31" fillId="0" borderId="175" xfId="130" applyFont="1" applyBorder="1" applyAlignment="1" applyProtection="1">
      <alignment horizontal="center" vertical="center"/>
      <protection locked="0"/>
    </xf>
    <xf numFmtId="188" fontId="86" fillId="0" borderId="4" xfId="156" applyNumberFormat="1" applyFont="1" applyBorder="1" applyAlignment="1" applyProtection="1">
      <alignment horizontal="center" vertical="center"/>
      <protection locked="0"/>
    </xf>
    <xf numFmtId="0" fontId="31" fillId="0" borderId="186" xfId="130" applyFont="1" applyBorder="1" applyAlignment="1" applyProtection="1">
      <alignment horizontal="center"/>
      <protection locked="0"/>
    </xf>
    <xf numFmtId="0" fontId="31" fillId="0" borderId="200" xfId="130" applyFont="1" applyBorder="1" applyAlignment="1" applyProtection="1">
      <alignment horizontal="center" vertical="center"/>
      <protection locked="0"/>
    </xf>
    <xf numFmtId="0" fontId="31" fillId="0" borderId="160" xfId="130" applyFont="1" applyBorder="1" applyAlignment="1" applyProtection="1">
      <alignment horizontal="center" vertical="top"/>
      <protection locked="0"/>
    </xf>
    <xf numFmtId="0" fontId="31" fillId="0" borderId="162" xfId="130" applyFont="1" applyBorder="1" applyAlignment="1" applyProtection="1">
      <alignment horizontal="center" vertical="top" wrapText="1"/>
      <protection locked="0"/>
    </xf>
    <xf numFmtId="0" fontId="31" fillId="0" borderId="0" xfId="130" applyFont="1" applyAlignment="1" applyProtection="1">
      <alignment horizontal="center"/>
      <protection locked="0"/>
    </xf>
    <xf numFmtId="0" fontId="31" fillId="0" borderId="76" xfId="130" applyFont="1" applyBorder="1" applyAlignment="1" applyProtection="1">
      <alignment horizontal="center" vertical="center"/>
      <protection locked="0"/>
    </xf>
    <xf numFmtId="0" fontId="85" fillId="0" borderId="0" xfId="130" applyFont="1" applyAlignment="1">
      <alignment horizontal="center"/>
    </xf>
    <xf numFmtId="0" fontId="24" fillId="0" borderId="76" xfId="150" applyFont="1" applyBorder="1" applyAlignment="1">
      <alignment horizontal="center" vertical="center" wrapText="1"/>
    </xf>
    <xf numFmtId="0" fontId="85" fillId="0" borderId="0" xfId="150" applyFont="1" applyAlignment="1">
      <alignment horizontal="center" vertical="center"/>
    </xf>
    <xf numFmtId="0" fontId="24" fillId="0" borderId="0" xfId="150" applyFont="1" applyAlignment="1" applyProtection="1">
      <alignment horizontal="center" vertical="center"/>
      <protection locked="0"/>
    </xf>
    <xf numFmtId="0" fontId="24" fillId="0" borderId="200" xfId="150" applyFont="1" applyBorder="1" applyAlignment="1" applyProtection="1">
      <alignment horizontal="center" vertical="center" wrapText="1"/>
      <protection locked="0"/>
    </xf>
    <xf numFmtId="43" fontId="83" fillId="0" borderId="0" xfId="156" applyFont="1" applyBorder="1" applyAlignment="1" applyProtection="1">
      <alignment horizontal="right" vertical="center"/>
      <protection locked="0"/>
    </xf>
    <xf numFmtId="43" fontId="83" fillId="0" borderId="51" xfId="156" applyFont="1" applyBorder="1" applyAlignment="1" applyProtection="1">
      <alignment horizontal="right" vertical="center"/>
      <protection locked="0"/>
    </xf>
    <xf numFmtId="0" fontId="31" fillId="0" borderId="0" xfId="152" applyFont="1" applyAlignment="1" applyProtection="1">
      <alignment horizontal="left" vertical="center"/>
      <protection locked="0"/>
    </xf>
    <xf numFmtId="0" fontId="31" fillId="0" borderId="0" xfId="152" applyFont="1" applyAlignment="1" applyProtection="1">
      <alignment horizontal="right" vertical="center"/>
      <protection locked="0"/>
    </xf>
    <xf numFmtId="43" fontId="31" fillId="0" borderId="0" xfId="156" applyFont="1" applyBorder="1" applyAlignment="1" applyProtection="1">
      <alignment horizontal="right" vertical="center"/>
      <protection locked="0"/>
    </xf>
    <xf numFmtId="0" fontId="31" fillId="0" borderId="76" xfId="152" applyFont="1" applyBorder="1" applyAlignment="1">
      <alignment horizontal="center" vertical="center"/>
    </xf>
    <xf numFmtId="0" fontId="85" fillId="0" borderId="0" xfId="152" applyFont="1" applyAlignment="1">
      <alignment horizontal="center" vertical="center"/>
    </xf>
    <xf numFmtId="0" fontId="24" fillId="0" borderId="0" xfId="152" applyFont="1" applyAlignment="1" applyProtection="1">
      <alignment horizontal="center" vertical="center"/>
      <protection locked="0"/>
    </xf>
    <xf numFmtId="0" fontId="31" fillId="0" borderId="200" xfId="152" applyFont="1" applyBorder="1" applyAlignment="1" applyProtection="1">
      <alignment horizontal="distributed" vertical="center" wrapText="1"/>
      <protection locked="0"/>
    </xf>
    <xf numFmtId="0" fontId="11" fillId="0" borderId="160" xfId="130" applyFont="1" applyBorder="1" applyAlignment="1" applyProtection="1">
      <alignment horizontal="center" vertical="center" wrapText="1"/>
      <protection locked="0"/>
    </xf>
    <xf numFmtId="0" fontId="11" fillId="0" borderId="160" xfId="130" applyFont="1" applyBorder="1" applyAlignment="1" applyProtection="1">
      <alignment horizontal="center" vertical="center"/>
      <protection locked="0"/>
    </xf>
    <xf numFmtId="0" fontId="24" fillId="0" borderId="76" xfId="150" applyFont="1" applyBorder="1" applyAlignment="1">
      <alignment horizontal="center" vertical="center" shrinkToFit="1"/>
    </xf>
    <xf numFmtId="0" fontId="24" fillId="0" borderId="76" xfId="150" applyFont="1" applyBorder="1" applyAlignment="1">
      <alignment horizontal="center" vertical="center"/>
    </xf>
    <xf numFmtId="0" fontId="31" fillId="0" borderId="76" xfId="150" applyFont="1" applyBorder="1" applyAlignment="1">
      <alignment horizontal="center" vertical="center"/>
    </xf>
    <xf numFmtId="0" fontId="170" fillId="0" borderId="0" xfId="130" applyFont="1" applyAlignment="1">
      <alignment horizontal="center"/>
    </xf>
    <xf numFmtId="0" fontId="11" fillId="0" borderId="0" xfId="130" applyFont="1" applyAlignment="1" applyProtection="1">
      <alignment horizontal="center"/>
      <protection locked="0"/>
    </xf>
    <xf numFmtId="0" fontId="11" fillId="0" borderId="198" xfId="130" applyFont="1" applyBorder="1" applyAlignment="1" applyProtection="1">
      <alignment horizontal="center" vertical="center"/>
      <protection locked="0"/>
    </xf>
    <xf numFmtId="0" fontId="11" fillId="0" borderId="203" xfId="130" applyFont="1" applyBorder="1" applyAlignment="1" applyProtection="1">
      <alignment horizontal="center" vertical="center"/>
      <protection locked="0"/>
    </xf>
    <xf numFmtId="0" fontId="11" fillId="0" borderId="199" xfId="130" applyFont="1" applyBorder="1" applyAlignment="1" applyProtection="1">
      <alignment horizontal="center" vertical="center"/>
      <protection locked="0"/>
    </xf>
    <xf numFmtId="0" fontId="11" fillId="0" borderId="200" xfId="130" applyFont="1" applyBorder="1" applyAlignment="1" applyProtection="1">
      <alignment horizontal="center" vertical="center" wrapText="1"/>
      <protection locked="0"/>
    </xf>
    <xf numFmtId="0" fontId="24" fillId="0" borderId="201" xfId="130" applyFont="1" applyBorder="1" applyAlignment="1" applyProtection="1">
      <alignment horizontal="center" vertical="center" wrapText="1"/>
      <protection locked="0"/>
    </xf>
    <xf numFmtId="0" fontId="24" fillId="0" borderId="194" xfId="130" applyFont="1" applyBorder="1" applyAlignment="1" applyProtection="1">
      <alignment horizontal="center" vertical="center" wrapText="1"/>
      <protection locked="0"/>
    </xf>
    <xf numFmtId="0" fontId="24" fillId="0" borderId="202" xfId="130" applyFont="1" applyBorder="1" applyAlignment="1" applyProtection="1">
      <alignment horizontal="center" vertical="center" wrapText="1"/>
      <protection locked="0"/>
    </xf>
    <xf numFmtId="0" fontId="24" fillId="0" borderId="204" xfId="130" applyFont="1" applyBorder="1" applyAlignment="1" applyProtection="1">
      <alignment horizontal="center" vertical="center" wrapText="1"/>
      <protection locked="0"/>
    </xf>
    <xf numFmtId="0" fontId="11" fillId="0" borderId="169" xfId="130" applyFont="1" applyBorder="1" applyAlignment="1" applyProtection="1">
      <alignment horizontal="center" vertical="center"/>
      <protection locked="0"/>
    </xf>
    <xf numFmtId="0" fontId="31" fillId="0" borderId="0" xfId="153" applyFont="1" applyAlignment="1" applyProtection="1">
      <alignment horizontal="left"/>
      <protection locked="0"/>
    </xf>
    <xf numFmtId="0" fontId="91" fillId="0" borderId="0" xfId="153" applyFont="1" applyAlignment="1">
      <alignment horizontal="center"/>
    </xf>
    <xf numFmtId="0" fontId="83" fillId="0" borderId="51" xfId="153" applyFont="1" applyBorder="1" applyAlignment="1">
      <alignment horizontal="center"/>
    </xf>
    <xf numFmtId="0" fontId="24" fillId="0" borderId="56" xfId="153" applyFont="1" applyBorder="1" applyAlignment="1">
      <alignment horizontal="center" vertical="center"/>
    </xf>
    <xf numFmtId="0" fontId="24" fillId="0" borderId="57" xfId="153" applyFont="1" applyBorder="1" applyAlignment="1">
      <alignment horizontal="center" vertical="center"/>
    </xf>
    <xf numFmtId="0" fontId="24" fillId="0" borderId="80" xfId="153" applyFont="1" applyBorder="1" applyAlignment="1">
      <alignment horizontal="center" vertical="center"/>
    </xf>
    <xf numFmtId="0" fontId="24" fillId="0" borderId="6" xfId="153" applyFont="1" applyBorder="1" applyAlignment="1" applyProtection="1">
      <alignment horizontal="center" vertical="center"/>
      <protection locked="0"/>
    </xf>
    <xf numFmtId="0" fontId="24" fillId="0" borderId="7" xfId="153" applyFont="1" applyBorder="1" applyAlignment="1">
      <alignment vertical="center"/>
    </xf>
    <xf numFmtId="0" fontId="24" fillId="0" borderId="8" xfId="153" applyFont="1" applyBorder="1" applyAlignment="1" applyProtection="1">
      <alignment horizontal="center" vertical="center"/>
      <protection locked="0"/>
    </xf>
    <xf numFmtId="0" fontId="24" fillId="0" borderId="9" xfId="153" applyFont="1" applyBorder="1" applyAlignment="1" applyProtection="1">
      <alignment horizontal="center" vertical="center"/>
      <protection locked="0"/>
    </xf>
    <xf numFmtId="0" fontId="24" fillId="0" borderId="10" xfId="153" applyFont="1" applyBorder="1" applyAlignment="1" applyProtection="1">
      <alignment horizontal="center" vertical="center"/>
      <protection locked="0"/>
    </xf>
    <xf numFmtId="0" fontId="24" fillId="0" borderId="35" xfId="153" applyFont="1" applyBorder="1" applyAlignment="1">
      <alignment horizontal="center" vertical="center"/>
    </xf>
    <xf numFmtId="0" fontId="24" fillId="0" borderId="7" xfId="153" applyFont="1" applyBorder="1" applyAlignment="1">
      <alignment horizontal="center" vertical="center"/>
    </xf>
    <xf numFmtId="197" fontId="31" fillId="0" borderId="17" xfId="32" applyNumberFormat="1" applyFont="1" applyBorder="1" applyAlignment="1">
      <alignment horizontal="center" vertical="center"/>
    </xf>
    <xf numFmtId="197" fontId="31" fillId="0" borderId="18" xfId="32" applyNumberFormat="1" applyFont="1" applyBorder="1" applyAlignment="1">
      <alignment horizontal="center" vertical="center"/>
    </xf>
    <xf numFmtId="0" fontId="31" fillId="0" borderId="0" xfId="32" applyFont="1" applyAlignment="1">
      <alignment horizontal="center"/>
    </xf>
    <xf numFmtId="197" fontId="31" fillId="0" borderId="6" xfId="32" applyNumberFormat="1" applyFont="1" applyBorder="1" applyAlignment="1">
      <alignment horizontal="center" vertical="center"/>
    </xf>
    <xf numFmtId="197" fontId="31" fillId="0" borderId="85" xfId="32" applyNumberFormat="1" applyFont="1" applyBorder="1" applyAlignment="1">
      <alignment horizontal="center" vertical="center"/>
    </xf>
    <xf numFmtId="0" fontId="83" fillId="0" borderId="52" xfId="32" applyFont="1" applyBorder="1" applyAlignment="1">
      <alignment horizontal="right"/>
    </xf>
    <xf numFmtId="197" fontId="31" fillId="0" borderId="62" xfId="32" applyNumberFormat="1" applyFont="1" applyBorder="1" applyAlignment="1">
      <alignment horizontal="center" vertical="center"/>
    </xf>
    <xf numFmtId="197" fontId="31" fillId="0" borderId="61" xfId="32" applyNumberFormat="1" applyFont="1" applyBorder="1" applyAlignment="1">
      <alignment horizontal="center" vertical="center"/>
    </xf>
    <xf numFmtId="197" fontId="31" fillId="0" borderId="46" xfId="32" applyNumberFormat="1" applyFont="1" applyBorder="1" applyAlignment="1">
      <alignment horizontal="center" vertical="center"/>
    </xf>
    <xf numFmtId="197" fontId="31" fillId="0" borderId="47" xfId="32" applyNumberFormat="1" applyFont="1" applyBorder="1" applyAlignment="1">
      <alignment horizontal="center" vertical="center"/>
    </xf>
    <xf numFmtId="197" fontId="127" fillId="0" borderId="46" xfId="32" applyNumberFormat="1" applyFont="1" applyBorder="1" applyAlignment="1">
      <alignment horizontal="left" vertical="center"/>
    </xf>
    <xf numFmtId="197" fontId="127" fillId="0" borderId="47" xfId="32" applyNumberFormat="1" applyFont="1" applyBorder="1" applyAlignment="1">
      <alignment horizontal="left" vertical="center"/>
    </xf>
    <xf numFmtId="49" fontId="32" fillId="0" borderId="46" xfId="32" applyNumberFormat="1" applyFont="1" applyBorder="1" applyAlignment="1">
      <alignment horizontal="left" vertical="center"/>
    </xf>
    <xf numFmtId="49" fontId="32" fillId="0" borderId="47" xfId="32" applyNumberFormat="1" applyFont="1" applyBorder="1" applyAlignment="1">
      <alignment horizontal="left" vertical="center"/>
    </xf>
    <xf numFmtId="197" fontId="174" fillId="0" borderId="0" xfId="32" applyNumberFormat="1" applyFont="1" applyAlignment="1">
      <alignment horizontal="left" vertical="center"/>
    </xf>
    <xf numFmtId="197" fontId="22" fillId="0" borderId="0" xfId="32" applyNumberFormat="1" applyFont="1" applyAlignment="1">
      <alignment horizontal="left" vertical="center"/>
    </xf>
    <xf numFmtId="197" fontId="31" fillId="0" borderId="51" xfId="32" applyNumberFormat="1" applyFont="1" applyBorder="1" applyAlignment="1">
      <alignment horizontal="center" vertical="center"/>
    </xf>
    <xf numFmtId="197" fontId="83" fillId="0" borderId="56" xfId="32" applyNumberFormat="1" applyFont="1" applyBorder="1" applyAlignment="1">
      <alignment horizontal="center" vertical="center" wrapText="1"/>
    </xf>
    <xf numFmtId="197" fontId="83" fillId="0" borderId="80" xfId="32" applyNumberFormat="1" applyFont="1" applyBorder="1" applyAlignment="1">
      <alignment horizontal="center" vertical="center" wrapText="1"/>
    </xf>
    <xf numFmtId="197" fontId="31" fillId="0" borderId="13" xfId="32" applyNumberFormat="1" applyFont="1" applyBorder="1" applyAlignment="1">
      <alignment horizontal="center" vertical="center"/>
    </xf>
    <xf numFmtId="197" fontId="31" fillId="0" borderId="14" xfId="32" applyNumberFormat="1" applyFont="1" applyBorder="1" applyAlignment="1">
      <alignment horizontal="center" vertical="center"/>
    </xf>
    <xf numFmtId="198" fontId="31" fillId="0" borderId="218" xfId="154" applyNumberFormat="1" applyFont="1" applyBorder="1" applyAlignment="1">
      <alignment horizontal="right"/>
    </xf>
    <xf numFmtId="198" fontId="31" fillId="0" borderId="219" xfId="154" applyNumberFormat="1" applyFont="1" applyBorder="1" applyAlignment="1">
      <alignment horizontal="right"/>
    </xf>
    <xf numFmtId="37" fontId="31" fillId="0" borderId="56" xfId="154" applyFont="1" applyBorder="1" applyAlignment="1">
      <alignment horizontal="center"/>
    </xf>
    <xf numFmtId="37" fontId="31" fillId="0" borderId="90" xfId="154" applyFont="1" applyBorder="1" applyAlignment="1">
      <alignment horizontal="center"/>
    </xf>
    <xf numFmtId="37" fontId="32" fillId="0" borderId="65" xfId="154" applyFont="1" applyBorder="1" applyAlignment="1">
      <alignment horizontal="center"/>
    </xf>
    <xf numFmtId="37" fontId="32" fillId="0" borderId="74" xfId="154" applyFont="1" applyBorder="1" applyAlignment="1">
      <alignment horizontal="center"/>
    </xf>
    <xf numFmtId="37" fontId="31" fillId="0" borderId="51" xfId="154" applyFont="1" applyBorder="1" applyAlignment="1">
      <alignment horizontal="center"/>
    </xf>
    <xf numFmtId="198" fontId="31" fillId="0" borderId="221" xfId="154" applyNumberFormat="1" applyFont="1" applyBorder="1" applyAlignment="1">
      <alignment horizontal="right"/>
    </xf>
    <xf numFmtId="198" fontId="31" fillId="0" borderId="222" xfId="154" applyNumberFormat="1" applyFont="1" applyBorder="1" applyAlignment="1">
      <alignment horizontal="right"/>
    </xf>
    <xf numFmtId="0" fontId="86" fillId="0" borderId="10" xfId="139" applyFont="1" applyBorder="1" applyAlignment="1">
      <alignment horizontal="center" vertical="center"/>
    </xf>
    <xf numFmtId="0" fontId="86" fillId="0" borderId="4" xfId="139" applyFont="1" applyBorder="1" applyAlignment="1">
      <alignment horizontal="center" vertical="center"/>
    </xf>
    <xf numFmtId="0" fontId="86" fillId="0" borderId="4" xfId="139" applyFont="1" applyBorder="1" applyAlignment="1">
      <alignment horizontal="center" vertical="center" wrapText="1"/>
    </xf>
    <xf numFmtId="0" fontId="86" fillId="0" borderId="17" xfId="139" applyFont="1" applyBorder="1" applyAlignment="1">
      <alignment horizontal="left" vertical="center"/>
    </xf>
    <xf numFmtId="0" fontId="86" fillId="0" borderId="0" xfId="139" applyFont="1" applyAlignment="1">
      <alignment horizontal="center" vertical="center"/>
    </xf>
    <xf numFmtId="0" fontId="175" fillId="0" borderId="4" xfId="139" applyFont="1" applyBorder="1" applyAlignment="1">
      <alignment horizontal="center" vertical="center"/>
    </xf>
    <xf numFmtId="199" fontId="86" fillId="0" borderId="10" xfId="139" applyNumberFormat="1" applyFont="1" applyBorder="1" applyAlignment="1">
      <alignment horizontal="center" vertical="center"/>
    </xf>
    <xf numFmtId="0" fontId="38" fillId="0" borderId="12" xfId="139" applyFont="1" applyBorder="1" applyAlignment="1">
      <alignment horizontal="center" vertical="center"/>
    </xf>
    <xf numFmtId="0" fontId="86" fillId="0" borderId="8" xfId="139" applyFont="1" applyBorder="1" applyAlignment="1">
      <alignment horizontal="center" vertical="center" wrapText="1"/>
    </xf>
    <xf numFmtId="0" fontId="86" fillId="0" borderId="8" xfId="139" applyFont="1" applyBorder="1" applyAlignment="1">
      <alignment horizontal="center" vertical="center"/>
    </xf>
    <xf numFmtId="199" fontId="86" fillId="0" borderId="4" xfId="139" applyNumberFormat="1" applyFont="1" applyBorder="1" applyAlignment="1">
      <alignment horizontal="center" vertical="center"/>
    </xf>
    <xf numFmtId="0" fontId="83" fillId="0" borderId="4" xfId="139" applyFont="1" applyBorder="1" applyAlignment="1">
      <alignment horizontal="center"/>
    </xf>
    <xf numFmtId="0" fontId="86" fillId="0" borderId="0" xfId="139" applyFont="1" applyAlignment="1">
      <alignment horizontal="right" vertical="center"/>
    </xf>
    <xf numFmtId="0" fontId="136" fillId="0" borderId="4" xfId="139" applyFont="1" applyBorder="1" applyAlignment="1">
      <alignment horizontal="center"/>
    </xf>
    <xf numFmtId="0" fontId="136" fillId="0" borderId="8" xfId="139" applyFont="1" applyBorder="1" applyAlignment="1">
      <alignment horizontal="center" vertical="center"/>
    </xf>
    <xf numFmtId="0" fontId="17" fillId="0" borderId="12" xfId="0" applyFont="1" applyFill="1" applyBorder="1" applyAlignment="1">
      <alignment vertical="center" wrapText="1"/>
    </xf>
    <xf numFmtId="0" fontId="17" fillId="0" borderId="0" xfId="0" applyFont="1" applyFill="1" applyAlignment="1">
      <alignment vertical="center" wrapText="1"/>
    </xf>
    <xf numFmtId="0" fontId="17" fillId="0" borderId="9" xfId="0" applyFont="1" applyFill="1" applyBorder="1" applyAlignment="1">
      <alignment vertical="center" wrapText="1"/>
    </xf>
    <xf numFmtId="0" fontId="2" fillId="0" borderId="4" xfId="1" applyFont="1" applyFill="1" applyBorder="1" applyAlignment="1">
      <alignment horizontal="center" vertical="center" wrapText="1"/>
    </xf>
    <xf numFmtId="176" fontId="17" fillId="0" borderId="35" xfId="1" applyNumberFormat="1" applyFont="1" applyFill="1" applyBorder="1" applyAlignment="1">
      <alignment horizontal="center" vertical="center" wrapText="1"/>
    </xf>
    <xf numFmtId="20" fontId="11" fillId="0" borderId="6" xfId="1" applyNumberFormat="1" applyFont="1" applyFill="1" applyBorder="1" applyAlignment="1">
      <alignment horizontal="center" vertical="center" wrapText="1"/>
    </xf>
    <xf numFmtId="177" fontId="11" fillId="0" borderId="5" xfId="1" applyNumberFormat="1" applyFont="1" applyFill="1" applyBorder="1" applyAlignment="1">
      <alignment horizontal="center" vertical="center" wrapText="1"/>
    </xf>
    <xf numFmtId="20" fontId="17" fillId="0" borderId="6" xfId="1" applyNumberFormat="1" applyFont="1" applyFill="1" applyBorder="1" applyAlignment="1">
      <alignment horizontal="center" vertical="center" wrapText="1"/>
    </xf>
    <xf numFmtId="0" fontId="16" fillId="0" borderId="0" xfId="0" applyFont="1" applyFill="1" applyAlignment="1">
      <alignment vertical="center" wrapText="1"/>
    </xf>
    <xf numFmtId="0" fontId="16" fillId="0" borderId="11" xfId="0" applyFont="1" applyFill="1" applyBorder="1" applyAlignment="1">
      <alignment vertical="center" wrapText="1"/>
    </xf>
    <xf numFmtId="176" fontId="11" fillId="0" borderId="5" xfId="1" applyNumberFormat="1" applyFont="1" applyFill="1" applyBorder="1" applyAlignment="1">
      <alignment horizontal="center" vertical="center" wrapText="1"/>
    </xf>
    <xf numFmtId="0" fontId="16" fillId="0" borderId="12" xfId="0" applyFont="1" applyFill="1" applyBorder="1" applyAlignment="1">
      <alignment vertical="center" wrapText="1"/>
    </xf>
    <xf numFmtId="20" fontId="11" fillId="0" borderId="35" xfId="1" applyNumberFormat="1" applyFont="1" applyFill="1" applyBorder="1" applyAlignment="1">
      <alignment horizontal="center" vertical="center" wrapText="1"/>
    </xf>
    <xf numFmtId="0" fontId="16" fillId="0" borderId="7" xfId="0" applyFont="1" applyFill="1" applyBorder="1" applyAlignment="1">
      <alignment vertical="center" wrapText="1"/>
    </xf>
    <xf numFmtId="0" fontId="31" fillId="0" borderId="35" xfId="126" applyFont="1" applyBorder="1" applyAlignment="1">
      <alignment horizontal="center" vertical="center"/>
    </xf>
    <xf numFmtId="0" fontId="31" fillId="0" borderId="13" xfId="126" applyFont="1" applyBorder="1" applyAlignment="1">
      <alignment horizontal="center" vertical="center" wrapText="1"/>
    </xf>
    <xf numFmtId="188" fontId="31" fillId="0" borderId="0" xfId="156" applyNumberFormat="1" applyFont="1" applyBorder="1" applyAlignment="1">
      <alignment horizontal="right"/>
    </xf>
    <xf numFmtId="0" fontId="31" fillId="0" borderId="14" xfId="126" quotePrefix="1" applyFont="1" applyBorder="1" applyAlignment="1">
      <alignment horizontal="center" vertical="center"/>
    </xf>
    <xf numFmtId="0" fontId="31" fillId="0" borderId="35" xfId="126" quotePrefix="1" applyFont="1" applyBorder="1" applyAlignment="1">
      <alignment horizontal="center" vertical="center"/>
    </xf>
    <xf numFmtId="0" fontId="31" fillId="0" borderId="0" xfId="126" applyFont="1" applyBorder="1" applyAlignment="1">
      <alignment horizontal="left" vertical="center" indent="1"/>
    </xf>
    <xf numFmtId="0" fontId="31" fillId="0" borderId="0" xfId="127" applyFont="1" applyBorder="1" applyAlignment="1">
      <alignment horizontal="left" vertical="center" wrapText="1" indent="1"/>
    </xf>
    <xf numFmtId="0" fontId="31" fillId="0" borderId="18" xfId="126" applyFont="1" applyBorder="1" applyAlignment="1">
      <alignment horizontal="left" vertical="center" indent="1"/>
    </xf>
    <xf numFmtId="0" fontId="31" fillId="0" borderId="18" xfId="127" applyFont="1" applyBorder="1" applyAlignment="1">
      <alignment horizontal="left" vertical="center" wrapText="1" indent="1"/>
    </xf>
    <xf numFmtId="0" fontId="31" fillId="0" borderId="12" xfId="126" applyFont="1" applyBorder="1" applyAlignment="1">
      <alignment horizontal="left" vertical="center"/>
    </xf>
    <xf numFmtId="0" fontId="31" fillId="0" borderId="14" xfId="126" applyFont="1" applyBorder="1" applyAlignment="1">
      <alignment horizontal="left" vertical="center"/>
    </xf>
    <xf numFmtId="0" fontId="31" fillId="0" borderId="11" xfId="127" applyFont="1" applyBorder="1" applyAlignment="1">
      <alignment horizontal="left" vertical="center" wrapText="1" indent="1"/>
    </xf>
    <xf numFmtId="0" fontId="31" fillId="0" borderId="16" xfId="127" applyFont="1" applyBorder="1" applyAlignment="1">
      <alignment horizontal="left" vertical="center" wrapText="1" indent="1"/>
    </xf>
    <xf numFmtId="188" fontId="31" fillId="0" borderId="11" xfId="156" applyNumberFormat="1" applyFont="1" applyBorder="1" applyAlignment="1">
      <alignment horizontal="right"/>
    </xf>
    <xf numFmtId="188" fontId="31" fillId="0" borderId="12" xfId="156" applyNumberFormat="1" applyFont="1" applyFill="1" applyBorder="1" applyAlignment="1">
      <alignment horizontal="right"/>
    </xf>
    <xf numFmtId="0" fontId="15" fillId="0" borderId="0" xfId="4" applyFill="1"/>
    <xf numFmtId="0" fontId="31" fillId="0" borderId="50" xfId="126" applyFont="1" applyFill="1" applyBorder="1"/>
    <xf numFmtId="0" fontId="31" fillId="0" borderId="51" xfId="126" applyFont="1" applyFill="1" applyBorder="1"/>
    <xf numFmtId="0" fontId="31" fillId="0" borderId="68" xfId="4" applyFont="1" applyFill="1" applyBorder="1" applyAlignment="1">
      <alignment horizontal="center" vertical="center"/>
    </xf>
    <xf numFmtId="0" fontId="31" fillId="0" borderId="4" xfId="4" applyFont="1" applyFill="1" applyBorder="1" applyAlignment="1">
      <alignment horizontal="center" vertical="center"/>
    </xf>
    <xf numFmtId="0" fontId="31" fillId="0" borderId="35" xfId="4" applyFont="1" applyFill="1" applyBorder="1" applyAlignment="1">
      <alignment horizontal="center" vertical="center"/>
    </xf>
    <xf numFmtId="188" fontId="31" fillId="0" borderId="0" xfId="156" applyNumberFormat="1" applyFont="1" applyFill="1" applyBorder="1" applyAlignment="1">
      <alignment horizontal="right"/>
    </xf>
    <xf numFmtId="188" fontId="31" fillId="0" borderId="11" xfId="156" applyNumberFormat="1" applyFont="1" applyFill="1" applyBorder="1" applyAlignment="1">
      <alignment horizontal="right"/>
    </xf>
    <xf numFmtId="0" fontId="24" fillId="0" borderId="0" xfId="4" applyFont="1" applyFill="1" applyAlignment="1">
      <alignment vertical="center"/>
    </xf>
  </cellXfs>
  <cellStyles count="162">
    <cellStyle name="20% - 輔色1 2" xfId="14" xr:uid="{00000000-0005-0000-0000-000000000000}"/>
    <cellStyle name="20% - 輔色2 2" xfId="15" xr:uid="{00000000-0005-0000-0000-000001000000}"/>
    <cellStyle name="20% - 輔色3 2" xfId="16" xr:uid="{00000000-0005-0000-0000-000002000000}"/>
    <cellStyle name="20% - 輔色4 2" xfId="17" xr:uid="{00000000-0005-0000-0000-000003000000}"/>
    <cellStyle name="20% - 輔色5 2" xfId="18" xr:uid="{00000000-0005-0000-0000-000004000000}"/>
    <cellStyle name="20% - 輔色6 2" xfId="19" xr:uid="{00000000-0005-0000-0000-000005000000}"/>
    <cellStyle name="40% - 輔色1 2" xfId="20" xr:uid="{00000000-0005-0000-0000-000006000000}"/>
    <cellStyle name="40% - 輔色2 2" xfId="21" xr:uid="{00000000-0005-0000-0000-000007000000}"/>
    <cellStyle name="40% - 輔色3 2" xfId="22" xr:uid="{00000000-0005-0000-0000-000008000000}"/>
    <cellStyle name="40% - 輔色4 2" xfId="23" xr:uid="{00000000-0005-0000-0000-000009000000}"/>
    <cellStyle name="40% - 輔色5 2" xfId="24" xr:uid="{00000000-0005-0000-0000-00000A000000}"/>
    <cellStyle name="40% - 輔色6 2" xfId="25" xr:uid="{00000000-0005-0000-0000-00000B000000}"/>
    <cellStyle name="60% - 輔色1 2" xfId="26" xr:uid="{00000000-0005-0000-0000-00000C000000}"/>
    <cellStyle name="60% - 輔色2 2" xfId="27" xr:uid="{00000000-0005-0000-0000-00000D000000}"/>
    <cellStyle name="60% - 輔色3 2" xfId="28" xr:uid="{00000000-0005-0000-0000-00000E000000}"/>
    <cellStyle name="60% - 輔色4 2" xfId="29" xr:uid="{00000000-0005-0000-0000-00000F000000}"/>
    <cellStyle name="60% - 輔色5 2" xfId="30" xr:uid="{00000000-0005-0000-0000-000010000000}"/>
    <cellStyle name="60% - 輔色6 2" xfId="31" xr:uid="{00000000-0005-0000-0000-000011000000}"/>
    <cellStyle name="Excel Built-in Explanatory Text" xfId="148" xr:uid="{34D5CC15-0793-48A8-9457-B2B5A4D3122B}"/>
    <cellStyle name="一般" xfId="0" builtinId="0"/>
    <cellStyle name="一般 10" xfId="32" xr:uid="{00000000-0005-0000-0000-000013000000}"/>
    <cellStyle name="一般 11" xfId="33" xr:uid="{00000000-0005-0000-0000-000014000000}"/>
    <cellStyle name="一般 12" xfId="106" xr:uid="{00000000-0005-0000-0000-000015000000}"/>
    <cellStyle name="一般 13" xfId="8" xr:uid="{00000000-0005-0000-0000-000016000000}"/>
    <cellStyle name="一般 14" xfId="139" xr:uid="{9E8A0D7B-FFD8-45C1-B954-F80076C7BE28}"/>
    <cellStyle name="一般 15" xfId="140" xr:uid="{78BC36BC-5447-40A9-835F-D196C88E201E}"/>
    <cellStyle name="一般 16" xfId="143" xr:uid="{D8F4AAD9-1D0E-4467-8BA8-84E74E4796FD}"/>
    <cellStyle name="一般 17" xfId="151" xr:uid="{52E57C91-B9CB-4415-B0F9-E16C070E93A6}"/>
    <cellStyle name="一般 18" xfId="153" xr:uid="{A8A16F37-4DFE-4ED1-99E8-66678A10B190}"/>
    <cellStyle name="一般 2" xfId="3" xr:uid="{00000000-0005-0000-0000-000017000000}"/>
    <cellStyle name="一般 2 2" xfId="34" xr:uid="{00000000-0005-0000-0000-000018000000}"/>
    <cellStyle name="一般 2 2 2" xfId="130" xr:uid="{935D7D09-3EFC-48BB-8DF0-3F8E98958C1B}"/>
    <cellStyle name="一般 2 3" xfId="35" xr:uid="{00000000-0005-0000-0000-000019000000}"/>
    <cellStyle name="一般 2 4" xfId="107" xr:uid="{00000000-0005-0000-0000-00001A000000}"/>
    <cellStyle name="一般 2 5" xfId="9" xr:uid="{00000000-0005-0000-0000-00001B000000}"/>
    <cellStyle name="一般 3" xfId="4" xr:uid="{00000000-0005-0000-0000-00001C000000}"/>
    <cellStyle name="一般 3 2" xfId="36" xr:uid="{00000000-0005-0000-0000-00001D000000}"/>
    <cellStyle name="一般 3 3" xfId="150" xr:uid="{600A6416-FFCA-441F-BAAC-8B64058FB027}"/>
    <cellStyle name="一般 4" xfId="5" xr:uid="{00000000-0005-0000-0000-00001E000000}"/>
    <cellStyle name="一般 4 2" xfId="37" xr:uid="{00000000-0005-0000-0000-00001F000000}"/>
    <cellStyle name="一般 4 3" xfId="105" xr:uid="{00000000-0005-0000-0000-000020000000}"/>
    <cellStyle name="一般 4 4" xfId="11" xr:uid="{00000000-0005-0000-0000-000021000000}"/>
    <cellStyle name="一般 4 5" xfId="129" xr:uid="{9516CB65-B16E-4B37-86BC-75FD4936F52F}"/>
    <cellStyle name="一般 4 6" xfId="152" xr:uid="{F87A491A-0FD8-43FE-B36B-98C0ABB35155}"/>
    <cellStyle name="一般 4_108年都市計畫公共設施已取得面積" xfId="38" xr:uid="{00000000-0005-0000-0000-000022000000}"/>
    <cellStyle name="一般 5" xfId="7" xr:uid="{00000000-0005-0000-0000-000023000000}"/>
    <cellStyle name="一般 5 2" xfId="109" xr:uid="{00000000-0005-0000-0000-000024000000}"/>
    <cellStyle name="一般 5 3" xfId="12" xr:uid="{00000000-0005-0000-0000-000025000000}"/>
    <cellStyle name="一般 6" xfId="6" xr:uid="{00000000-0005-0000-0000-000026000000}"/>
    <cellStyle name="一般 6 2" xfId="39" xr:uid="{00000000-0005-0000-0000-000027000000}"/>
    <cellStyle name="一般 6 3" xfId="108" xr:uid="{00000000-0005-0000-0000-000028000000}"/>
    <cellStyle name="一般 6 4" xfId="13" xr:uid="{00000000-0005-0000-0000-000029000000}"/>
    <cellStyle name="一般 7" xfId="40" xr:uid="{00000000-0005-0000-0000-00002A000000}"/>
    <cellStyle name="一般 8" xfId="41" xr:uid="{00000000-0005-0000-0000-00002B000000}"/>
    <cellStyle name="一般 9" xfId="42" xr:uid="{00000000-0005-0000-0000-00002C000000}"/>
    <cellStyle name="一般_11320801" xfId="127" xr:uid="{1CBF297F-58F5-4C1A-A908-19CA6D5CE896}"/>
    <cellStyle name="一般_1252214050" xfId="160" xr:uid="{EC7E0604-D849-49D4-AC25-D3F53545AB38}"/>
    <cellStyle name="一般_1836-01-21身心障礙者居家照顧服務成果(96增)" xfId="158" xr:uid="{C19361A1-2D3B-443B-B337-9B87559AC410}"/>
    <cellStyle name="一般_2522-14-05(104)" xfId="159" xr:uid="{7135058F-632A-4481-AEC7-77B003B3F076}"/>
    <cellStyle name="一般_3311-02-01-3鄉(鎮、市)公共造產成果概況" xfId="147" xr:uid="{5D839B0C-0842-4F1A-AECA-1736AA5C1160}"/>
    <cellStyle name="一般_8508_1" xfId="128" xr:uid="{62A56193-6FB4-4239-8A06-BCEFDA3E1046}"/>
    <cellStyle name="一般_86_縣市戶政報表程式0516" xfId="134" xr:uid="{A744A552-E761-472E-81A2-16A71453A017}"/>
    <cellStyle name="一般_86_縣市戶政報表程式0516 2" xfId="138" xr:uid="{A854C44C-B29D-412B-8942-C87492959133}"/>
    <cellStyle name="一般_86_縣市戶政報表程式0516 3" xfId="141" xr:uid="{210FAA9E-AE88-434E-A547-756DC205FCDE}"/>
    <cellStyle name="一般_f100-14" xfId="144" xr:uid="{9E702F9C-B216-479A-A014-DBB40AB92EB9}"/>
    <cellStyle name="一般_Sheet1" xfId="1" xr:uid="{00000000-0005-0000-0000-00002D000000}"/>
    <cellStyle name="一般_Sheet1 2" xfId="142" xr:uid="{ABC775DA-CFCE-4A19-B247-192DE4B51E43}"/>
    <cellStyle name="一般_Sheet1_1112-06-01-3__鄉(鎮、市)各級租佃委員會調解調處案件" xfId="149" xr:uid="{562742C5-F26E-4621-83FC-90CB0992A262}"/>
    <cellStyle name="一般_天然災害水土保持年報修" xfId="154" xr:uid="{22067E7C-DD13-4788-A3FE-814DC5AE9BF8}"/>
    <cellStyle name="一般_戶口數_縣市戶政報表程式0516" xfId="136" xr:uid="{8051B9BC-2578-4FEC-BF05-C8385029F7B3}"/>
    <cellStyle name="一般_戶口數_縣市戶政報表程式0516 2" xfId="146" xr:uid="{4EEE34E8-BA2C-426C-A4AE-EC516BFE227F}"/>
    <cellStyle name="一般_民政類報表程式" xfId="137" xr:uid="{60B03C00-6B24-4824-A7F4-52455742EEEB}"/>
    <cellStyle name="一般_身心障礙停車位" xfId="161" xr:uid="{21FA52C3-BE4F-4121-9BE9-10FA25A32C1E}"/>
    <cellStyle name="一般_垃圾水肥修正案" xfId="126" xr:uid="{DE48832D-5B21-4266-86CA-0DFDC7E4C86D}"/>
    <cellStyle name="一般_治山防 洪整體治理工程 修" xfId="131" xr:uid="{E4076AA7-9204-4B8E-9A94-6C349CA7C492}"/>
    <cellStyle name="一般_婚姻_縣市戶政報表程式0516" xfId="135" xr:uid="{A52FD96F-BBB8-4137-B221-17FADC1749AB}"/>
    <cellStyle name="一般_婚姻_縣市戶政報表程式0516 2" xfId="145" xr:uid="{7E1A5365-F707-4BC7-A01E-CB960643B1F8}"/>
    <cellStyle name="一般_魚類平均價格" xfId="155" xr:uid="{295CFFB5-7E08-4771-A32B-F05B02C9D4EE}"/>
    <cellStyle name="一般_經費統計修" xfId="133" xr:uid="{881F0505-5598-4D1F-85ED-9506897ADFAC}"/>
    <cellStyle name="千分位" xfId="156" builtinId="3"/>
    <cellStyle name="千分位 2" xfId="43" xr:uid="{00000000-0005-0000-0000-00002E000000}"/>
    <cellStyle name="千分位 2 2" xfId="44" xr:uid="{00000000-0005-0000-0000-00002F000000}"/>
    <cellStyle name="千分位 2 2 2" xfId="45" xr:uid="{00000000-0005-0000-0000-000030000000}"/>
    <cellStyle name="千分位 3" xfId="46" xr:uid="{00000000-0005-0000-0000-000031000000}"/>
    <cellStyle name="千分位 3 2" xfId="47" xr:uid="{00000000-0005-0000-0000-000032000000}"/>
    <cellStyle name="千分位 4" xfId="48" xr:uid="{00000000-0005-0000-0000-000033000000}"/>
    <cellStyle name="千分位 5" xfId="49" xr:uid="{00000000-0005-0000-0000-000034000000}"/>
    <cellStyle name="千分位 6" xfId="50" xr:uid="{00000000-0005-0000-0000-000035000000}"/>
    <cellStyle name="千分位 7" xfId="132" xr:uid="{D562D1DC-1059-497A-A8B6-18252EF8F1F6}"/>
    <cellStyle name="中等 2" xfId="51" xr:uid="{00000000-0005-0000-0000-000036000000}"/>
    <cellStyle name="合計 2" xfId="52" xr:uid="{00000000-0005-0000-0000-000037000000}"/>
    <cellStyle name="合計 2 2" xfId="114" xr:uid="{00000000-0005-0000-0000-000038000000}"/>
    <cellStyle name="合計 2 2 2" xfId="120" xr:uid="{00000000-0005-0000-0000-000039000000}"/>
    <cellStyle name="合計 2 3" xfId="113" xr:uid="{00000000-0005-0000-0000-00003A000000}"/>
    <cellStyle name="好 2" xfId="53" xr:uid="{00000000-0005-0000-0000-00003B000000}"/>
    <cellStyle name="好_108年都市計畫公共設施已取得面積" xfId="54" xr:uid="{00000000-0005-0000-0000-00003C000000}"/>
    <cellStyle name="好_108年都市計畫公共設施已取得面積_1" xfId="55" xr:uid="{00000000-0005-0000-0000-00003D000000}"/>
    <cellStyle name="好_1821-05-04照顧中低收入戶概況" xfId="56" xr:uid="{00000000-0005-0000-0000-00003E000000}"/>
    <cellStyle name="好_1821-05-05中低收入戶數及人數按年齡別分" xfId="57" xr:uid="{00000000-0005-0000-0000-00003F000000}"/>
    <cellStyle name="好_1836-01-13身心障礙者社區支持服務成果" xfId="58" xr:uid="{00000000-0005-0000-0000-000040000000}"/>
    <cellStyle name="好_1840-01-01-2推行社區發展工作概況(修正版)1010605" xfId="59" xr:uid="{00000000-0005-0000-0000-000041000000}"/>
    <cellStyle name="好_2922-01-03內政部直轄工商自由職業團體數及異動數" xfId="60" xr:uid="{00000000-0005-0000-0000-000042000000}"/>
    <cellStyle name="好_2922-01-04全國性社會團體數及異動數" xfId="61" xr:uid="{00000000-0005-0000-0000-000043000000}"/>
    <cellStyle name="好_Book2" xfId="62" xr:uid="{00000000-0005-0000-0000-000044000000}"/>
    <cellStyle name="好_一級身障" xfId="63" xr:uid="{00000000-0005-0000-0000-000045000000}"/>
    <cellStyle name="好_一級報表程式1020508" xfId="64" xr:uid="{00000000-0005-0000-0000-000046000000}"/>
    <cellStyle name="好_一級報表程式1020703" xfId="65" xr:uid="{00000000-0005-0000-0000-000047000000}"/>
    <cellStyle name="好_本部報表程式" xfId="66" xr:uid="{00000000-0005-0000-0000-000048000000}"/>
    <cellStyle name="百分比" xfId="157" builtinId="5"/>
    <cellStyle name="百分比 2" xfId="67" xr:uid="{00000000-0005-0000-0000-000049000000}"/>
    <cellStyle name="計算方式 2" xfId="68" xr:uid="{00000000-0005-0000-0000-00004A000000}"/>
    <cellStyle name="計算方式 2 2" xfId="115" xr:uid="{00000000-0005-0000-0000-00004B000000}"/>
    <cellStyle name="計算方式 2 2 2" xfId="121" xr:uid="{00000000-0005-0000-0000-00004C000000}"/>
    <cellStyle name="計算方式 2 3" xfId="112" xr:uid="{00000000-0005-0000-0000-00004D000000}"/>
    <cellStyle name="貨幣 2" xfId="69" xr:uid="{00000000-0005-0000-0000-00004E000000}"/>
    <cellStyle name="貨幣 2 2" xfId="70" xr:uid="{00000000-0005-0000-0000-00004F000000}"/>
    <cellStyle name="貨幣[0]_85fya初" xfId="71" xr:uid="{00000000-0005-0000-0000-000050000000}"/>
    <cellStyle name="連結的儲存格 2" xfId="72" xr:uid="{00000000-0005-0000-0000-000051000000}"/>
    <cellStyle name="備註 2" xfId="73" xr:uid="{00000000-0005-0000-0000-000052000000}"/>
    <cellStyle name="備註 2 2" xfId="116" xr:uid="{00000000-0005-0000-0000-000053000000}"/>
    <cellStyle name="備註 2 2 2" xfId="122" xr:uid="{00000000-0005-0000-0000-000054000000}"/>
    <cellStyle name="備註 2 3" xfId="111" xr:uid="{00000000-0005-0000-0000-000055000000}"/>
    <cellStyle name="超連結" xfId="2" builtinId="8"/>
    <cellStyle name="超連結 2" xfId="10" xr:uid="{00000000-0005-0000-0000-000057000000}"/>
    <cellStyle name="超連結 3" xfId="74" xr:uid="{00000000-0005-0000-0000-000058000000}"/>
    <cellStyle name="超連結 4" xfId="125" xr:uid="{39AEC9F7-3DEB-4426-A6ED-89F6E1FC3861}"/>
    <cellStyle name="說明文字 2" xfId="75" xr:uid="{00000000-0005-0000-0000-000059000000}"/>
    <cellStyle name="輔色1 2" xfId="76" xr:uid="{00000000-0005-0000-0000-00005A000000}"/>
    <cellStyle name="輔色2 2" xfId="77" xr:uid="{00000000-0005-0000-0000-00005B000000}"/>
    <cellStyle name="輔色3 2" xfId="78" xr:uid="{00000000-0005-0000-0000-00005C000000}"/>
    <cellStyle name="輔色4 2" xfId="79" xr:uid="{00000000-0005-0000-0000-00005D000000}"/>
    <cellStyle name="輔色5 2" xfId="80" xr:uid="{00000000-0005-0000-0000-00005E000000}"/>
    <cellStyle name="輔色6 2" xfId="81" xr:uid="{00000000-0005-0000-0000-00005F000000}"/>
    <cellStyle name="標題 1 2" xfId="82" xr:uid="{00000000-0005-0000-0000-000060000000}"/>
    <cellStyle name="標題 2 2" xfId="83" xr:uid="{00000000-0005-0000-0000-000061000000}"/>
    <cellStyle name="標題 3 2" xfId="84" xr:uid="{00000000-0005-0000-0000-000062000000}"/>
    <cellStyle name="標題 4 2" xfId="85" xr:uid="{00000000-0005-0000-0000-000063000000}"/>
    <cellStyle name="標題 5" xfId="86" xr:uid="{00000000-0005-0000-0000-000064000000}"/>
    <cellStyle name="輸入 2" xfId="87" xr:uid="{00000000-0005-0000-0000-000065000000}"/>
    <cellStyle name="輸入 2 2" xfId="117" xr:uid="{00000000-0005-0000-0000-000066000000}"/>
    <cellStyle name="輸入 2 2 2" xfId="123" xr:uid="{00000000-0005-0000-0000-000067000000}"/>
    <cellStyle name="輸入 2 3" xfId="110" xr:uid="{00000000-0005-0000-0000-000068000000}"/>
    <cellStyle name="輸出 2" xfId="88" xr:uid="{00000000-0005-0000-0000-000069000000}"/>
    <cellStyle name="輸出 2 2" xfId="118" xr:uid="{00000000-0005-0000-0000-00006A000000}"/>
    <cellStyle name="輸出 2 2 2" xfId="124" xr:uid="{00000000-0005-0000-0000-00006B000000}"/>
    <cellStyle name="輸出 2 3" xfId="119" xr:uid="{00000000-0005-0000-0000-00006C000000}"/>
    <cellStyle name="檢查儲存格 2" xfId="89" xr:uid="{00000000-0005-0000-0000-00006D000000}"/>
    <cellStyle name="壞 2" xfId="90" xr:uid="{00000000-0005-0000-0000-00006E000000}"/>
    <cellStyle name="壞_108年都市計畫公共設施已取得面積" xfId="91" xr:uid="{00000000-0005-0000-0000-00006F000000}"/>
    <cellStyle name="壞_108年都市計畫公共設施已取得面積_1" xfId="92" xr:uid="{00000000-0005-0000-0000-000070000000}"/>
    <cellStyle name="壞_1821-05-04照顧中低收入戶概況" xfId="93" xr:uid="{00000000-0005-0000-0000-000071000000}"/>
    <cellStyle name="壞_1821-05-05中低收入戶數及人數按年齡別分" xfId="94" xr:uid="{00000000-0005-0000-0000-000072000000}"/>
    <cellStyle name="壞_1836-01-13身心障礙者社區支持服務成果" xfId="95" xr:uid="{00000000-0005-0000-0000-000073000000}"/>
    <cellStyle name="壞_1840-01-01-2推行社區發展工作概況(修正版)1010605" xfId="96" xr:uid="{00000000-0005-0000-0000-000074000000}"/>
    <cellStyle name="壞_2922-01-03內政部直轄工商自由職業團體數及異動數" xfId="97" xr:uid="{00000000-0005-0000-0000-000075000000}"/>
    <cellStyle name="壞_2922-01-04全國性社會團體數及異動數" xfId="98" xr:uid="{00000000-0005-0000-0000-000076000000}"/>
    <cellStyle name="壞_Book2" xfId="99" xr:uid="{00000000-0005-0000-0000-000077000000}"/>
    <cellStyle name="壞_一級身障" xfId="100" xr:uid="{00000000-0005-0000-0000-000078000000}"/>
    <cellStyle name="壞_一級報表程式1020508" xfId="101" xr:uid="{00000000-0005-0000-0000-000079000000}"/>
    <cellStyle name="壞_一級報表程式1020703" xfId="102" xr:uid="{00000000-0005-0000-0000-00007A000000}"/>
    <cellStyle name="壞_本部報表程式" xfId="103" xr:uid="{00000000-0005-0000-0000-00007B000000}"/>
    <cellStyle name="警告文字 2" xfId="104" xr:uid="{00000000-0005-0000-0000-00007C000000}"/>
  </cellStyles>
  <dxfs count="0"/>
  <tableStyles count="0" defaultTableStyle="TableStyleMedium9" defaultPivotStyle="PivotStyleLight16"/>
  <colors>
    <mruColors>
      <color rgb="FFFFFFFF"/>
      <color rgb="FFFBFBFF"/>
      <color rgb="FFE5E5FF"/>
      <color rgb="FFFF3300"/>
      <color rgb="FF0C03BD"/>
      <color rgb="FF2B21FB"/>
      <color rgb="FFFFF7FF"/>
      <color rgb="FFFF0066"/>
      <color rgb="FFFFFFCC"/>
      <color rgb="FFDDFF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styles" Target="style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drawings/drawing1.xml><?xml version="1.0" encoding="utf-8"?>
<xdr:wsDr xmlns:xdr="http://schemas.openxmlformats.org/drawingml/2006/spreadsheetDrawing" xmlns:a="http://schemas.openxmlformats.org/drawingml/2006/main">
  <xdr:twoCellAnchor>
    <xdr:from>
      <xdr:col>4</xdr:col>
      <xdr:colOff>4595</xdr:colOff>
      <xdr:row>8</xdr:row>
      <xdr:rowOff>0</xdr:rowOff>
    </xdr:from>
    <xdr:to>
      <xdr:col>4</xdr:col>
      <xdr:colOff>4595</xdr:colOff>
      <xdr:row>8</xdr:row>
      <xdr:rowOff>0</xdr:rowOff>
    </xdr:to>
    <xdr:sp macro="" textlink="" fLocksText="0">
      <xdr:nvSpPr>
        <xdr:cNvPr id="2" name="Text Box 1" hidden="1">
          <a:extLst>
            <a:ext uri="{FF2B5EF4-FFF2-40B4-BE49-F238E27FC236}">
              <a16:creationId xmlns:a16="http://schemas.microsoft.com/office/drawing/2014/main" id="{D4960259-37FD-4B5F-B590-EB2BF671B77D}"/>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3" name="Text Box 2" hidden="1">
          <a:extLst>
            <a:ext uri="{FF2B5EF4-FFF2-40B4-BE49-F238E27FC236}">
              <a16:creationId xmlns:a16="http://schemas.microsoft.com/office/drawing/2014/main" id="{3B3CD690-2E32-431D-8F40-305C333995D6}"/>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4" name="Text Box 50" hidden="1">
          <a:extLst>
            <a:ext uri="{FF2B5EF4-FFF2-40B4-BE49-F238E27FC236}">
              <a16:creationId xmlns:a16="http://schemas.microsoft.com/office/drawing/2014/main" id="{843B7C44-794E-4907-AF68-7D7EC33C7231}"/>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5" name="Text Box 51" hidden="1">
          <a:extLst>
            <a:ext uri="{FF2B5EF4-FFF2-40B4-BE49-F238E27FC236}">
              <a16:creationId xmlns:a16="http://schemas.microsoft.com/office/drawing/2014/main" id="{A99FB2A4-119D-4E24-8F8E-2FA146FCB505}"/>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6" name="Text Box 70" hidden="1">
          <a:extLst>
            <a:ext uri="{FF2B5EF4-FFF2-40B4-BE49-F238E27FC236}">
              <a16:creationId xmlns:a16="http://schemas.microsoft.com/office/drawing/2014/main" id="{6D208115-18D5-43F2-92A4-DEBD2EA7B460}"/>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7" name="Text Box 71" hidden="1">
          <a:extLst>
            <a:ext uri="{FF2B5EF4-FFF2-40B4-BE49-F238E27FC236}">
              <a16:creationId xmlns:a16="http://schemas.microsoft.com/office/drawing/2014/main" id="{0389B72E-BE68-475D-A977-744C8097E591}"/>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8" name="Text Box 72" hidden="1">
          <a:extLst>
            <a:ext uri="{FF2B5EF4-FFF2-40B4-BE49-F238E27FC236}">
              <a16:creationId xmlns:a16="http://schemas.microsoft.com/office/drawing/2014/main" id="{F2713240-63F9-407F-A20C-0605EE46F7B9}"/>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9" name="Text Box 73" hidden="1">
          <a:extLst>
            <a:ext uri="{FF2B5EF4-FFF2-40B4-BE49-F238E27FC236}">
              <a16:creationId xmlns:a16="http://schemas.microsoft.com/office/drawing/2014/main" id="{AF8B0587-2E32-428D-A071-2F2F38EFD8E1}"/>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0" name="Text Box 1" hidden="1">
          <a:extLst>
            <a:ext uri="{FF2B5EF4-FFF2-40B4-BE49-F238E27FC236}">
              <a16:creationId xmlns:a16="http://schemas.microsoft.com/office/drawing/2014/main" id="{9BDEFD9A-C127-4B21-B726-28224667D0B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1" name="Text Box 2" hidden="1">
          <a:extLst>
            <a:ext uri="{FF2B5EF4-FFF2-40B4-BE49-F238E27FC236}">
              <a16:creationId xmlns:a16="http://schemas.microsoft.com/office/drawing/2014/main" id="{9F0D5A66-D847-472F-BF8F-7E20A3D87C31}"/>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2" name="Text Box 50" hidden="1">
          <a:extLst>
            <a:ext uri="{FF2B5EF4-FFF2-40B4-BE49-F238E27FC236}">
              <a16:creationId xmlns:a16="http://schemas.microsoft.com/office/drawing/2014/main" id="{A63D08A1-6C88-46F1-AE89-B31CEC84E00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3" name="Text Box 51" hidden="1">
          <a:extLst>
            <a:ext uri="{FF2B5EF4-FFF2-40B4-BE49-F238E27FC236}">
              <a16:creationId xmlns:a16="http://schemas.microsoft.com/office/drawing/2014/main" id="{C1BA1D53-11DD-4061-A276-B2B118874F6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4" name="Text Box 70" hidden="1">
          <a:extLst>
            <a:ext uri="{FF2B5EF4-FFF2-40B4-BE49-F238E27FC236}">
              <a16:creationId xmlns:a16="http://schemas.microsoft.com/office/drawing/2014/main" id="{D8E9DEEF-C255-461C-866F-A3F38216FBF8}"/>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5" name="Text Box 71" hidden="1">
          <a:extLst>
            <a:ext uri="{FF2B5EF4-FFF2-40B4-BE49-F238E27FC236}">
              <a16:creationId xmlns:a16="http://schemas.microsoft.com/office/drawing/2014/main" id="{0AB680F6-EA08-4C02-A947-85767B01BDE0}"/>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6" name="Text Box 72" hidden="1">
          <a:extLst>
            <a:ext uri="{FF2B5EF4-FFF2-40B4-BE49-F238E27FC236}">
              <a16:creationId xmlns:a16="http://schemas.microsoft.com/office/drawing/2014/main" id="{B852BF8A-CC8C-437F-8D7C-2E337C5788BF}"/>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7" name="Text Box 73" hidden="1">
          <a:extLst>
            <a:ext uri="{FF2B5EF4-FFF2-40B4-BE49-F238E27FC236}">
              <a16:creationId xmlns:a16="http://schemas.microsoft.com/office/drawing/2014/main" id="{482DF9AE-8035-4E43-BB93-75ED369D63D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8" name="Text Box 1" hidden="1">
          <a:extLst>
            <a:ext uri="{FF2B5EF4-FFF2-40B4-BE49-F238E27FC236}">
              <a16:creationId xmlns:a16="http://schemas.microsoft.com/office/drawing/2014/main" id="{2D3606C4-29C5-4784-A7FE-77BFB44A69CE}"/>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9" name="Text Box 2" hidden="1">
          <a:extLst>
            <a:ext uri="{FF2B5EF4-FFF2-40B4-BE49-F238E27FC236}">
              <a16:creationId xmlns:a16="http://schemas.microsoft.com/office/drawing/2014/main" id="{C4961EEC-EEB8-4DC5-B89F-D827ACD64B1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0" name="Text Box 50" hidden="1">
          <a:extLst>
            <a:ext uri="{FF2B5EF4-FFF2-40B4-BE49-F238E27FC236}">
              <a16:creationId xmlns:a16="http://schemas.microsoft.com/office/drawing/2014/main" id="{18C6C7FA-8441-46EB-8A58-C49651C8B94E}"/>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1" name="Text Box 51" hidden="1">
          <a:extLst>
            <a:ext uri="{FF2B5EF4-FFF2-40B4-BE49-F238E27FC236}">
              <a16:creationId xmlns:a16="http://schemas.microsoft.com/office/drawing/2014/main" id="{F1862C3C-23EA-48F5-A909-AF31B3C21DB0}"/>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2" name="Text Box 70" hidden="1">
          <a:extLst>
            <a:ext uri="{FF2B5EF4-FFF2-40B4-BE49-F238E27FC236}">
              <a16:creationId xmlns:a16="http://schemas.microsoft.com/office/drawing/2014/main" id="{77709118-9330-4B39-87B0-118AFDAF39ED}"/>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3" name="Text Box 71" hidden="1">
          <a:extLst>
            <a:ext uri="{FF2B5EF4-FFF2-40B4-BE49-F238E27FC236}">
              <a16:creationId xmlns:a16="http://schemas.microsoft.com/office/drawing/2014/main" id="{418526F6-4A5F-4522-A336-57E7F5157A0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4" name="Text Box 72" hidden="1">
          <a:extLst>
            <a:ext uri="{FF2B5EF4-FFF2-40B4-BE49-F238E27FC236}">
              <a16:creationId xmlns:a16="http://schemas.microsoft.com/office/drawing/2014/main" id="{61D25064-680D-4366-90BC-13449640ED76}"/>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5" name="Text Box 73" hidden="1">
          <a:extLst>
            <a:ext uri="{FF2B5EF4-FFF2-40B4-BE49-F238E27FC236}">
              <a16:creationId xmlns:a16="http://schemas.microsoft.com/office/drawing/2014/main" id="{EC36D2B2-6FB3-4029-8D55-2034048B73A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6" name="Text Box 1" hidden="1">
          <a:extLst>
            <a:ext uri="{FF2B5EF4-FFF2-40B4-BE49-F238E27FC236}">
              <a16:creationId xmlns:a16="http://schemas.microsoft.com/office/drawing/2014/main" id="{370C9671-401B-403E-A8BA-42482AE56739}"/>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7" name="Text Box 2" hidden="1">
          <a:extLst>
            <a:ext uri="{FF2B5EF4-FFF2-40B4-BE49-F238E27FC236}">
              <a16:creationId xmlns:a16="http://schemas.microsoft.com/office/drawing/2014/main" id="{05F794F7-8936-4D7B-B889-B2F66D9AE0B1}"/>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8" name="Text Box 50" hidden="1">
          <a:extLst>
            <a:ext uri="{FF2B5EF4-FFF2-40B4-BE49-F238E27FC236}">
              <a16:creationId xmlns:a16="http://schemas.microsoft.com/office/drawing/2014/main" id="{74033EF1-0955-4C53-8D84-0E6AD2F29BA5}"/>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9" name="Text Box 51" hidden="1">
          <a:extLst>
            <a:ext uri="{FF2B5EF4-FFF2-40B4-BE49-F238E27FC236}">
              <a16:creationId xmlns:a16="http://schemas.microsoft.com/office/drawing/2014/main" id="{08C9DA99-51B0-4E33-AF99-438C2E68F60B}"/>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0" name="Text Box 70" hidden="1">
          <a:extLst>
            <a:ext uri="{FF2B5EF4-FFF2-40B4-BE49-F238E27FC236}">
              <a16:creationId xmlns:a16="http://schemas.microsoft.com/office/drawing/2014/main" id="{C9F6D846-B89E-472E-93A4-5C774B57FAB6}"/>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1" name="Text Box 71" hidden="1">
          <a:extLst>
            <a:ext uri="{FF2B5EF4-FFF2-40B4-BE49-F238E27FC236}">
              <a16:creationId xmlns:a16="http://schemas.microsoft.com/office/drawing/2014/main" id="{81A74126-424C-45F0-8632-BC3297CEA95E}"/>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2" name="Text Box 72" hidden="1">
          <a:extLst>
            <a:ext uri="{FF2B5EF4-FFF2-40B4-BE49-F238E27FC236}">
              <a16:creationId xmlns:a16="http://schemas.microsoft.com/office/drawing/2014/main" id="{A8D026F8-8034-43BD-B6FF-907D8169BC2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3" name="Text Box 73" hidden="1">
          <a:extLst>
            <a:ext uri="{FF2B5EF4-FFF2-40B4-BE49-F238E27FC236}">
              <a16:creationId xmlns:a16="http://schemas.microsoft.com/office/drawing/2014/main" id="{87E3640F-A487-42E5-A037-5914D7B11353}"/>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4" name="Text Box 1" hidden="1">
          <a:extLst>
            <a:ext uri="{FF2B5EF4-FFF2-40B4-BE49-F238E27FC236}">
              <a16:creationId xmlns:a16="http://schemas.microsoft.com/office/drawing/2014/main" id="{5415AB9F-2243-4503-9C06-436C5CAF4906}"/>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5" name="Text Box 2" hidden="1">
          <a:extLst>
            <a:ext uri="{FF2B5EF4-FFF2-40B4-BE49-F238E27FC236}">
              <a16:creationId xmlns:a16="http://schemas.microsoft.com/office/drawing/2014/main" id="{AE56CA2B-9E58-4B90-AAE1-0F8CAB15A6A7}"/>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6" name="Text Box 50" hidden="1">
          <a:extLst>
            <a:ext uri="{FF2B5EF4-FFF2-40B4-BE49-F238E27FC236}">
              <a16:creationId xmlns:a16="http://schemas.microsoft.com/office/drawing/2014/main" id="{478B7856-F2BE-4B1D-87CE-3E80A57928AD}"/>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7" name="Text Box 51" hidden="1">
          <a:extLst>
            <a:ext uri="{FF2B5EF4-FFF2-40B4-BE49-F238E27FC236}">
              <a16:creationId xmlns:a16="http://schemas.microsoft.com/office/drawing/2014/main" id="{B1551315-62B6-44C2-9468-1EAB4C8C3DE8}"/>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8" name="Text Box 70" hidden="1">
          <a:extLst>
            <a:ext uri="{FF2B5EF4-FFF2-40B4-BE49-F238E27FC236}">
              <a16:creationId xmlns:a16="http://schemas.microsoft.com/office/drawing/2014/main" id="{4E95CA91-9DAC-4804-A650-A611839DBC7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9" name="Text Box 71" hidden="1">
          <a:extLst>
            <a:ext uri="{FF2B5EF4-FFF2-40B4-BE49-F238E27FC236}">
              <a16:creationId xmlns:a16="http://schemas.microsoft.com/office/drawing/2014/main" id="{A31F46B9-B916-49FB-B345-0379F1F0D988}"/>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0" name="Text Box 72" hidden="1">
          <a:extLst>
            <a:ext uri="{FF2B5EF4-FFF2-40B4-BE49-F238E27FC236}">
              <a16:creationId xmlns:a16="http://schemas.microsoft.com/office/drawing/2014/main" id="{C085C64D-5FCD-421C-8C16-40F8FE4D5349}"/>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1" name="Text Box 73" hidden="1">
          <a:extLst>
            <a:ext uri="{FF2B5EF4-FFF2-40B4-BE49-F238E27FC236}">
              <a16:creationId xmlns:a16="http://schemas.microsoft.com/office/drawing/2014/main" id="{5D33E066-46DD-470F-B5D2-F1F3546DAECF}"/>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11</xdr:col>
      <xdr:colOff>82550</xdr:colOff>
      <xdr:row>3</xdr:row>
      <xdr:rowOff>28575</xdr:rowOff>
    </xdr:from>
    <xdr:ext cx="672214" cy="221224"/>
    <xdr:sp macro="" textlink="">
      <xdr:nvSpPr>
        <xdr:cNvPr id="2" name="Text Box 1">
          <a:extLst>
            <a:ext uri="{FF2B5EF4-FFF2-40B4-BE49-F238E27FC236}">
              <a16:creationId xmlns:a16="http://schemas.microsoft.com/office/drawing/2014/main" id="{3A0FE444-8FA7-4099-B2CA-AAE497159465}"/>
            </a:ext>
          </a:extLst>
        </xdr:cNvPr>
        <xdr:cNvSpPr txBox="1">
          <a:spLocks noChangeArrowheads="1"/>
        </xdr:cNvSpPr>
      </xdr:nvSpPr>
      <xdr:spPr bwMode="auto">
        <a:xfrm>
          <a:off x="8921750" y="1346835"/>
          <a:ext cx="672214" cy="221224"/>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7CF6452F-9EBA-4154-A5DA-0AC7EBC190E4}"/>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ACFC45F9-4E9C-46CE-962B-73A4F47F1B22}"/>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BE3FA1F2-3D48-49FC-B6FC-50BD8F55EDC2}"/>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6D8CFC3E-9002-4A18-993E-5077B52E6072}"/>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554355</xdr:colOff>
      <xdr:row>3</xdr:row>
      <xdr:rowOff>47625</xdr:rowOff>
    </xdr:from>
    <xdr:ext cx="707176" cy="218521"/>
    <xdr:sp macro="" textlink="">
      <xdr:nvSpPr>
        <xdr:cNvPr id="6" name="Text Box 1">
          <a:extLst>
            <a:ext uri="{FF2B5EF4-FFF2-40B4-BE49-F238E27FC236}">
              <a16:creationId xmlns:a16="http://schemas.microsoft.com/office/drawing/2014/main" id="{CB2602F8-B7EC-453C-9E68-97E84ED59A56}"/>
            </a:ext>
          </a:extLst>
        </xdr:cNvPr>
        <xdr:cNvSpPr txBox="1">
          <a:spLocks noChangeArrowheads="1"/>
        </xdr:cNvSpPr>
      </xdr:nvSpPr>
      <xdr:spPr bwMode="auto">
        <a:xfrm>
          <a:off x="9035415" y="1442085"/>
          <a:ext cx="707176"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DA6D1B8D-65A5-4747-A0AC-153F859788A9}"/>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4D095ADE-EBF1-4D88-B6ED-374A1AC22D83}"/>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FA087D8F-AB17-4DEF-AA85-B951F45EF74B}"/>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AC8B13D9-D2BD-4B7B-9399-1A8C4D3A7AFA}"/>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554355</xdr:colOff>
      <xdr:row>3</xdr:row>
      <xdr:rowOff>47625</xdr:rowOff>
    </xdr:from>
    <xdr:ext cx="707176" cy="218521"/>
    <xdr:sp macro="" textlink="">
      <xdr:nvSpPr>
        <xdr:cNvPr id="6" name="Text Box 1">
          <a:extLst>
            <a:ext uri="{FF2B5EF4-FFF2-40B4-BE49-F238E27FC236}">
              <a16:creationId xmlns:a16="http://schemas.microsoft.com/office/drawing/2014/main" id="{39E192E4-0B2B-4FAD-B450-6AB19441DA2E}"/>
            </a:ext>
          </a:extLst>
        </xdr:cNvPr>
        <xdr:cNvSpPr txBox="1">
          <a:spLocks noChangeArrowheads="1"/>
        </xdr:cNvSpPr>
      </xdr:nvSpPr>
      <xdr:spPr bwMode="auto">
        <a:xfrm>
          <a:off x="9035415" y="1442085"/>
          <a:ext cx="707176"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12601913-6DA0-4539-8592-E9EEE3ED2550}"/>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978BF112-5EC2-48F1-A422-CA7E844C17AD}"/>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151C551E-F78A-4739-AC7E-535F2B3564BB}"/>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A0794203-BE94-4DA7-BCDA-4FFDB5CBA4E0}"/>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554355</xdr:colOff>
      <xdr:row>3</xdr:row>
      <xdr:rowOff>47625</xdr:rowOff>
    </xdr:from>
    <xdr:ext cx="707176" cy="218521"/>
    <xdr:sp macro="" textlink="">
      <xdr:nvSpPr>
        <xdr:cNvPr id="6" name="Text Box 1">
          <a:extLst>
            <a:ext uri="{FF2B5EF4-FFF2-40B4-BE49-F238E27FC236}">
              <a16:creationId xmlns:a16="http://schemas.microsoft.com/office/drawing/2014/main" id="{F6E8EF6A-5CEB-468B-AE2E-FB955D47A74F}"/>
            </a:ext>
          </a:extLst>
        </xdr:cNvPr>
        <xdr:cNvSpPr txBox="1">
          <a:spLocks noChangeArrowheads="1"/>
        </xdr:cNvSpPr>
      </xdr:nvSpPr>
      <xdr:spPr bwMode="auto">
        <a:xfrm>
          <a:off x="9035415" y="1442085"/>
          <a:ext cx="707176"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4FA0C1FB-BFC8-4DC6-9563-FCB2FEAC3F46}"/>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254B3AF1-0543-4157-A974-D50F8671052B}"/>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B517686E-31E3-4AA7-952B-2D0693A320E4}"/>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5CACE24E-A50A-4F77-A554-A84ADD16B50C}"/>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487680</xdr:colOff>
      <xdr:row>3</xdr:row>
      <xdr:rowOff>76200</xdr:rowOff>
    </xdr:from>
    <xdr:ext cx="634020" cy="220421"/>
    <xdr:sp macro="" textlink="">
      <xdr:nvSpPr>
        <xdr:cNvPr id="6" name="Text Box 1">
          <a:extLst>
            <a:ext uri="{FF2B5EF4-FFF2-40B4-BE49-F238E27FC236}">
              <a16:creationId xmlns:a16="http://schemas.microsoft.com/office/drawing/2014/main" id="{E140CB62-C363-4E0A-952F-CEEF9C49957C}"/>
            </a:ext>
          </a:extLst>
        </xdr:cNvPr>
        <xdr:cNvSpPr txBox="1">
          <a:spLocks noChangeArrowheads="1"/>
        </xdr:cNvSpPr>
      </xdr:nvSpPr>
      <xdr:spPr bwMode="auto">
        <a:xfrm>
          <a:off x="8968740" y="1409700"/>
          <a:ext cx="634020" cy="2204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AEAB6EBB-70DF-42DA-929C-E855CD7C084F}"/>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4F3872E8-FB5D-4C4B-9696-5895BECCEFDE}"/>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5537E9E8-7ECB-4E05-8F42-BD2D2A6BC930}"/>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B52951C9-6565-49BC-A48B-68C4D9F1A852}"/>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487680</xdr:colOff>
      <xdr:row>3</xdr:row>
      <xdr:rowOff>76200</xdr:rowOff>
    </xdr:from>
    <xdr:ext cx="634020" cy="220421"/>
    <xdr:sp macro="" textlink="">
      <xdr:nvSpPr>
        <xdr:cNvPr id="6" name="Text Box 1">
          <a:extLst>
            <a:ext uri="{FF2B5EF4-FFF2-40B4-BE49-F238E27FC236}">
              <a16:creationId xmlns:a16="http://schemas.microsoft.com/office/drawing/2014/main" id="{38A07661-4C82-45FF-8EF5-23A0F45E7DB5}"/>
            </a:ext>
          </a:extLst>
        </xdr:cNvPr>
        <xdr:cNvSpPr txBox="1">
          <a:spLocks noChangeArrowheads="1"/>
        </xdr:cNvSpPr>
      </xdr:nvSpPr>
      <xdr:spPr bwMode="auto">
        <a:xfrm>
          <a:off x="8968740" y="1409700"/>
          <a:ext cx="634020" cy="2204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03E61221-B5B7-499A-9DD5-66D83D081C79}"/>
            </a:ext>
          </a:extLst>
        </xdr:cNvPr>
        <xdr:cNvSpPr txBox="1">
          <a:spLocks noChangeArrowheads="1"/>
        </xdr:cNvSpPr>
      </xdr:nvSpPr>
      <xdr:spPr bwMode="auto">
        <a:xfrm>
          <a:off x="1011936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0DACA79C-0BA6-45BF-B4E7-DA2EC2A6090F}"/>
            </a:ext>
          </a:extLst>
        </xdr:cNvPr>
        <xdr:cNvSpPr txBox="1">
          <a:spLocks noChangeArrowheads="1"/>
        </xdr:cNvSpPr>
      </xdr:nvSpPr>
      <xdr:spPr bwMode="auto">
        <a:xfrm>
          <a:off x="1011936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E7A3625E-6B04-4D67-87B8-783804C51A4D}"/>
            </a:ext>
          </a:extLst>
        </xdr:cNvPr>
        <xdr:cNvSpPr txBox="1">
          <a:spLocks noChangeArrowheads="1"/>
        </xdr:cNvSpPr>
      </xdr:nvSpPr>
      <xdr:spPr bwMode="auto">
        <a:xfrm>
          <a:off x="1011936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DE6E3D9B-2A69-4600-8B0E-DF3C52476C24}"/>
            </a:ext>
          </a:extLst>
        </xdr:cNvPr>
        <xdr:cNvSpPr txBox="1">
          <a:spLocks noChangeArrowheads="1"/>
        </xdr:cNvSpPr>
      </xdr:nvSpPr>
      <xdr:spPr bwMode="auto">
        <a:xfrm>
          <a:off x="1011936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487680</xdr:colOff>
      <xdr:row>3</xdr:row>
      <xdr:rowOff>76200</xdr:rowOff>
    </xdr:from>
    <xdr:ext cx="634020" cy="220421"/>
    <xdr:sp macro="" textlink="">
      <xdr:nvSpPr>
        <xdr:cNvPr id="6" name="Text Box 1">
          <a:extLst>
            <a:ext uri="{FF2B5EF4-FFF2-40B4-BE49-F238E27FC236}">
              <a16:creationId xmlns:a16="http://schemas.microsoft.com/office/drawing/2014/main" id="{31554B69-FF94-4F8E-8435-69B79BD992B1}"/>
            </a:ext>
          </a:extLst>
        </xdr:cNvPr>
        <xdr:cNvSpPr txBox="1">
          <a:spLocks noChangeArrowheads="1"/>
        </xdr:cNvSpPr>
      </xdr:nvSpPr>
      <xdr:spPr bwMode="auto">
        <a:xfrm>
          <a:off x="9342120" y="1409700"/>
          <a:ext cx="634020" cy="2204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1E90657B-DDC9-4C3A-BE7F-271439D1EA25}"/>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FE1BFBF4-1EB2-4B0F-B1C9-3701720100AD}"/>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EA29E639-8038-4B26-B6E3-89C82DA7D997}"/>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27D03DB8-E0D8-473B-8659-20D49DFB085D}"/>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678926</xdr:colOff>
      <xdr:row>3</xdr:row>
      <xdr:rowOff>71120</xdr:rowOff>
    </xdr:from>
    <xdr:ext cx="691852" cy="226056"/>
    <xdr:sp macro="" textlink="">
      <xdr:nvSpPr>
        <xdr:cNvPr id="6" name="Text Box 1">
          <a:extLst>
            <a:ext uri="{FF2B5EF4-FFF2-40B4-BE49-F238E27FC236}">
              <a16:creationId xmlns:a16="http://schemas.microsoft.com/office/drawing/2014/main" id="{97D4F281-D4DA-4A82-A2B1-484D6B7F0762}"/>
            </a:ext>
          </a:extLst>
        </xdr:cNvPr>
        <xdr:cNvSpPr txBox="1">
          <a:spLocks noChangeArrowheads="1"/>
        </xdr:cNvSpPr>
      </xdr:nvSpPr>
      <xdr:spPr bwMode="auto">
        <a:xfrm>
          <a:off x="8847566" y="1419860"/>
          <a:ext cx="691852" cy="226056"/>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個</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0A723699-C9C7-4D9A-8975-41B380E95A5E}"/>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139431BB-B07C-4113-AA83-040499607553}"/>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646FE0E7-E05B-4F7A-8585-9750A64772EE}"/>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2990024B-474E-47A8-8E06-59864CCC5281}"/>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678926</xdr:colOff>
      <xdr:row>3</xdr:row>
      <xdr:rowOff>71120</xdr:rowOff>
    </xdr:from>
    <xdr:ext cx="691852" cy="226056"/>
    <xdr:sp macro="" textlink="">
      <xdr:nvSpPr>
        <xdr:cNvPr id="6" name="Text Box 1">
          <a:extLst>
            <a:ext uri="{FF2B5EF4-FFF2-40B4-BE49-F238E27FC236}">
              <a16:creationId xmlns:a16="http://schemas.microsoft.com/office/drawing/2014/main" id="{3474A4B2-2F8D-41B1-9BB2-B482FE5BCB84}"/>
            </a:ext>
          </a:extLst>
        </xdr:cNvPr>
        <xdr:cNvSpPr txBox="1">
          <a:spLocks noChangeArrowheads="1"/>
        </xdr:cNvSpPr>
      </xdr:nvSpPr>
      <xdr:spPr bwMode="auto">
        <a:xfrm>
          <a:off x="8847566" y="1419860"/>
          <a:ext cx="691852" cy="226056"/>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個</a:t>
          </a: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E8B8F015-552F-48AA-B6C3-2D33E4DB9CD1}"/>
            </a:ext>
          </a:extLst>
        </xdr:cNvPr>
        <xdr:cNvSpPr txBox="1">
          <a:spLocks noChangeArrowheads="1"/>
        </xdr:cNvSpPr>
      </xdr:nvSpPr>
      <xdr:spPr bwMode="auto">
        <a:xfrm>
          <a:off x="979170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F9AD6ECA-F47A-4A97-86AE-63142EE722BA}"/>
            </a:ext>
          </a:extLst>
        </xdr:cNvPr>
        <xdr:cNvSpPr txBox="1">
          <a:spLocks noChangeArrowheads="1"/>
        </xdr:cNvSpPr>
      </xdr:nvSpPr>
      <xdr:spPr bwMode="auto">
        <a:xfrm>
          <a:off x="979170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ED622843-F335-492E-9D50-024BAACD522B}"/>
            </a:ext>
          </a:extLst>
        </xdr:cNvPr>
        <xdr:cNvSpPr txBox="1">
          <a:spLocks noChangeArrowheads="1"/>
        </xdr:cNvSpPr>
      </xdr:nvSpPr>
      <xdr:spPr bwMode="auto">
        <a:xfrm>
          <a:off x="979170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904481F6-69DC-411D-AE6C-2B7A8A9DD5A6}"/>
            </a:ext>
          </a:extLst>
        </xdr:cNvPr>
        <xdr:cNvSpPr txBox="1">
          <a:spLocks noChangeArrowheads="1"/>
        </xdr:cNvSpPr>
      </xdr:nvSpPr>
      <xdr:spPr bwMode="auto">
        <a:xfrm>
          <a:off x="979170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678926</xdr:colOff>
      <xdr:row>3</xdr:row>
      <xdr:rowOff>71120</xdr:rowOff>
    </xdr:from>
    <xdr:ext cx="691852" cy="226056"/>
    <xdr:sp macro="" textlink="">
      <xdr:nvSpPr>
        <xdr:cNvPr id="6" name="Text Box 1">
          <a:extLst>
            <a:ext uri="{FF2B5EF4-FFF2-40B4-BE49-F238E27FC236}">
              <a16:creationId xmlns:a16="http://schemas.microsoft.com/office/drawing/2014/main" id="{FC9A733B-D5F8-40DF-A7CB-F20A3D53E68D}"/>
            </a:ext>
          </a:extLst>
        </xdr:cNvPr>
        <xdr:cNvSpPr txBox="1">
          <a:spLocks noChangeArrowheads="1"/>
        </xdr:cNvSpPr>
      </xdr:nvSpPr>
      <xdr:spPr bwMode="auto">
        <a:xfrm>
          <a:off x="9205706" y="1419860"/>
          <a:ext cx="691852" cy="226056"/>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個</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4595</xdr:colOff>
      <xdr:row>8</xdr:row>
      <xdr:rowOff>0</xdr:rowOff>
    </xdr:from>
    <xdr:to>
      <xdr:col>4</xdr:col>
      <xdr:colOff>4595</xdr:colOff>
      <xdr:row>8</xdr:row>
      <xdr:rowOff>0</xdr:rowOff>
    </xdr:to>
    <xdr:sp macro="" textlink="" fLocksText="0">
      <xdr:nvSpPr>
        <xdr:cNvPr id="2" name="Text Box 1" hidden="1">
          <a:extLst>
            <a:ext uri="{FF2B5EF4-FFF2-40B4-BE49-F238E27FC236}">
              <a16:creationId xmlns:a16="http://schemas.microsoft.com/office/drawing/2014/main" id="{36DA31B9-7694-416D-84C2-CEB2DD6F386E}"/>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3" name="Text Box 2" hidden="1">
          <a:extLst>
            <a:ext uri="{FF2B5EF4-FFF2-40B4-BE49-F238E27FC236}">
              <a16:creationId xmlns:a16="http://schemas.microsoft.com/office/drawing/2014/main" id="{D21CE182-BE57-48D9-9EE8-F1A9FD9C6459}"/>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4" name="Text Box 50" hidden="1">
          <a:extLst>
            <a:ext uri="{FF2B5EF4-FFF2-40B4-BE49-F238E27FC236}">
              <a16:creationId xmlns:a16="http://schemas.microsoft.com/office/drawing/2014/main" id="{5E4FC4C6-263C-477A-B2EB-816F7607F125}"/>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5" name="Text Box 51" hidden="1">
          <a:extLst>
            <a:ext uri="{FF2B5EF4-FFF2-40B4-BE49-F238E27FC236}">
              <a16:creationId xmlns:a16="http://schemas.microsoft.com/office/drawing/2014/main" id="{54D24ECC-378C-4F3D-AF83-512D781D0C20}"/>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6" name="Text Box 70" hidden="1">
          <a:extLst>
            <a:ext uri="{FF2B5EF4-FFF2-40B4-BE49-F238E27FC236}">
              <a16:creationId xmlns:a16="http://schemas.microsoft.com/office/drawing/2014/main" id="{FD90049C-F9F7-4E7C-805B-90ED9F46868E}"/>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7" name="Text Box 71" hidden="1">
          <a:extLst>
            <a:ext uri="{FF2B5EF4-FFF2-40B4-BE49-F238E27FC236}">
              <a16:creationId xmlns:a16="http://schemas.microsoft.com/office/drawing/2014/main" id="{7DAC992B-C7AD-4E3E-A337-76D27751DC64}"/>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8" name="Text Box 72" hidden="1">
          <a:extLst>
            <a:ext uri="{FF2B5EF4-FFF2-40B4-BE49-F238E27FC236}">
              <a16:creationId xmlns:a16="http://schemas.microsoft.com/office/drawing/2014/main" id="{7A2F5089-824B-4F02-ACFA-0A5238F23BD6}"/>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9" name="Text Box 73" hidden="1">
          <a:extLst>
            <a:ext uri="{FF2B5EF4-FFF2-40B4-BE49-F238E27FC236}">
              <a16:creationId xmlns:a16="http://schemas.microsoft.com/office/drawing/2014/main" id="{E3554AC7-B88B-43BD-908C-BC212460AE89}"/>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0" name="Text Box 1" hidden="1">
          <a:extLst>
            <a:ext uri="{FF2B5EF4-FFF2-40B4-BE49-F238E27FC236}">
              <a16:creationId xmlns:a16="http://schemas.microsoft.com/office/drawing/2014/main" id="{EE864E27-0C2B-4795-B476-D45996B6DFEB}"/>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1" name="Text Box 2" hidden="1">
          <a:extLst>
            <a:ext uri="{FF2B5EF4-FFF2-40B4-BE49-F238E27FC236}">
              <a16:creationId xmlns:a16="http://schemas.microsoft.com/office/drawing/2014/main" id="{C0DE628E-7C24-40F5-8BE9-4E1E7C46ACBA}"/>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2" name="Text Box 50" hidden="1">
          <a:extLst>
            <a:ext uri="{FF2B5EF4-FFF2-40B4-BE49-F238E27FC236}">
              <a16:creationId xmlns:a16="http://schemas.microsoft.com/office/drawing/2014/main" id="{1F001747-5202-498E-8805-B893DA236129}"/>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3" name="Text Box 51" hidden="1">
          <a:extLst>
            <a:ext uri="{FF2B5EF4-FFF2-40B4-BE49-F238E27FC236}">
              <a16:creationId xmlns:a16="http://schemas.microsoft.com/office/drawing/2014/main" id="{2D5520F3-5AE4-4EBD-9F64-65527C701CB0}"/>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4" name="Text Box 70" hidden="1">
          <a:extLst>
            <a:ext uri="{FF2B5EF4-FFF2-40B4-BE49-F238E27FC236}">
              <a16:creationId xmlns:a16="http://schemas.microsoft.com/office/drawing/2014/main" id="{AFCB4BF4-788A-45BE-91E1-4DBA9E2F8DA0}"/>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5" name="Text Box 71" hidden="1">
          <a:extLst>
            <a:ext uri="{FF2B5EF4-FFF2-40B4-BE49-F238E27FC236}">
              <a16:creationId xmlns:a16="http://schemas.microsoft.com/office/drawing/2014/main" id="{04616976-D4FB-4DD0-9EEA-03AED9C4BD6E}"/>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6" name="Text Box 72" hidden="1">
          <a:extLst>
            <a:ext uri="{FF2B5EF4-FFF2-40B4-BE49-F238E27FC236}">
              <a16:creationId xmlns:a16="http://schemas.microsoft.com/office/drawing/2014/main" id="{41B21FC2-C755-4874-8685-BF844AA3A30D}"/>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7" name="Text Box 73" hidden="1">
          <a:extLst>
            <a:ext uri="{FF2B5EF4-FFF2-40B4-BE49-F238E27FC236}">
              <a16:creationId xmlns:a16="http://schemas.microsoft.com/office/drawing/2014/main" id="{5E44027E-238C-4FC8-9086-7EFA6F79018B}"/>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8" name="Text Box 1" hidden="1">
          <a:extLst>
            <a:ext uri="{FF2B5EF4-FFF2-40B4-BE49-F238E27FC236}">
              <a16:creationId xmlns:a16="http://schemas.microsoft.com/office/drawing/2014/main" id="{8B215A0E-586C-4CE4-BBBB-EEFA8E454A42}"/>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9" name="Text Box 2" hidden="1">
          <a:extLst>
            <a:ext uri="{FF2B5EF4-FFF2-40B4-BE49-F238E27FC236}">
              <a16:creationId xmlns:a16="http://schemas.microsoft.com/office/drawing/2014/main" id="{FAB8E11B-C20C-42E6-9909-6F65C0FD8316}"/>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0" name="Text Box 50" hidden="1">
          <a:extLst>
            <a:ext uri="{FF2B5EF4-FFF2-40B4-BE49-F238E27FC236}">
              <a16:creationId xmlns:a16="http://schemas.microsoft.com/office/drawing/2014/main" id="{7DDB92C0-37FF-43A9-89C6-FF8F279F9DF7}"/>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1" name="Text Box 51" hidden="1">
          <a:extLst>
            <a:ext uri="{FF2B5EF4-FFF2-40B4-BE49-F238E27FC236}">
              <a16:creationId xmlns:a16="http://schemas.microsoft.com/office/drawing/2014/main" id="{A1994AF0-EA8C-4479-AB34-E75EE40C446E}"/>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2" name="Text Box 70" hidden="1">
          <a:extLst>
            <a:ext uri="{FF2B5EF4-FFF2-40B4-BE49-F238E27FC236}">
              <a16:creationId xmlns:a16="http://schemas.microsoft.com/office/drawing/2014/main" id="{F84FF23D-F965-4702-8C10-B8A40D3D82DD}"/>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3" name="Text Box 71" hidden="1">
          <a:extLst>
            <a:ext uri="{FF2B5EF4-FFF2-40B4-BE49-F238E27FC236}">
              <a16:creationId xmlns:a16="http://schemas.microsoft.com/office/drawing/2014/main" id="{364B9594-8DCD-48F4-BD05-772FFD6354FB}"/>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4" name="Text Box 72" hidden="1">
          <a:extLst>
            <a:ext uri="{FF2B5EF4-FFF2-40B4-BE49-F238E27FC236}">
              <a16:creationId xmlns:a16="http://schemas.microsoft.com/office/drawing/2014/main" id="{391BFB5F-61D7-4223-A262-0D17AB1F7CA7}"/>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5" name="Text Box 73" hidden="1">
          <a:extLst>
            <a:ext uri="{FF2B5EF4-FFF2-40B4-BE49-F238E27FC236}">
              <a16:creationId xmlns:a16="http://schemas.microsoft.com/office/drawing/2014/main" id="{4CFCE7ED-0C47-469E-8C55-B5E42628329E}"/>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6" name="Text Box 1" hidden="1">
          <a:extLst>
            <a:ext uri="{FF2B5EF4-FFF2-40B4-BE49-F238E27FC236}">
              <a16:creationId xmlns:a16="http://schemas.microsoft.com/office/drawing/2014/main" id="{B1B87358-C54D-4936-9725-0AE82F6215B1}"/>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7" name="Text Box 2" hidden="1">
          <a:extLst>
            <a:ext uri="{FF2B5EF4-FFF2-40B4-BE49-F238E27FC236}">
              <a16:creationId xmlns:a16="http://schemas.microsoft.com/office/drawing/2014/main" id="{9125C84B-EC91-430C-919E-0C0F6976AE6E}"/>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8" name="Text Box 50" hidden="1">
          <a:extLst>
            <a:ext uri="{FF2B5EF4-FFF2-40B4-BE49-F238E27FC236}">
              <a16:creationId xmlns:a16="http://schemas.microsoft.com/office/drawing/2014/main" id="{3B2D01D2-42F2-470E-9AA1-C99D62C6F491}"/>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9" name="Text Box 51" hidden="1">
          <a:extLst>
            <a:ext uri="{FF2B5EF4-FFF2-40B4-BE49-F238E27FC236}">
              <a16:creationId xmlns:a16="http://schemas.microsoft.com/office/drawing/2014/main" id="{47797E3E-0DBB-40F8-B144-37D6A6C6F95F}"/>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0" name="Text Box 70" hidden="1">
          <a:extLst>
            <a:ext uri="{FF2B5EF4-FFF2-40B4-BE49-F238E27FC236}">
              <a16:creationId xmlns:a16="http://schemas.microsoft.com/office/drawing/2014/main" id="{E494F758-BBF7-4B53-B076-0B333016997B}"/>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1" name="Text Box 71" hidden="1">
          <a:extLst>
            <a:ext uri="{FF2B5EF4-FFF2-40B4-BE49-F238E27FC236}">
              <a16:creationId xmlns:a16="http://schemas.microsoft.com/office/drawing/2014/main" id="{73B90E4D-A4AD-4ADC-AACF-98769D78102C}"/>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2" name="Text Box 72" hidden="1">
          <a:extLst>
            <a:ext uri="{FF2B5EF4-FFF2-40B4-BE49-F238E27FC236}">
              <a16:creationId xmlns:a16="http://schemas.microsoft.com/office/drawing/2014/main" id="{8E1C656D-FFA5-44C2-86EB-1993F5C97561}"/>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3" name="Text Box 73" hidden="1">
          <a:extLst>
            <a:ext uri="{FF2B5EF4-FFF2-40B4-BE49-F238E27FC236}">
              <a16:creationId xmlns:a16="http://schemas.microsoft.com/office/drawing/2014/main" id="{84272FB8-D23F-48AF-8972-2226E81F4E6E}"/>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4" name="Text Box 1" hidden="1">
          <a:extLst>
            <a:ext uri="{FF2B5EF4-FFF2-40B4-BE49-F238E27FC236}">
              <a16:creationId xmlns:a16="http://schemas.microsoft.com/office/drawing/2014/main" id="{8C0E579C-E158-4438-AB44-1041310E2A8C}"/>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5" name="Text Box 2" hidden="1">
          <a:extLst>
            <a:ext uri="{FF2B5EF4-FFF2-40B4-BE49-F238E27FC236}">
              <a16:creationId xmlns:a16="http://schemas.microsoft.com/office/drawing/2014/main" id="{98FB7414-0984-49EB-A7F5-621F15F0D767}"/>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6" name="Text Box 50" hidden="1">
          <a:extLst>
            <a:ext uri="{FF2B5EF4-FFF2-40B4-BE49-F238E27FC236}">
              <a16:creationId xmlns:a16="http://schemas.microsoft.com/office/drawing/2014/main" id="{957138AE-B982-47BD-ACBA-4E20F29297A0}"/>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7" name="Text Box 51" hidden="1">
          <a:extLst>
            <a:ext uri="{FF2B5EF4-FFF2-40B4-BE49-F238E27FC236}">
              <a16:creationId xmlns:a16="http://schemas.microsoft.com/office/drawing/2014/main" id="{E208608A-953C-401B-A93E-A2DEB38ABD4E}"/>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8" name="Text Box 70" hidden="1">
          <a:extLst>
            <a:ext uri="{FF2B5EF4-FFF2-40B4-BE49-F238E27FC236}">
              <a16:creationId xmlns:a16="http://schemas.microsoft.com/office/drawing/2014/main" id="{752F4352-0393-4FF6-B31C-E6CF0C73C738}"/>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9" name="Text Box 71" hidden="1">
          <a:extLst>
            <a:ext uri="{FF2B5EF4-FFF2-40B4-BE49-F238E27FC236}">
              <a16:creationId xmlns:a16="http://schemas.microsoft.com/office/drawing/2014/main" id="{54B36F72-A5C9-4B71-895A-925D0FEA56FC}"/>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0" name="Text Box 72" hidden="1">
          <a:extLst>
            <a:ext uri="{FF2B5EF4-FFF2-40B4-BE49-F238E27FC236}">
              <a16:creationId xmlns:a16="http://schemas.microsoft.com/office/drawing/2014/main" id="{FB8C4F80-3EA6-436C-8CD0-4BB767360F59}"/>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1" name="Text Box 73" hidden="1">
          <a:extLst>
            <a:ext uri="{FF2B5EF4-FFF2-40B4-BE49-F238E27FC236}">
              <a16:creationId xmlns:a16="http://schemas.microsoft.com/office/drawing/2014/main" id="{84522512-42A5-43A1-A425-AA0BE422E63A}"/>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7</xdr:col>
      <xdr:colOff>347980</xdr:colOff>
      <xdr:row>3</xdr:row>
      <xdr:rowOff>11430</xdr:rowOff>
    </xdr:from>
    <xdr:ext cx="787908" cy="218521"/>
    <xdr:sp macro="" textlink="">
      <xdr:nvSpPr>
        <xdr:cNvPr id="2" name="Text Box 1">
          <a:extLst>
            <a:ext uri="{FF2B5EF4-FFF2-40B4-BE49-F238E27FC236}">
              <a16:creationId xmlns:a16="http://schemas.microsoft.com/office/drawing/2014/main" id="{87F8AF7A-0E20-4B93-B06C-901404BD0125}"/>
            </a:ext>
          </a:extLst>
        </xdr:cNvPr>
        <xdr:cNvSpPr txBox="1">
          <a:spLocks noChangeArrowheads="1"/>
        </xdr:cNvSpPr>
      </xdr:nvSpPr>
      <xdr:spPr bwMode="auto">
        <a:xfrm>
          <a:off x="6626860" y="101727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7</xdr:col>
      <xdr:colOff>592344</xdr:colOff>
      <xdr:row>3</xdr:row>
      <xdr:rowOff>15323</xdr:rowOff>
    </xdr:from>
    <xdr:ext cx="634020" cy="218521"/>
    <xdr:sp macro="" textlink="">
      <xdr:nvSpPr>
        <xdr:cNvPr id="2" name="Text Box 1">
          <a:extLst>
            <a:ext uri="{FF2B5EF4-FFF2-40B4-BE49-F238E27FC236}">
              <a16:creationId xmlns:a16="http://schemas.microsoft.com/office/drawing/2014/main" id="{0F3D8A54-76C3-462F-8AC5-434CF98C1495}"/>
            </a:ext>
          </a:extLst>
        </xdr:cNvPr>
        <xdr:cNvSpPr txBox="1">
          <a:spLocks noChangeArrowheads="1"/>
        </xdr:cNvSpPr>
      </xdr:nvSpPr>
      <xdr:spPr bwMode="auto">
        <a:xfrm>
          <a:off x="9553464" y="1021163"/>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7</xdr:col>
      <xdr:colOff>592344</xdr:colOff>
      <xdr:row>3</xdr:row>
      <xdr:rowOff>15323</xdr:rowOff>
    </xdr:from>
    <xdr:ext cx="634020" cy="218521"/>
    <xdr:sp macro="" textlink="">
      <xdr:nvSpPr>
        <xdr:cNvPr id="2" name="Text Box 1">
          <a:extLst>
            <a:ext uri="{FF2B5EF4-FFF2-40B4-BE49-F238E27FC236}">
              <a16:creationId xmlns:a16="http://schemas.microsoft.com/office/drawing/2014/main" id="{6BC21394-F595-469E-9588-BFB108449452}"/>
            </a:ext>
          </a:extLst>
        </xdr:cNvPr>
        <xdr:cNvSpPr txBox="1">
          <a:spLocks noChangeArrowheads="1"/>
        </xdr:cNvSpPr>
      </xdr:nvSpPr>
      <xdr:spPr bwMode="auto">
        <a:xfrm>
          <a:off x="9553464" y="1021163"/>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7</xdr:col>
      <xdr:colOff>592344</xdr:colOff>
      <xdr:row>3</xdr:row>
      <xdr:rowOff>15323</xdr:rowOff>
    </xdr:from>
    <xdr:ext cx="634020" cy="218521"/>
    <xdr:sp macro="" textlink="">
      <xdr:nvSpPr>
        <xdr:cNvPr id="2" name="Text Box 1">
          <a:extLst>
            <a:ext uri="{FF2B5EF4-FFF2-40B4-BE49-F238E27FC236}">
              <a16:creationId xmlns:a16="http://schemas.microsoft.com/office/drawing/2014/main" id="{E58601EA-95B2-4D69-AD6E-6C9F8F92D389}"/>
            </a:ext>
          </a:extLst>
        </xdr:cNvPr>
        <xdr:cNvSpPr txBox="1">
          <a:spLocks noChangeArrowheads="1"/>
        </xdr:cNvSpPr>
      </xdr:nvSpPr>
      <xdr:spPr bwMode="auto">
        <a:xfrm>
          <a:off x="9926844" y="1021163"/>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6</xdr:col>
      <xdr:colOff>707390</xdr:colOff>
      <xdr:row>3</xdr:row>
      <xdr:rowOff>0</xdr:rowOff>
    </xdr:from>
    <xdr:ext cx="787908" cy="218521"/>
    <xdr:sp macro="" textlink="">
      <xdr:nvSpPr>
        <xdr:cNvPr id="2" name="Text Box 1">
          <a:extLst>
            <a:ext uri="{FF2B5EF4-FFF2-40B4-BE49-F238E27FC236}">
              <a16:creationId xmlns:a16="http://schemas.microsoft.com/office/drawing/2014/main" id="{AF6D2AD2-7D0F-4AA1-B676-89625D8A6467}"/>
            </a:ext>
          </a:extLst>
        </xdr:cNvPr>
        <xdr:cNvSpPr txBox="1">
          <a:spLocks noChangeArrowheads="1"/>
        </xdr:cNvSpPr>
      </xdr:nvSpPr>
      <xdr:spPr bwMode="auto">
        <a:xfrm>
          <a:off x="6049010" y="100584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7</xdr:col>
      <xdr:colOff>320675</xdr:colOff>
      <xdr:row>3</xdr:row>
      <xdr:rowOff>38100</xdr:rowOff>
    </xdr:from>
    <xdr:ext cx="634020" cy="218521"/>
    <xdr:sp macro="" textlink="">
      <xdr:nvSpPr>
        <xdr:cNvPr id="2" name="Text Box 1">
          <a:extLst>
            <a:ext uri="{FF2B5EF4-FFF2-40B4-BE49-F238E27FC236}">
              <a16:creationId xmlns:a16="http://schemas.microsoft.com/office/drawing/2014/main" id="{99541A26-5EBA-455B-8C21-25A24DD04E5F}"/>
            </a:ext>
          </a:extLst>
        </xdr:cNvPr>
        <xdr:cNvSpPr txBox="1">
          <a:spLocks noChangeArrowheads="1"/>
        </xdr:cNvSpPr>
      </xdr:nvSpPr>
      <xdr:spPr bwMode="auto">
        <a:xfrm>
          <a:off x="9281795" y="1043940"/>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7</xdr:col>
      <xdr:colOff>320675</xdr:colOff>
      <xdr:row>3</xdr:row>
      <xdr:rowOff>38100</xdr:rowOff>
    </xdr:from>
    <xdr:ext cx="634020" cy="218521"/>
    <xdr:sp macro="" textlink="">
      <xdr:nvSpPr>
        <xdr:cNvPr id="2" name="Text Box 1">
          <a:extLst>
            <a:ext uri="{FF2B5EF4-FFF2-40B4-BE49-F238E27FC236}">
              <a16:creationId xmlns:a16="http://schemas.microsoft.com/office/drawing/2014/main" id="{6E7014DC-B3EE-4608-960B-3EF76CE57B77}"/>
            </a:ext>
          </a:extLst>
        </xdr:cNvPr>
        <xdr:cNvSpPr txBox="1">
          <a:spLocks noChangeArrowheads="1"/>
        </xdr:cNvSpPr>
      </xdr:nvSpPr>
      <xdr:spPr bwMode="auto">
        <a:xfrm>
          <a:off x="9281795" y="1043940"/>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7</xdr:col>
      <xdr:colOff>320675</xdr:colOff>
      <xdr:row>3</xdr:row>
      <xdr:rowOff>38100</xdr:rowOff>
    </xdr:from>
    <xdr:ext cx="634020" cy="218521"/>
    <xdr:sp macro="" textlink="">
      <xdr:nvSpPr>
        <xdr:cNvPr id="2" name="Text Box 1">
          <a:extLst>
            <a:ext uri="{FF2B5EF4-FFF2-40B4-BE49-F238E27FC236}">
              <a16:creationId xmlns:a16="http://schemas.microsoft.com/office/drawing/2014/main" id="{11A1610B-F7BC-483C-B5AB-7EF7AF9844C2}"/>
            </a:ext>
          </a:extLst>
        </xdr:cNvPr>
        <xdr:cNvSpPr txBox="1">
          <a:spLocks noChangeArrowheads="1"/>
        </xdr:cNvSpPr>
      </xdr:nvSpPr>
      <xdr:spPr bwMode="auto">
        <a:xfrm>
          <a:off x="9655175" y="1043940"/>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6</xdr:col>
      <xdr:colOff>796925</xdr:colOff>
      <xdr:row>3</xdr:row>
      <xdr:rowOff>0</xdr:rowOff>
    </xdr:from>
    <xdr:ext cx="787908" cy="218521"/>
    <xdr:sp macro="" textlink="">
      <xdr:nvSpPr>
        <xdr:cNvPr id="2" name="Text Box 1">
          <a:extLst>
            <a:ext uri="{FF2B5EF4-FFF2-40B4-BE49-F238E27FC236}">
              <a16:creationId xmlns:a16="http://schemas.microsoft.com/office/drawing/2014/main" id="{FB7D3589-58C2-4083-BCBB-0ED79D666DE6}"/>
            </a:ext>
          </a:extLst>
        </xdr:cNvPr>
        <xdr:cNvSpPr txBox="1">
          <a:spLocks noChangeArrowheads="1"/>
        </xdr:cNvSpPr>
      </xdr:nvSpPr>
      <xdr:spPr bwMode="auto">
        <a:xfrm>
          <a:off x="6047105" y="100584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7</xdr:col>
      <xdr:colOff>720725</xdr:colOff>
      <xdr:row>3</xdr:row>
      <xdr:rowOff>28575</xdr:rowOff>
    </xdr:from>
    <xdr:ext cx="634020" cy="218521"/>
    <xdr:sp macro="" textlink="">
      <xdr:nvSpPr>
        <xdr:cNvPr id="2" name="Text Box 1">
          <a:extLst>
            <a:ext uri="{FF2B5EF4-FFF2-40B4-BE49-F238E27FC236}">
              <a16:creationId xmlns:a16="http://schemas.microsoft.com/office/drawing/2014/main" id="{7DCD269F-9C59-48A1-89C4-2408F092C75A}"/>
            </a:ext>
          </a:extLst>
        </xdr:cNvPr>
        <xdr:cNvSpPr txBox="1">
          <a:spLocks noChangeArrowheads="1"/>
        </xdr:cNvSpPr>
      </xdr:nvSpPr>
      <xdr:spPr bwMode="auto">
        <a:xfrm>
          <a:off x="9681845" y="1034415"/>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4</xdr:col>
      <xdr:colOff>4595</xdr:colOff>
      <xdr:row>8</xdr:row>
      <xdr:rowOff>0</xdr:rowOff>
    </xdr:from>
    <xdr:to>
      <xdr:col>4</xdr:col>
      <xdr:colOff>4595</xdr:colOff>
      <xdr:row>8</xdr:row>
      <xdr:rowOff>0</xdr:rowOff>
    </xdr:to>
    <xdr:sp macro="" textlink="" fLocksText="0">
      <xdr:nvSpPr>
        <xdr:cNvPr id="2" name="Text Box 1" hidden="1">
          <a:extLst>
            <a:ext uri="{FF2B5EF4-FFF2-40B4-BE49-F238E27FC236}">
              <a16:creationId xmlns:a16="http://schemas.microsoft.com/office/drawing/2014/main" id="{47500DD3-170E-4A71-A42B-056C47867AD8}"/>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3" name="Text Box 2" hidden="1">
          <a:extLst>
            <a:ext uri="{FF2B5EF4-FFF2-40B4-BE49-F238E27FC236}">
              <a16:creationId xmlns:a16="http://schemas.microsoft.com/office/drawing/2014/main" id="{0BCDB077-A3FE-49C5-82E8-BA3ABEC96F0C}"/>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4" name="Text Box 50" hidden="1">
          <a:extLst>
            <a:ext uri="{FF2B5EF4-FFF2-40B4-BE49-F238E27FC236}">
              <a16:creationId xmlns:a16="http://schemas.microsoft.com/office/drawing/2014/main" id="{196C0307-61B9-4BEF-897E-3B5B82FD3B37}"/>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5" name="Text Box 51" hidden="1">
          <a:extLst>
            <a:ext uri="{FF2B5EF4-FFF2-40B4-BE49-F238E27FC236}">
              <a16:creationId xmlns:a16="http://schemas.microsoft.com/office/drawing/2014/main" id="{376BF5F1-6CA1-4AC5-B420-A0064EA87431}"/>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6" name="Text Box 70" hidden="1">
          <a:extLst>
            <a:ext uri="{FF2B5EF4-FFF2-40B4-BE49-F238E27FC236}">
              <a16:creationId xmlns:a16="http://schemas.microsoft.com/office/drawing/2014/main" id="{24575477-EE99-4110-9D50-19FF4DA98541}"/>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7" name="Text Box 71" hidden="1">
          <a:extLst>
            <a:ext uri="{FF2B5EF4-FFF2-40B4-BE49-F238E27FC236}">
              <a16:creationId xmlns:a16="http://schemas.microsoft.com/office/drawing/2014/main" id="{939F33ED-9B85-4082-9B30-953B7B120BC9}"/>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8" name="Text Box 72" hidden="1">
          <a:extLst>
            <a:ext uri="{FF2B5EF4-FFF2-40B4-BE49-F238E27FC236}">
              <a16:creationId xmlns:a16="http://schemas.microsoft.com/office/drawing/2014/main" id="{91D5C9C8-C4E8-48C4-B807-31C3EB96B2E1}"/>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9" name="Text Box 73" hidden="1">
          <a:extLst>
            <a:ext uri="{FF2B5EF4-FFF2-40B4-BE49-F238E27FC236}">
              <a16:creationId xmlns:a16="http://schemas.microsoft.com/office/drawing/2014/main" id="{1BF579B4-CAB1-476A-8875-F55771AB0DF0}"/>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0" name="Text Box 1" hidden="1">
          <a:extLst>
            <a:ext uri="{FF2B5EF4-FFF2-40B4-BE49-F238E27FC236}">
              <a16:creationId xmlns:a16="http://schemas.microsoft.com/office/drawing/2014/main" id="{B777BFA5-6DDC-4C0F-BBCC-14A3950ADAEB}"/>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1" name="Text Box 2" hidden="1">
          <a:extLst>
            <a:ext uri="{FF2B5EF4-FFF2-40B4-BE49-F238E27FC236}">
              <a16:creationId xmlns:a16="http://schemas.microsoft.com/office/drawing/2014/main" id="{C27295D4-3F8D-450C-A57C-D454C7ADDC44}"/>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2" name="Text Box 50" hidden="1">
          <a:extLst>
            <a:ext uri="{FF2B5EF4-FFF2-40B4-BE49-F238E27FC236}">
              <a16:creationId xmlns:a16="http://schemas.microsoft.com/office/drawing/2014/main" id="{9264CDE9-71F2-4B73-882E-C5337716B122}"/>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3" name="Text Box 51" hidden="1">
          <a:extLst>
            <a:ext uri="{FF2B5EF4-FFF2-40B4-BE49-F238E27FC236}">
              <a16:creationId xmlns:a16="http://schemas.microsoft.com/office/drawing/2014/main" id="{B9D35DBB-4724-43D2-AF90-4C2BA6B9517B}"/>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4" name="Text Box 70" hidden="1">
          <a:extLst>
            <a:ext uri="{FF2B5EF4-FFF2-40B4-BE49-F238E27FC236}">
              <a16:creationId xmlns:a16="http://schemas.microsoft.com/office/drawing/2014/main" id="{87B75328-DE6D-4DC7-AC63-14F5A0AF9A2D}"/>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5" name="Text Box 71" hidden="1">
          <a:extLst>
            <a:ext uri="{FF2B5EF4-FFF2-40B4-BE49-F238E27FC236}">
              <a16:creationId xmlns:a16="http://schemas.microsoft.com/office/drawing/2014/main" id="{E141AE81-7129-4F6C-BD47-53FAFA5087D9}"/>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6" name="Text Box 72" hidden="1">
          <a:extLst>
            <a:ext uri="{FF2B5EF4-FFF2-40B4-BE49-F238E27FC236}">
              <a16:creationId xmlns:a16="http://schemas.microsoft.com/office/drawing/2014/main" id="{739E682C-2E91-4335-862C-22B8DBAD488F}"/>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7" name="Text Box 73" hidden="1">
          <a:extLst>
            <a:ext uri="{FF2B5EF4-FFF2-40B4-BE49-F238E27FC236}">
              <a16:creationId xmlns:a16="http://schemas.microsoft.com/office/drawing/2014/main" id="{62307008-366E-46D5-95F5-45EE28B72283}"/>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8" name="Text Box 1" hidden="1">
          <a:extLst>
            <a:ext uri="{FF2B5EF4-FFF2-40B4-BE49-F238E27FC236}">
              <a16:creationId xmlns:a16="http://schemas.microsoft.com/office/drawing/2014/main" id="{3527E89B-7745-4FC0-932C-991C95D0AA6D}"/>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9" name="Text Box 2" hidden="1">
          <a:extLst>
            <a:ext uri="{FF2B5EF4-FFF2-40B4-BE49-F238E27FC236}">
              <a16:creationId xmlns:a16="http://schemas.microsoft.com/office/drawing/2014/main" id="{BDBAF04B-B3B4-4071-936B-313B738B1146}"/>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0" name="Text Box 50" hidden="1">
          <a:extLst>
            <a:ext uri="{FF2B5EF4-FFF2-40B4-BE49-F238E27FC236}">
              <a16:creationId xmlns:a16="http://schemas.microsoft.com/office/drawing/2014/main" id="{6421040C-81DF-4F55-9759-A22163E6E958}"/>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1" name="Text Box 51" hidden="1">
          <a:extLst>
            <a:ext uri="{FF2B5EF4-FFF2-40B4-BE49-F238E27FC236}">
              <a16:creationId xmlns:a16="http://schemas.microsoft.com/office/drawing/2014/main" id="{A7B83183-55F8-45FD-A855-B4AFAF99D3CF}"/>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2" name="Text Box 70" hidden="1">
          <a:extLst>
            <a:ext uri="{FF2B5EF4-FFF2-40B4-BE49-F238E27FC236}">
              <a16:creationId xmlns:a16="http://schemas.microsoft.com/office/drawing/2014/main" id="{72314D84-5246-45BD-A99D-B942869F384D}"/>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3" name="Text Box 71" hidden="1">
          <a:extLst>
            <a:ext uri="{FF2B5EF4-FFF2-40B4-BE49-F238E27FC236}">
              <a16:creationId xmlns:a16="http://schemas.microsoft.com/office/drawing/2014/main" id="{24F44662-6ADC-46E3-9BC5-CF2A1BBF113A}"/>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4" name="Text Box 72" hidden="1">
          <a:extLst>
            <a:ext uri="{FF2B5EF4-FFF2-40B4-BE49-F238E27FC236}">
              <a16:creationId xmlns:a16="http://schemas.microsoft.com/office/drawing/2014/main" id="{D703AA08-EF81-4E45-A2BE-5C12F103F8B4}"/>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5" name="Text Box 73" hidden="1">
          <a:extLst>
            <a:ext uri="{FF2B5EF4-FFF2-40B4-BE49-F238E27FC236}">
              <a16:creationId xmlns:a16="http://schemas.microsoft.com/office/drawing/2014/main" id="{FDBC3BDF-6111-4419-BBC9-3D20C6A6CE37}"/>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6" name="Text Box 1" hidden="1">
          <a:extLst>
            <a:ext uri="{FF2B5EF4-FFF2-40B4-BE49-F238E27FC236}">
              <a16:creationId xmlns:a16="http://schemas.microsoft.com/office/drawing/2014/main" id="{6797E013-54BA-4DD1-8E44-AAEB99F4A4BE}"/>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7" name="Text Box 2" hidden="1">
          <a:extLst>
            <a:ext uri="{FF2B5EF4-FFF2-40B4-BE49-F238E27FC236}">
              <a16:creationId xmlns:a16="http://schemas.microsoft.com/office/drawing/2014/main" id="{750FE6DB-E407-4D01-B500-21AB5CC18348}"/>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8" name="Text Box 50" hidden="1">
          <a:extLst>
            <a:ext uri="{FF2B5EF4-FFF2-40B4-BE49-F238E27FC236}">
              <a16:creationId xmlns:a16="http://schemas.microsoft.com/office/drawing/2014/main" id="{5384F58A-7CCC-445E-8394-21B4B464CCE5}"/>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9" name="Text Box 51" hidden="1">
          <a:extLst>
            <a:ext uri="{FF2B5EF4-FFF2-40B4-BE49-F238E27FC236}">
              <a16:creationId xmlns:a16="http://schemas.microsoft.com/office/drawing/2014/main" id="{49844F76-6095-4565-8773-E8A9CA1631D8}"/>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0" name="Text Box 70" hidden="1">
          <a:extLst>
            <a:ext uri="{FF2B5EF4-FFF2-40B4-BE49-F238E27FC236}">
              <a16:creationId xmlns:a16="http://schemas.microsoft.com/office/drawing/2014/main" id="{005369EB-B706-42D5-954E-1544AD01AA32}"/>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1" name="Text Box 71" hidden="1">
          <a:extLst>
            <a:ext uri="{FF2B5EF4-FFF2-40B4-BE49-F238E27FC236}">
              <a16:creationId xmlns:a16="http://schemas.microsoft.com/office/drawing/2014/main" id="{F63A8842-FF06-4492-B0E5-2732470D0A37}"/>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2" name="Text Box 72" hidden="1">
          <a:extLst>
            <a:ext uri="{FF2B5EF4-FFF2-40B4-BE49-F238E27FC236}">
              <a16:creationId xmlns:a16="http://schemas.microsoft.com/office/drawing/2014/main" id="{79757A97-B75B-48FD-820D-C75F121E6FB5}"/>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3" name="Text Box 73" hidden="1">
          <a:extLst>
            <a:ext uri="{FF2B5EF4-FFF2-40B4-BE49-F238E27FC236}">
              <a16:creationId xmlns:a16="http://schemas.microsoft.com/office/drawing/2014/main" id="{A6D30920-77DB-4499-9D21-950B387DEE9F}"/>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4" name="Text Box 1" hidden="1">
          <a:extLst>
            <a:ext uri="{FF2B5EF4-FFF2-40B4-BE49-F238E27FC236}">
              <a16:creationId xmlns:a16="http://schemas.microsoft.com/office/drawing/2014/main" id="{87E4A842-4A66-4D0D-B993-057EADE8E22A}"/>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5" name="Text Box 2" hidden="1">
          <a:extLst>
            <a:ext uri="{FF2B5EF4-FFF2-40B4-BE49-F238E27FC236}">
              <a16:creationId xmlns:a16="http://schemas.microsoft.com/office/drawing/2014/main" id="{74DB4FA0-4E9B-483E-A4C2-536327B52102}"/>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6" name="Text Box 50" hidden="1">
          <a:extLst>
            <a:ext uri="{FF2B5EF4-FFF2-40B4-BE49-F238E27FC236}">
              <a16:creationId xmlns:a16="http://schemas.microsoft.com/office/drawing/2014/main" id="{F0545CBF-3048-401C-9C5D-AA6E59F55B91}"/>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7" name="Text Box 51" hidden="1">
          <a:extLst>
            <a:ext uri="{FF2B5EF4-FFF2-40B4-BE49-F238E27FC236}">
              <a16:creationId xmlns:a16="http://schemas.microsoft.com/office/drawing/2014/main" id="{658A6020-5A1D-46EE-AF85-842C7CAF2E0E}"/>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8" name="Text Box 70" hidden="1">
          <a:extLst>
            <a:ext uri="{FF2B5EF4-FFF2-40B4-BE49-F238E27FC236}">
              <a16:creationId xmlns:a16="http://schemas.microsoft.com/office/drawing/2014/main" id="{CF6C0CED-D78C-4774-96AC-694A3EBFEEBB}"/>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9" name="Text Box 71" hidden="1">
          <a:extLst>
            <a:ext uri="{FF2B5EF4-FFF2-40B4-BE49-F238E27FC236}">
              <a16:creationId xmlns:a16="http://schemas.microsoft.com/office/drawing/2014/main" id="{F4C5B17C-CAC2-41EB-A1EE-C6A4933C1B55}"/>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0" name="Text Box 72" hidden="1">
          <a:extLst>
            <a:ext uri="{FF2B5EF4-FFF2-40B4-BE49-F238E27FC236}">
              <a16:creationId xmlns:a16="http://schemas.microsoft.com/office/drawing/2014/main" id="{074C4331-8FC4-4267-A131-461B5C3EF096}"/>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1" name="Text Box 73" hidden="1">
          <a:extLst>
            <a:ext uri="{FF2B5EF4-FFF2-40B4-BE49-F238E27FC236}">
              <a16:creationId xmlns:a16="http://schemas.microsoft.com/office/drawing/2014/main" id="{478379F1-55ED-4CD9-A478-DFCB32632D8A}"/>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7</xdr:col>
      <xdr:colOff>720725</xdr:colOff>
      <xdr:row>3</xdr:row>
      <xdr:rowOff>28575</xdr:rowOff>
    </xdr:from>
    <xdr:ext cx="634020" cy="218521"/>
    <xdr:sp macro="" textlink="">
      <xdr:nvSpPr>
        <xdr:cNvPr id="2" name="Text Box 1">
          <a:extLst>
            <a:ext uri="{FF2B5EF4-FFF2-40B4-BE49-F238E27FC236}">
              <a16:creationId xmlns:a16="http://schemas.microsoft.com/office/drawing/2014/main" id="{C9E5DF9D-0753-4466-B390-7FC61E96816C}"/>
            </a:ext>
          </a:extLst>
        </xdr:cNvPr>
        <xdr:cNvSpPr txBox="1">
          <a:spLocks noChangeArrowheads="1"/>
        </xdr:cNvSpPr>
      </xdr:nvSpPr>
      <xdr:spPr bwMode="auto">
        <a:xfrm>
          <a:off x="9681845" y="1034415"/>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7</xdr:col>
      <xdr:colOff>720725</xdr:colOff>
      <xdr:row>3</xdr:row>
      <xdr:rowOff>28575</xdr:rowOff>
    </xdr:from>
    <xdr:ext cx="634020" cy="218521"/>
    <xdr:sp macro="" textlink="">
      <xdr:nvSpPr>
        <xdr:cNvPr id="2" name="Text Box 1">
          <a:extLst>
            <a:ext uri="{FF2B5EF4-FFF2-40B4-BE49-F238E27FC236}">
              <a16:creationId xmlns:a16="http://schemas.microsoft.com/office/drawing/2014/main" id="{75C22B1D-DC12-4E6B-96C2-B5996ED87A2F}"/>
            </a:ext>
          </a:extLst>
        </xdr:cNvPr>
        <xdr:cNvSpPr txBox="1">
          <a:spLocks noChangeArrowheads="1"/>
        </xdr:cNvSpPr>
      </xdr:nvSpPr>
      <xdr:spPr bwMode="auto">
        <a:xfrm>
          <a:off x="10055225" y="1034415"/>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32.xml><?xml version="1.0" encoding="utf-8"?>
<xdr:wsDr xmlns:xdr="http://schemas.openxmlformats.org/drawingml/2006/spreadsheetDrawing" xmlns:a="http://schemas.openxmlformats.org/drawingml/2006/main">
  <xdr:twoCellAnchor editAs="oneCell">
    <xdr:from>
      <xdr:col>20</xdr:col>
      <xdr:colOff>406401</xdr:colOff>
      <xdr:row>0</xdr:row>
      <xdr:rowOff>0</xdr:rowOff>
    </xdr:from>
    <xdr:to>
      <xdr:col>27</xdr:col>
      <xdr:colOff>491491</xdr:colOff>
      <xdr:row>2</xdr:row>
      <xdr:rowOff>19050</xdr:rowOff>
    </xdr:to>
    <xdr:grpSp>
      <xdr:nvGrpSpPr>
        <xdr:cNvPr id="2" name="Group 1">
          <a:extLst>
            <a:ext uri="{FF2B5EF4-FFF2-40B4-BE49-F238E27FC236}">
              <a16:creationId xmlns:a16="http://schemas.microsoft.com/office/drawing/2014/main" id="{AE2CC63A-F1BC-4BF7-B0BD-26DC78D78946}"/>
            </a:ext>
          </a:extLst>
        </xdr:cNvPr>
        <xdr:cNvGrpSpPr>
          <a:grpSpLocks/>
        </xdr:cNvGrpSpPr>
      </xdr:nvGrpSpPr>
      <xdr:grpSpPr bwMode="auto">
        <a:xfrm>
          <a:off x="10878458" y="0"/>
          <a:ext cx="3742690" cy="454479"/>
          <a:chOff x="54" y="86"/>
          <a:chExt cx="378" cy="48"/>
        </a:xfrm>
      </xdr:grpSpPr>
      <xdr:sp macro="" textlink="">
        <xdr:nvSpPr>
          <xdr:cNvPr id="3" name="Rectangle 2">
            <a:extLst>
              <a:ext uri="{FF2B5EF4-FFF2-40B4-BE49-F238E27FC236}">
                <a16:creationId xmlns:a16="http://schemas.microsoft.com/office/drawing/2014/main" id="{89B1F324-850D-2650-B938-CE762660D483}"/>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pitchFamily="65" charset="-120"/>
                <a:ea typeface="標楷體" pitchFamily="65" charset="-120"/>
              </a:rPr>
              <a:t>臺東縣東河</a:t>
            </a:r>
            <a:r>
              <a:rPr lang="zh-TW" altLang="en-US" sz="1200" b="0" i="0" strike="noStrike">
                <a:solidFill>
                  <a:srgbClr val="FF0000"/>
                </a:solidFill>
                <a:effectLst/>
                <a:latin typeface="標楷體" pitchFamily="65" charset="-120"/>
                <a:ea typeface="標楷體" pitchFamily="65" charset="-120"/>
                <a:cs typeface="Times New Roman" pitchFamily="18" charset="0"/>
              </a:rPr>
              <a:t>鄉公所</a:t>
            </a:r>
            <a:r>
              <a:rPr lang="en-US" altLang="zh-TW" sz="1200" b="0" i="0" strike="noStrike">
                <a:solidFill>
                  <a:srgbClr val="FF0000"/>
                </a:solidFill>
                <a:latin typeface="標楷體" pitchFamily="65" charset="-120"/>
                <a:ea typeface="標楷體" pitchFamily="65" charset="-120"/>
              </a:rPr>
              <a:t>(</a:t>
            </a:r>
            <a:r>
              <a:rPr lang="zh-TW" altLang="en-US" sz="1200" b="0" i="0" strike="noStrike">
                <a:solidFill>
                  <a:srgbClr val="FF0000"/>
                </a:solidFill>
                <a:latin typeface="標楷體" pitchFamily="65" charset="-120"/>
                <a:ea typeface="標楷體" pitchFamily="65" charset="-120"/>
              </a:rPr>
              <a:t>社財課</a:t>
            </a:r>
            <a:r>
              <a:rPr lang="en-US" altLang="zh-TW" sz="1200" b="0" i="0" strike="noStrike">
                <a:solidFill>
                  <a:srgbClr val="FF0000"/>
                </a:solidFill>
                <a:latin typeface="標楷體" pitchFamily="65" charset="-120"/>
                <a:ea typeface="標楷體" pitchFamily="65" charset="-120"/>
              </a:rPr>
              <a:t>)</a:t>
            </a:r>
            <a:r>
              <a:rPr lang="en-US" altLang="zh-TW" sz="1200" b="0" i="0" strike="noStrike">
                <a:solidFill>
                  <a:srgbClr val="FF0000"/>
                </a:solidFill>
                <a:latin typeface="標楷體"/>
                <a:ea typeface="標楷體"/>
              </a:rPr>
              <a:t> </a:t>
            </a: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272CFA05-48B8-3EB0-3737-819D548F769C}"/>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txBody>
          <a:bodyPr/>
          <a:lstStyle/>
          <a:p>
            <a:endParaRPr lang="zh-TW" altLang="en-US"/>
          </a:p>
        </xdr:txBody>
      </xdr:sp>
      <xdr:sp macro="" textlink="">
        <xdr:nvSpPr>
          <xdr:cNvPr id="5" name="Line 4">
            <a:extLst>
              <a:ext uri="{FF2B5EF4-FFF2-40B4-BE49-F238E27FC236}">
                <a16:creationId xmlns:a16="http://schemas.microsoft.com/office/drawing/2014/main" id="{4D0CFC5D-8377-46F7-BA80-E5E0996D9250}"/>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59F22468-5EE0-6E2A-F3F7-370675639433}"/>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06D041B1-5A63-15A9-0B29-1AE22E95C7FA}"/>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2F3A7DE6-7B2B-DF31-4CDB-0E2F2D3B1CEC}"/>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31</xdr:col>
      <xdr:colOff>107175</xdr:colOff>
      <xdr:row>0</xdr:row>
      <xdr:rowOff>7348</xdr:rowOff>
    </xdr:from>
    <xdr:to>
      <xdr:col>40</xdr:col>
      <xdr:colOff>356507</xdr:colOff>
      <xdr:row>2</xdr:row>
      <xdr:rowOff>26398</xdr:rowOff>
    </xdr:to>
    <xdr:grpSp>
      <xdr:nvGrpSpPr>
        <xdr:cNvPr id="2" name="Group 1">
          <a:extLst>
            <a:ext uri="{FF2B5EF4-FFF2-40B4-BE49-F238E27FC236}">
              <a16:creationId xmlns:a16="http://schemas.microsoft.com/office/drawing/2014/main" id="{A7D84DCB-3F4F-4794-9DB2-DDDECB0335B8}"/>
            </a:ext>
          </a:extLst>
        </xdr:cNvPr>
        <xdr:cNvGrpSpPr>
          <a:grpSpLocks/>
        </xdr:cNvGrpSpPr>
      </xdr:nvGrpSpPr>
      <xdr:grpSpPr bwMode="auto">
        <a:xfrm>
          <a:off x="13130448" y="7348"/>
          <a:ext cx="3740677" cy="434686"/>
          <a:chOff x="48" y="86"/>
          <a:chExt cx="384" cy="48"/>
        </a:xfrm>
      </xdr:grpSpPr>
      <xdr:sp macro="" textlink="">
        <xdr:nvSpPr>
          <xdr:cNvPr id="3" name="Rectangle 2">
            <a:extLst>
              <a:ext uri="{FF2B5EF4-FFF2-40B4-BE49-F238E27FC236}">
                <a16:creationId xmlns:a16="http://schemas.microsoft.com/office/drawing/2014/main" id="{983F53CE-05FB-26AB-E5BF-8E9D8C01FA0E}"/>
              </a:ext>
            </a:extLst>
          </xdr:cNvPr>
          <xdr:cNvSpPr>
            <a:spLocks noChangeArrowheads="1"/>
          </xdr:cNvSpPr>
        </xdr:nvSpPr>
        <xdr:spPr bwMode="auto">
          <a:xfrm>
            <a:off x="48"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a:ea typeface="標楷體"/>
              </a:rPr>
              <a:t>臺東縣東河鄉公所社財課</a:t>
            </a:r>
            <a:endParaRPr lang="en-US" altLang="zh-TW" sz="1200" b="0" i="0" strike="noStrike">
              <a:solidFill>
                <a:srgbClr val="FF0000"/>
              </a:solidFill>
              <a:latin typeface="標楷體"/>
              <a:ea typeface="標楷體"/>
            </a:endParaRP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8BB540A1-5A4F-A9FD-658A-E79D55A6C70D}"/>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0A38C7FB-5DA7-A9D0-923E-AEFA5F9D1D29}"/>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822A2369-0693-06E3-D06B-A89CA6FE4348}"/>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AF1A3185-D290-6DE6-4382-F7CE9F3BEE82}"/>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5FB49343-38FE-9808-4A89-97DFC4C41308}"/>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31</xdr:col>
      <xdr:colOff>107175</xdr:colOff>
      <xdr:row>0</xdr:row>
      <xdr:rowOff>7348</xdr:rowOff>
    </xdr:from>
    <xdr:to>
      <xdr:col>40</xdr:col>
      <xdr:colOff>356507</xdr:colOff>
      <xdr:row>2</xdr:row>
      <xdr:rowOff>26398</xdr:rowOff>
    </xdr:to>
    <xdr:grpSp>
      <xdr:nvGrpSpPr>
        <xdr:cNvPr id="2" name="Group 1">
          <a:extLst>
            <a:ext uri="{FF2B5EF4-FFF2-40B4-BE49-F238E27FC236}">
              <a16:creationId xmlns:a16="http://schemas.microsoft.com/office/drawing/2014/main" id="{28AEAE04-324B-4A7F-9E0B-81BF427BF7C3}"/>
            </a:ext>
          </a:extLst>
        </xdr:cNvPr>
        <xdr:cNvGrpSpPr>
          <a:grpSpLocks/>
        </xdr:cNvGrpSpPr>
      </xdr:nvGrpSpPr>
      <xdr:grpSpPr bwMode="auto">
        <a:xfrm>
          <a:off x="12595010" y="7348"/>
          <a:ext cx="3557309" cy="449356"/>
          <a:chOff x="48" y="86"/>
          <a:chExt cx="384" cy="48"/>
        </a:xfrm>
      </xdr:grpSpPr>
      <xdr:sp macro="" textlink="">
        <xdr:nvSpPr>
          <xdr:cNvPr id="3" name="Rectangle 2">
            <a:extLst>
              <a:ext uri="{FF2B5EF4-FFF2-40B4-BE49-F238E27FC236}">
                <a16:creationId xmlns:a16="http://schemas.microsoft.com/office/drawing/2014/main" id="{F67814E7-63F2-1D62-22AA-6CD27C1FBEA4}"/>
              </a:ext>
            </a:extLst>
          </xdr:cNvPr>
          <xdr:cNvSpPr>
            <a:spLocks noChangeArrowheads="1"/>
          </xdr:cNvSpPr>
        </xdr:nvSpPr>
        <xdr:spPr bwMode="auto">
          <a:xfrm>
            <a:off x="48"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a:ea typeface="標楷體"/>
              </a:rPr>
              <a:t>臺東縣東河鄉公所社財課</a:t>
            </a:r>
            <a:endParaRPr lang="en-US" altLang="zh-TW" sz="1200" b="0" i="0" strike="noStrike">
              <a:solidFill>
                <a:srgbClr val="FF0000"/>
              </a:solidFill>
              <a:latin typeface="標楷體"/>
              <a:ea typeface="標楷體"/>
            </a:endParaRP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CBAD3B47-AF78-9A00-5F6E-C3935B6C65CF}"/>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8FE94074-F228-8A76-7562-CA22934CCE38}"/>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0483440F-646A-2A34-6D66-0D9AA7B85FCD}"/>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B9A7130E-DD03-2472-15A9-818F5225A3C5}"/>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041BEAFC-D335-D47B-DE36-3BB907ACCC75}"/>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36</xdr:col>
      <xdr:colOff>571500</xdr:colOff>
      <xdr:row>0</xdr:row>
      <xdr:rowOff>0</xdr:rowOff>
    </xdr:from>
    <xdr:to>
      <xdr:col>43</xdr:col>
      <xdr:colOff>0</xdr:colOff>
      <xdr:row>2</xdr:row>
      <xdr:rowOff>101600</xdr:rowOff>
    </xdr:to>
    <xdr:grpSp>
      <xdr:nvGrpSpPr>
        <xdr:cNvPr id="2" name="Group 1">
          <a:extLst>
            <a:ext uri="{FF2B5EF4-FFF2-40B4-BE49-F238E27FC236}">
              <a16:creationId xmlns:a16="http://schemas.microsoft.com/office/drawing/2014/main" id="{7B090E8D-4A25-42C9-BC3C-DAE9ADEF8298}"/>
            </a:ext>
          </a:extLst>
        </xdr:cNvPr>
        <xdr:cNvGrpSpPr>
          <a:grpSpLocks/>
        </xdr:cNvGrpSpPr>
      </xdr:nvGrpSpPr>
      <xdr:grpSpPr bwMode="auto">
        <a:xfrm>
          <a:off x="22578060" y="0"/>
          <a:ext cx="3695700" cy="528320"/>
          <a:chOff x="54" y="86"/>
          <a:chExt cx="378" cy="48"/>
        </a:xfrm>
      </xdr:grpSpPr>
      <xdr:sp macro="" textlink="">
        <xdr:nvSpPr>
          <xdr:cNvPr id="3" name="Rectangle 2">
            <a:extLst>
              <a:ext uri="{FF2B5EF4-FFF2-40B4-BE49-F238E27FC236}">
                <a16:creationId xmlns:a16="http://schemas.microsoft.com/office/drawing/2014/main" id="{1F58E1DA-34E0-C943-13E7-EAF738B6244F}"/>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標楷體"/>
                <a:ea typeface="標楷體"/>
              </a:rPr>
              <a:t>  編製機關     臺東縣東河</a:t>
            </a:r>
            <a:r>
              <a:rPr lang="zh-TW" altLang="zh-TW" sz="1000" b="0" i="0" baseline="0">
                <a:effectLst/>
                <a:latin typeface="+mn-lt"/>
                <a:ea typeface="+mn-ea"/>
                <a:cs typeface="+mn-cs"/>
              </a:rPr>
              <a:t>鄉公所</a:t>
            </a:r>
            <a:r>
              <a:rPr lang="zh-TW" altLang="en-US" sz="1000" b="0" i="0" baseline="0">
                <a:effectLst/>
                <a:latin typeface="+mn-lt"/>
                <a:ea typeface="+mn-ea"/>
                <a:cs typeface="+mn-cs"/>
              </a:rPr>
              <a:t>社財</a:t>
            </a:r>
            <a:r>
              <a:rPr lang="zh-TW" altLang="zh-TW" sz="1000" b="0" i="0" baseline="0">
                <a:effectLst/>
                <a:latin typeface="+mn-lt"/>
                <a:ea typeface="+mn-ea"/>
                <a:cs typeface="+mn-cs"/>
              </a:rPr>
              <a:t>課</a:t>
            </a:r>
            <a:endParaRPr lang="zh-TW" altLang="zh-TW" sz="1200">
              <a:effectLst/>
            </a:endParaRPr>
          </a:p>
          <a:p>
            <a:pPr algn="l" rtl="0">
              <a:defRPr sz="1000"/>
            </a:pPr>
            <a:r>
              <a:rPr lang="en-US" altLang="zh-TW" sz="1200" b="0" i="0" u="none" strike="noStrike" baseline="0">
                <a:solidFill>
                  <a:srgbClr val="000000"/>
                </a:solidFill>
                <a:latin typeface="標楷體"/>
                <a:ea typeface="標楷體"/>
              </a:rPr>
              <a:t>  </a:t>
            </a:r>
            <a:r>
              <a:rPr lang="zh-TW" altLang="en-US" sz="1200" b="0" i="0" u="none" strike="noStrike" baseline="0">
                <a:solidFill>
                  <a:srgbClr val="000000"/>
                </a:solidFill>
                <a:latin typeface="標楷體"/>
                <a:ea typeface="標楷體"/>
              </a:rPr>
              <a:t>表    號            </a:t>
            </a:r>
            <a:r>
              <a:rPr lang="en-US" altLang="zh-TW" sz="1200" b="0" i="0" u="none" strike="noStrike" baseline="0">
                <a:solidFill>
                  <a:srgbClr val="000000"/>
                </a:solidFill>
                <a:latin typeface="標楷體"/>
                <a:ea typeface="標楷體"/>
              </a:rPr>
              <a:t>11140-01-01-3</a:t>
            </a:r>
          </a:p>
        </xdr:txBody>
      </xdr:sp>
      <xdr:sp macro="" textlink="">
        <xdr:nvSpPr>
          <xdr:cNvPr id="4" name="Line 3">
            <a:extLst>
              <a:ext uri="{FF2B5EF4-FFF2-40B4-BE49-F238E27FC236}">
                <a16:creationId xmlns:a16="http://schemas.microsoft.com/office/drawing/2014/main" id="{2C2FDBC5-64B6-38FE-AB53-58D233314AFF}"/>
              </a:ext>
            </a:extLst>
          </xdr:cNvPr>
          <xdr:cNvSpPr>
            <a:spLocks noChangeShapeType="1"/>
          </xdr:cNvSpPr>
        </xdr:nvSpPr>
        <xdr:spPr bwMode="auto">
          <a:xfrm>
            <a:off x="55" y="110"/>
            <a:ext cx="376" cy="0"/>
          </a:xfrm>
          <a:prstGeom prst="line">
            <a:avLst/>
          </a:prstGeom>
          <a:noFill/>
          <a:ln w="10160">
            <a:solidFill>
              <a:srgbClr val="000000"/>
            </a:solidFill>
            <a:round/>
            <a:headEnd/>
            <a:tailEnd/>
          </a:ln>
        </xdr:spPr>
      </xdr:sp>
      <xdr:sp macro="" textlink="">
        <xdr:nvSpPr>
          <xdr:cNvPr id="5" name="Line 4">
            <a:extLst>
              <a:ext uri="{FF2B5EF4-FFF2-40B4-BE49-F238E27FC236}">
                <a16:creationId xmlns:a16="http://schemas.microsoft.com/office/drawing/2014/main" id="{429AF64C-18C6-5335-AAE9-70F50F91F220}"/>
              </a:ext>
            </a:extLst>
          </xdr:cNvPr>
          <xdr:cNvSpPr>
            <a:spLocks noChangeShapeType="1"/>
          </xdr:cNvSpPr>
        </xdr:nvSpPr>
        <xdr:spPr bwMode="auto">
          <a:xfrm>
            <a:off x="432" y="88"/>
            <a:ext cx="0" cy="44"/>
          </a:xfrm>
          <a:prstGeom prst="line">
            <a:avLst/>
          </a:prstGeom>
          <a:noFill/>
          <a:ln w="10160">
            <a:solidFill>
              <a:srgbClr val="000000"/>
            </a:solidFill>
            <a:round/>
            <a:headEnd/>
            <a:tailEnd/>
          </a:ln>
        </xdr:spPr>
      </xdr:sp>
      <xdr:sp macro="" textlink="">
        <xdr:nvSpPr>
          <xdr:cNvPr id="6" name="Line 5">
            <a:extLst>
              <a:ext uri="{FF2B5EF4-FFF2-40B4-BE49-F238E27FC236}">
                <a16:creationId xmlns:a16="http://schemas.microsoft.com/office/drawing/2014/main" id="{4C9E38A4-0206-A908-1EC6-E653AE77A872}"/>
              </a:ext>
            </a:extLst>
          </xdr:cNvPr>
          <xdr:cNvSpPr>
            <a:spLocks noChangeShapeType="1"/>
          </xdr:cNvSpPr>
        </xdr:nvSpPr>
        <xdr:spPr bwMode="auto">
          <a:xfrm flipV="1">
            <a:off x="55" y="87"/>
            <a:ext cx="377" cy="0"/>
          </a:xfrm>
          <a:prstGeom prst="line">
            <a:avLst/>
          </a:prstGeom>
          <a:noFill/>
          <a:ln w="10160">
            <a:solidFill>
              <a:srgbClr val="000000"/>
            </a:solidFill>
            <a:round/>
            <a:headEnd/>
            <a:tailEnd/>
          </a:ln>
        </xdr:spPr>
        <xdr:txBody>
          <a:bodyPr/>
          <a:lstStyle/>
          <a:p>
            <a:endParaRPr lang="zh-TW" altLang="en-US"/>
          </a:p>
        </xdr:txBody>
      </xdr:sp>
      <xdr:sp macro="" textlink="">
        <xdr:nvSpPr>
          <xdr:cNvPr id="7" name="Line 6">
            <a:extLst>
              <a:ext uri="{FF2B5EF4-FFF2-40B4-BE49-F238E27FC236}">
                <a16:creationId xmlns:a16="http://schemas.microsoft.com/office/drawing/2014/main" id="{6632F579-F1B9-ED1F-99FC-8EBAE549D900}"/>
              </a:ext>
            </a:extLst>
          </xdr:cNvPr>
          <xdr:cNvSpPr>
            <a:spLocks noChangeShapeType="1"/>
          </xdr:cNvSpPr>
        </xdr:nvSpPr>
        <xdr:spPr bwMode="auto">
          <a:xfrm>
            <a:off x="156" y="87"/>
            <a:ext cx="0" cy="45"/>
          </a:xfrm>
          <a:prstGeom prst="line">
            <a:avLst/>
          </a:prstGeom>
          <a:noFill/>
          <a:ln w="10160">
            <a:solidFill>
              <a:srgbClr val="000000"/>
            </a:solidFill>
            <a:round/>
            <a:headEnd/>
            <a:tailEnd/>
          </a:ln>
        </xdr:spPr>
      </xdr:sp>
      <xdr:sp macro="" textlink="">
        <xdr:nvSpPr>
          <xdr:cNvPr id="8" name="Line 7">
            <a:extLst>
              <a:ext uri="{FF2B5EF4-FFF2-40B4-BE49-F238E27FC236}">
                <a16:creationId xmlns:a16="http://schemas.microsoft.com/office/drawing/2014/main" id="{45DF94B7-7FA5-793D-5039-51347A133B81}"/>
              </a:ext>
            </a:extLst>
          </xdr:cNvPr>
          <xdr:cNvSpPr>
            <a:spLocks noChangeShapeType="1"/>
          </xdr:cNvSpPr>
        </xdr:nvSpPr>
        <xdr:spPr bwMode="auto">
          <a:xfrm>
            <a:off x="55" y="87"/>
            <a:ext cx="0" cy="45"/>
          </a:xfrm>
          <a:prstGeom prst="line">
            <a:avLst/>
          </a:prstGeom>
          <a:noFill/>
          <a:ln w="10160">
            <a:solidFill>
              <a:srgbClr val="000000"/>
            </a:solidFill>
            <a:round/>
            <a:headEnd/>
            <a:tailEnd/>
          </a:ln>
        </xdr:spPr>
      </xdr:sp>
    </xdr:grpSp>
    <xdr:clientData/>
  </xdr:twoCellAnchor>
  <xdr:twoCellAnchor editAs="oneCell">
    <xdr:from>
      <xdr:col>16</xdr:col>
      <xdr:colOff>9525</xdr:colOff>
      <xdr:row>0</xdr:row>
      <xdr:rowOff>0</xdr:rowOff>
    </xdr:from>
    <xdr:to>
      <xdr:col>21</xdr:col>
      <xdr:colOff>780400</xdr:colOff>
      <xdr:row>2</xdr:row>
      <xdr:rowOff>19050</xdr:rowOff>
    </xdr:to>
    <xdr:grpSp>
      <xdr:nvGrpSpPr>
        <xdr:cNvPr id="9" name="Group 1">
          <a:extLst>
            <a:ext uri="{FF2B5EF4-FFF2-40B4-BE49-F238E27FC236}">
              <a16:creationId xmlns:a16="http://schemas.microsoft.com/office/drawing/2014/main" id="{F2F323FE-47CD-4125-8926-46A5416B134A}"/>
            </a:ext>
          </a:extLst>
        </xdr:cNvPr>
        <xdr:cNvGrpSpPr>
          <a:grpSpLocks/>
        </xdr:cNvGrpSpPr>
      </xdr:nvGrpSpPr>
      <xdr:grpSpPr bwMode="auto">
        <a:xfrm>
          <a:off x="9062085" y="0"/>
          <a:ext cx="3849355" cy="445770"/>
          <a:chOff x="54" y="86"/>
          <a:chExt cx="387" cy="48"/>
        </a:xfrm>
      </xdr:grpSpPr>
      <xdr:sp macro="" textlink="">
        <xdr:nvSpPr>
          <xdr:cNvPr id="10" name="Rectangle 2">
            <a:extLst>
              <a:ext uri="{FF2B5EF4-FFF2-40B4-BE49-F238E27FC236}">
                <a16:creationId xmlns:a16="http://schemas.microsoft.com/office/drawing/2014/main" id="{3FC4E3A8-04B9-D1CB-6FC2-AB13B7533056}"/>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標楷體"/>
                <a:ea typeface="標楷體"/>
              </a:rPr>
              <a:t>  編製機關     臺東縣東河鄉公所社財課</a:t>
            </a:r>
            <a:endParaRPr lang="en-US" altLang="zh-TW" sz="1200" b="0" i="0" u="none" strike="noStrike" baseline="0">
              <a:solidFill>
                <a:srgbClr val="000000"/>
              </a:solidFill>
              <a:latin typeface="標楷體"/>
              <a:ea typeface="標楷體"/>
            </a:endParaRPr>
          </a:p>
          <a:p>
            <a:pPr algn="l" rtl="0">
              <a:defRPr sz="1000"/>
            </a:pPr>
            <a:r>
              <a:rPr lang="en-US" altLang="zh-TW" sz="1200" b="0" i="0" u="none" strike="noStrike" baseline="0">
                <a:solidFill>
                  <a:srgbClr val="000000"/>
                </a:solidFill>
                <a:latin typeface="標楷體"/>
                <a:ea typeface="標楷體"/>
              </a:rPr>
              <a:t>  </a:t>
            </a:r>
            <a:r>
              <a:rPr lang="zh-TW" altLang="en-US" sz="1200" b="0" i="0" u="none" strike="noStrike" baseline="0">
                <a:solidFill>
                  <a:srgbClr val="000000"/>
                </a:solidFill>
                <a:latin typeface="標楷體"/>
                <a:ea typeface="標楷體"/>
              </a:rPr>
              <a:t>表    號            </a:t>
            </a:r>
            <a:r>
              <a:rPr lang="en-US" altLang="zh-TW" sz="1200" b="0" i="0" u="none" strike="noStrike" baseline="0">
                <a:solidFill>
                  <a:srgbClr val="000000"/>
                </a:solidFill>
                <a:latin typeface="標楷體"/>
                <a:ea typeface="標楷體"/>
              </a:rPr>
              <a:t>11140-01-01-3</a:t>
            </a:r>
          </a:p>
        </xdr:txBody>
      </xdr:sp>
      <xdr:sp macro="" textlink="">
        <xdr:nvSpPr>
          <xdr:cNvPr id="11" name="Line 3">
            <a:extLst>
              <a:ext uri="{FF2B5EF4-FFF2-40B4-BE49-F238E27FC236}">
                <a16:creationId xmlns:a16="http://schemas.microsoft.com/office/drawing/2014/main" id="{E7FE46CB-BA2C-5EBB-C02A-FDFF618400AF}"/>
              </a:ext>
            </a:extLst>
          </xdr:cNvPr>
          <xdr:cNvSpPr>
            <a:spLocks noChangeShapeType="1"/>
          </xdr:cNvSpPr>
        </xdr:nvSpPr>
        <xdr:spPr bwMode="auto">
          <a:xfrm>
            <a:off x="65" y="129"/>
            <a:ext cx="376" cy="0"/>
          </a:xfrm>
          <a:prstGeom prst="line">
            <a:avLst/>
          </a:prstGeom>
          <a:noFill/>
          <a:ln w="10160">
            <a:solidFill>
              <a:srgbClr val="000000"/>
            </a:solidFill>
            <a:round/>
            <a:headEnd/>
            <a:tailEnd/>
          </a:ln>
        </xdr:spPr>
      </xdr:sp>
      <xdr:sp macro="" textlink="">
        <xdr:nvSpPr>
          <xdr:cNvPr id="12" name="Line 4">
            <a:extLst>
              <a:ext uri="{FF2B5EF4-FFF2-40B4-BE49-F238E27FC236}">
                <a16:creationId xmlns:a16="http://schemas.microsoft.com/office/drawing/2014/main" id="{44A13547-E2A0-C399-5EEE-1AAEA1CD5B3C}"/>
              </a:ext>
            </a:extLst>
          </xdr:cNvPr>
          <xdr:cNvSpPr>
            <a:spLocks noChangeShapeType="1"/>
          </xdr:cNvSpPr>
        </xdr:nvSpPr>
        <xdr:spPr bwMode="auto">
          <a:xfrm>
            <a:off x="432" y="88"/>
            <a:ext cx="0" cy="44"/>
          </a:xfrm>
          <a:prstGeom prst="line">
            <a:avLst/>
          </a:prstGeom>
          <a:noFill/>
          <a:ln w="10160">
            <a:solidFill>
              <a:srgbClr val="000000"/>
            </a:solidFill>
            <a:round/>
            <a:headEnd/>
            <a:tailEnd/>
          </a:ln>
        </xdr:spPr>
      </xdr:sp>
      <xdr:sp macro="" textlink="">
        <xdr:nvSpPr>
          <xdr:cNvPr id="13" name="Line 5">
            <a:extLst>
              <a:ext uri="{FF2B5EF4-FFF2-40B4-BE49-F238E27FC236}">
                <a16:creationId xmlns:a16="http://schemas.microsoft.com/office/drawing/2014/main" id="{B8892E5F-9773-5EB2-CED7-FE8245A84222}"/>
              </a:ext>
            </a:extLst>
          </xdr:cNvPr>
          <xdr:cNvSpPr>
            <a:spLocks noChangeShapeType="1"/>
          </xdr:cNvSpPr>
        </xdr:nvSpPr>
        <xdr:spPr bwMode="auto">
          <a:xfrm flipV="1">
            <a:off x="55" y="90"/>
            <a:ext cx="377" cy="0"/>
          </a:xfrm>
          <a:prstGeom prst="line">
            <a:avLst/>
          </a:prstGeom>
          <a:noFill/>
          <a:ln w="10160">
            <a:solidFill>
              <a:srgbClr val="000000"/>
            </a:solidFill>
            <a:round/>
            <a:headEnd/>
            <a:tailEnd/>
          </a:ln>
        </xdr:spPr>
        <xdr:txBody>
          <a:bodyPr/>
          <a:lstStyle/>
          <a:p>
            <a:endParaRPr lang="zh-TW" altLang="en-US"/>
          </a:p>
        </xdr:txBody>
      </xdr:sp>
      <xdr:sp macro="" textlink="">
        <xdr:nvSpPr>
          <xdr:cNvPr id="14" name="Line 6">
            <a:extLst>
              <a:ext uri="{FF2B5EF4-FFF2-40B4-BE49-F238E27FC236}">
                <a16:creationId xmlns:a16="http://schemas.microsoft.com/office/drawing/2014/main" id="{33728ECD-1EE5-4A22-AB19-ECCF4447E7CC}"/>
              </a:ext>
            </a:extLst>
          </xdr:cNvPr>
          <xdr:cNvSpPr>
            <a:spLocks noChangeShapeType="1"/>
          </xdr:cNvSpPr>
        </xdr:nvSpPr>
        <xdr:spPr bwMode="auto">
          <a:xfrm>
            <a:off x="156" y="87"/>
            <a:ext cx="0" cy="45"/>
          </a:xfrm>
          <a:prstGeom prst="line">
            <a:avLst/>
          </a:prstGeom>
          <a:noFill/>
          <a:ln w="10160">
            <a:solidFill>
              <a:srgbClr val="000000"/>
            </a:solidFill>
            <a:round/>
            <a:headEnd/>
            <a:tailEnd/>
          </a:ln>
        </xdr:spPr>
      </xdr:sp>
      <xdr:sp macro="" textlink="">
        <xdr:nvSpPr>
          <xdr:cNvPr id="15" name="Line 7">
            <a:extLst>
              <a:ext uri="{FF2B5EF4-FFF2-40B4-BE49-F238E27FC236}">
                <a16:creationId xmlns:a16="http://schemas.microsoft.com/office/drawing/2014/main" id="{EDD03A2B-4A32-A75D-896C-8A9BB2ED4CAF}"/>
              </a:ext>
            </a:extLst>
          </xdr:cNvPr>
          <xdr:cNvSpPr>
            <a:spLocks noChangeShapeType="1"/>
          </xdr:cNvSpPr>
        </xdr:nvSpPr>
        <xdr:spPr bwMode="auto">
          <a:xfrm>
            <a:off x="55" y="87"/>
            <a:ext cx="0" cy="45"/>
          </a:xfrm>
          <a:prstGeom prst="line">
            <a:avLst/>
          </a:prstGeom>
          <a:noFill/>
          <a:ln w="10160">
            <a:solidFill>
              <a:srgbClr val="000000"/>
            </a:solidFill>
            <a:round/>
            <a:headEnd/>
            <a:tailEnd/>
          </a:ln>
        </xdr:spPr>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144780</xdr:colOff>
      <xdr:row>6</xdr:row>
      <xdr:rowOff>0</xdr:rowOff>
    </xdr:from>
    <xdr:to>
      <xdr:col>0</xdr:col>
      <xdr:colOff>483386</xdr:colOff>
      <xdr:row>6</xdr:row>
      <xdr:rowOff>0</xdr:rowOff>
    </xdr:to>
    <xdr:sp macro="" textlink="">
      <xdr:nvSpPr>
        <xdr:cNvPr id="2" name="Text Box 4">
          <a:extLst>
            <a:ext uri="{FF2B5EF4-FFF2-40B4-BE49-F238E27FC236}">
              <a16:creationId xmlns:a16="http://schemas.microsoft.com/office/drawing/2014/main" id="{10C6529A-AE68-4D6A-B863-5C419F7C34D1}"/>
            </a:ext>
          </a:extLst>
        </xdr:cNvPr>
        <xdr:cNvSpPr txBox="1">
          <a:spLocks noChangeArrowheads="1"/>
        </xdr:cNvSpPr>
      </xdr:nvSpPr>
      <xdr:spPr bwMode="auto">
        <a:xfrm>
          <a:off x="144780" y="2087880"/>
          <a:ext cx="338606"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297180</xdr:colOff>
      <xdr:row>8</xdr:row>
      <xdr:rowOff>68580</xdr:rowOff>
    </xdr:from>
    <xdr:to>
      <xdr:col>1</xdr:col>
      <xdr:colOff>381000</xdr:colOff>
      <xdr:row>8</xdr:row>
      <xdr:rowOff>304800</xdr:rowOff>
    </xdr:to>
    <xdr:sp macro="" textlink="">
      <xdr:nvSpPr>
        <xdr:cNvPr id="3" name="Text Box 10">
          <a:extLst>
            <a:ext uri="{FF2B5EF4-FFF2-40B4-BE49-F238E27FC236}">
              <a16:creationId xmlns:a16="http://schemas.microsoft.com/office/drawing/2014/main" id="{94CC9984-5F61-401D-A124-85C27740AFD8}"/>
            </a:ext>
          </a:extLst>
        </xdr:cNvPr>
        <xdr:cNvSpPr txBox="1">
          <a:spLocks noChangeArrowheads="1"/>
        </xdr:cNvSpPr>
      </xdr:nvSpPr>
      <xdr:spPr bwMode="auto">
        <a:xfrm>
          <a:off x="1188720" y="3070860"/>
          <a:ext cx="8382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144780</xdr:colOff>
      <xdr:row>6</xdr:row>
      <xdr:rowOff>0</xdr:rowOff>
    </xdr:from>
    <xdr:to>
      <xdr:col>0</xdr:col>
      <xdr:colOff>483386</xdr:colOff>
      <xdr:row>6</xdr:row>
      <xdr:rowOff>0</xdr:rowOff>
    </xdr:to>
    <xdr:sp macro="" textlink="">
      <xdr:nvSpPr>
        <xdr:cNvPr id="2" name="Text Box 4">
          <a:extLst>
            <a:ext uri="{FF2B5EF4-FFF2-40B4-BE49-F238E27FC236}">
              <a16:creationId xmlns:a16="http://schemas.microsoft.com/office/drawing/2014/main" id="{40F75C9F-1596-429F-9272-D7C3D478F5FC}"/>
            </a:ext>
          </a:extLst>
        </xdr:cNvPr>
        <xdr:cNvSpPr txBox="1">
          <a:spLocks noChangeArrowheads="1"/>
        </xdr:cNvSpPr>
      </xdr:nvSpPr>
      <xdr:spPr bwMode="auto">
        <a:xfrm>
          <a:off x="144780" y="2087880"/>
          <a:ext cx="338606"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297180</xdr:colOff>
      <xdr:row>8</xdr:row>
      <xdr:rowOff>68580</xdr:rowOff>
    </xdr:from>
    <xdr:to>
      <xdr:col>1</xdr:col>
      <xdr:colOff>381000</xdr:colOff>
      <xdr:row>8</xdr:row>
      <xdr:rowOff>304800</xdr:rowOff>
    </xdr:to>
    <xdr:sp macro="" textlink="">
      <xdr:nvSpPr>
        <xdr:cNvPr id="3" name="Text Box 10">
          <a:extLst>
            <a:ext uri="{FF2B5EF4-FFF2-40B4-BE49-F238E27FC236}">
              <a16:creationId xmlns:a16="http://schemas.microsoft.com/office/drawing/2014/main" id="{5913C1D8-0351-44DE-AA2E-025959A8E1D6}"/>
            </a:ext>
          </a:extLst>
        </xdr:cNvPr>
        <xdr:cNvSpPr txBox="1">
          <a:spLocks noChangeArrowheads="1"/>
        </xdr:cNvSpPr>
      </xdr:nvSpPr>
      <xdr:spPr bwMode="auto">
        <a:xfrm>
          <a:off x="1188720" y="3070860"/>
          <a:ext cx="8382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0</xdr:colOff>
      <xdr:row>24</xdr:row>
      <xdr:rowOff>0</xdr:rowOff>
    </xdr:from>
    <xdr:to>
      <xdr:col>4</xdr:col>
      <xdr:colOff>821747</xdr:colOff>
      <xdr:row>24</xdr:row>
      <xdr:rowOff>1548</xdr:rowOff>
    </xdr:to>
    <xdr:cxnSp macro="">
      <xdr:nvCxnSpPr>
        <xdr:cNvPr id="2" name="直線接點 1">
          <a:extLst>
            <a:ext uri="{FF2B5EF4-FFF2-40B4-BE49-F238E27FC236}">
              <a16:creationId xmlns:a16="http://schemas.microsoft.com/office/drawing/2014/main" id="{68EA5E45-14D1-4661-A860-9DA9AE9935BB}"/>
            </a:ext>
          </a:extLst>
        </xdr:cNvPr>
        <xdr:cNvCxnSpPr/>
      </xdr:nvCxnSpPr>
      <xdr:spPr>
        <a:xfrm>
          <a:off x="4297680" y="6362700"/>
          <a:ext cx="821747" cy="154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3810</xdr:colOff>
      <xdr:row>16</xdr:row>
      <xdr:rowOff>190500</xdr:rowOff>
    </xdr:from>
    <xdr:to>
      <xdr:col>6</xdr:col>
      <xdr:colOff>41402</xdr:colOff>
      <xdr:row>21</xdr:row>
      <xdr:rowOff>0</xdr:rowOff>
    </xdr:to>
    <xdr:sp macro="" textlink="">
      <xdr:nvSpPr>
        <xdr:cNvPr id="2" name="Text Box 11">
          <a:extLst>
            <a:ext uri="{FF2B5EF4-FFF2-40B4-BE49-F238E27FC236}">
              <a16:creationId xmlns:a16="http://schemas.microsoft.com/office/drawing/2014/main" id="{93CA27A6-BC38-45F2-8B06-43C78B939780}"/>
            </a:ext>
          </a:extLst>
        </xdr:cNvPr>
        <xdr:cNvSpPr txBox="1">
          <a:spLocks noChangeArrowheads="1"/>
        </xdr:cNvSpPr>
      </xdr:nvSpPr>
      <xdr:spPr bwMode="auto">
        <a:xfrm>
          <a:off x="8134350" y="4556760"/>
          <a:ext cx="37592" cy="990600"/>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twoCellAnchor>
    <xdr:from>
      <xdr:col>0</xdr:col>
      <xdr:colOff>2758440</xdr:colOff>
      <xdr:row>20</xdr:row>
      <xdr:rowOff>0</xdr:rowOff>
    </xdr:from>
    <xdr:to>
      <xdr:col>0</xdr:col>
      <xdr:colOff>3147060</xdr:colOff>
      <xdr:row>21</xdr:row>
      <xdr:rowOff>0</xdr:rowOff>
    </xdr:to>
    <xdr:sp macro="" textlink="">
      <xdr:nvSpPr>
        <xdr:cNvPr id="3" name="Text Box 12">
          <a:extLst>
            <a:ext uri="{FF2B5EF4-FFF2-40B4-BE49-F238E27FC236}">
              <a16:creationId xmlns:a16="http://schemas.microsoft.com/office/drawing/2014/main" id="{9B7062EC-AACE-480A-B3BA-9B791F4597F5}"/>
            </a:ext>
          </a:extLst>
        </xdr:cNvPr>
        <xdr:cNvSpPr txBox="1">
          <a:spLocks noChangeArrowheads="1"/>
        </xdr:cNvSpPr>
      </xdr:nvSpPr>
      <xdr:spPr bwMode="auto">
        <a:xfrm>
          <a:off x="1310640" y="53111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xdr:colOff>
      <xdr:row>17</xdr:row>
      <xdr:rowOff>190500</xdr:rowOff>
    </xdr:from>
    <xdr:to>
      <xdr:col>6</xdr:col>
      <xdr:colOff>41402</xdr:colOff>
      <xdr:row>22</xdr:row>
      <xdr:rowOff>0</xdr:rowOff>
    </xdr:to>
    <xdr:sp macro="" textlink="">
      <xdr:nvSpPr>
        <xdr:cNvPr id="4" name="Text Box 11">
          <a:extLst>
            <a:ext uri="{FF2B5EF4-FFF2-40B4-BE49-F238E27FC236}">
              <a16:creationId xmlns:a16="http://schemas.microsoft.com/office/drawing/2014/main" id="{F341392B-4BC3-4FB7-B5FF-224A519D1A21}"/>
            </a:ext>
          </a:extLst>
        </xdr:cNvPr>
        <xdr:cNvSpPr txBox="1">
          <a:spLocks noChangeArrowheads="1"/>
        </xdr:cNvSpPr>
      </xdr:nvSpPr>
      <xdr:spPr bwMode="auto">
        <a:xfrm>
          <a:off x="8134350" y="4792980"/>
          <a:ext cx="37592" cy="990600"/>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4595</xdr:colOff>
      <xdr:row>8</xdr:row>
      <xdr:rowOff>0</xdr:rowOff>
    </xdr:from>
    <xdr:to>
      <xdr:col>4</xdr:col>
      <xdr:colOff>4595</xdr:colOff>
      <xdr:row>8</xdr:row>
      <xdr:rowOff>0</xdr:rowOff>
    </xdr:to>
    <xdr:sp macro="" textlink="" fLocksText="0">
      <xdr:nvSpPr>
        <xdr:cNvPr id="2" name="Text Box 1" hidden="1">
          <a:extLst>
            <a:ext uri="{FF2B5EF4-FFF2-40B4-BE49-F238E27FC236}">
              <a16:creationId xmlns:a16="http://schemas.microsoft.com/office/drawing/2014/main" id="{1D3EE4A5-ABA6-47E9-87C9-2934AB301120}"/>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3" name="Text Box 2" hidden="1">
          <a:extLst>
            <a:ext uri="{FF2B5EF4-FFF2-40B4-BE49-F238E27FC236}">
              <a16:creationId xmlns:a16="http://schemas.microsoft.com/office/drawing/2014/main" id="{64A5762B-0AE4-47DC-B98E-8C8C9391E034}"/>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4" name="Text Box 50" hidden="1">
          <a:extLst>
            <a:ext uri="{FF2B5EF4-FFF2-40B4-BE49-F238E27FC236}">
              <a16:creationId xmlns:a16="http://schemas.microsoft.com/office/drawing/2014/main" id="{21F23673-0EEA-48EF-9235-87AA4390A71C}"/>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5" name="Text Box 51" hidden="1">
          <a:extLst>
            <a:ext uri="{FF2B5EF4-FFF2-40B4-BE49-F238E27FC236}">
              <a16:creationId xmlns:a16="http://schemas.microsoft.com/office/drawing/2014/main" id="{5BFC8726-01EE-479F-B32B-74647BBA833D}"/>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6" name="Text Box 70" hidden="1">
          <a:extLst>
            <a:ext uri="{FF2B5EF4-FFF2-40B4-BE49-F238E27FC236}">
              <a16:creationId xmlns:a16="http://schemas.microsoft.com/office/drawing/2014/main" id="{39392709-030F-4F7A-8CAB-9EB9D942C9B3}"/>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7" name="Text Box 71" hidden="1">
          <a:extLst>
            <a:ext uri="{FF2B5EF4-FFF2-40B4-BE49-F238E27FC236}">
              <a16:creationId xmlns:a16="http://schemas.microsoft.com/office/drawing/2014/main" id="{79E09665-38C7-4C19-910B-75401E5F4B86}"/>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8" name="Text Box 72" hidden="1">
          <a:extLst>
            <a:ext uri="{FF2B5EF4-FFF2-40B4-BE49-F238E27FC236}">
              <a16:creationId xmlns:a16="http://schemas.microsoft.com/office/drawing/2014/main" id="{ED883F25-7E41-4C50-A177-E14289A73A07}"/>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9" name="Text Box 73" hidden="1">
          <a:extLst>
            <a:ext uri="{FF2B5EF4-FFF2-40B4-BE49-F238E27FC236}">
              <a16:creationId xmlns:a16="http://schemas.microsoft.com/office/drawing/2014/main" id="{4478A9D2-92D5-494F-941C-B91ED1EDEFC9}"/>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0" name="Text Box 1" hidden="1">
          <a:extLst>
            <a:ext uri="{FF2B5EF4-FFF2-40B4-BE49-F238E27FC236}">
              <a16:creationId xmlns:a16="http://schemas.microsoft.com/office/drawing/2014/main" id="{48D81704-01FF-483E-B29F-0CD0989D5C66}"/>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1" name="Text Box 2" hidden="1">
          <a:extLst>
            <a:ext uri="{FF2B5EF4-FFF2-40B4-BE49-F238E27FC236}">
              <a16:creationId xmlns:a16="http://schemas.microsoft.com/office/drawing/2014/main" id="{327D12BF-6DC3-4A89-A58C-52C9C1C92566}"/>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2" name="Text Box 50" hidden="1">
          <a:extLst>
            <a:ext uri="{FF2B5EF4-FFF2-40B4-BE49-F238E27FC236}">
              <a16:creationId xmlns:a16="http://schemas.microsoft.com/office/drawing/2014/main" id="{B9E22A15-EBC3-4062-9B74-AA84C50B8612}"/>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3" name="Text Box 51" hidden="1">
          <a:extLst>
            <a:ext uri="{FF2B5EF4-FFF2-40B4-BE49-F238E27FC236}">
              <a16:creationId xmlns:a16="http://schemas.microsoft.com/office/drawing/2014/main" id="{6D8BBCBD-5ECC-4503-B6B9-DAD9CD0B00C8}"/>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4" name="Text Box 70" hidden="1">
          <a:extLst>
            <a:ext uri="{FF2B5EF4-FFF2-40B4-BE49-F238E27FC236}">
              <a16:creationId xmlns:a16="http://schemas.microsoft.com/office/drawing/2014/main" id="{FC1BF217-C152-4D18-B8F8-9E5949727CEF}"/>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5" name="Text Box 71" hidden="1">
          <a:extLst>
            <a:ext uri="{FF2B5EF4-FFF2-40B4-BE49-F238E27FC236}">
              <a16:creationId xmlns:a16="http://schemas.microsoft.com/office/drawing/2014/main" id="{B88F1548-E8D8-42DD-BA6B-C6142D55B9C2}"/>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6" name="Text Box 72" hidden="1">
          <a:extLst>
            <a:ext uri="{FF2B5EF4-FFF2-40B4-BE49-F238E27FC236}">
              <a16:creationId xmlns:a16="http://schemas.microsoft.com/office/drawing/2014/main" id="{4A24D493-C84C-4800-BBF2-F906C4485CFC}"/>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7" name="Text Box 73" hidden="1">
          <a:extLst>
            <a:ext uri="{FF2B5EF4-FFF2-40B4-BE49-F238E27FC236}">
              <a16:creationId xmlns:a16="http://schemas.microsoft.com/office/drawing/2014/main" id="{5BFAA0E5-53B0-4F12-8E6E-7CFCC00A8518}"/>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8" name="Text Box 1" hidden="1">
          <a:extLst>
            <a:ext uri="{FF2B5EF4-FFF2-40B4-BE49-F238E27FC236}">
              <a16:creationId xmlns:a16="http://schemas.microsoft.com/office/drawing/2014/main" id="{88187162-7C33-4639-BE72-7F90D327E5B1}"/>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9" name="Text Box 2" hidden="1">
          <a:extLst>
            <a:ext uri="{FF2B5EF4-FFF2-40B4-BE49-F238E27FC236}">
              <a16:creationId xmlns:a16="http://schemas.microsoft.com/office/drawing/2014/main" id="{DF19F826-7A07-465B-A4AF-613711F9FCBD}"/>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0" name="Text Box 50" hidden="1">
          <a:extLst>
            <a:ext uri="{FF2B5EF4-FFF2-40B4-BE49-F238E27FC236}">
              <a16:creationId xmlns:a16="http://schemas.microsoft.com/office/drawing/2014/main" id="{CBAA3CDB-580A-4D67-B2AD-CBD34F5D7F9D}"/>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1" name="Text Box 51" hidden="1">
          <a:extLst>
            <a:ext uri="{FF2B5EF4-FFF2-40B4-BE49-F238E27FC236}">
              <a16:creationId xmlns:a16="http://schemas.microsoft.com/office/drawing/2014/main" id="{361B5929-A319-4552-9EBB-1C1A5E18CD5E}"/>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2" name="Text Box 70" hidden="1">
          <a:extLst>
            <a:ext uri="{FF2B5EF4-FFF2-40B4-BE49-F238E27FC236}">
              <a16:creationId xmlns:a16="http://schemas.microsoft.com/office/drawing/2014/main" id="{1289C330-0E83-4D08-91E6-E99571B47E2C}"/>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3" name="Text Box 71" hidden="1">
          <a:extLst>
            <a:ext uri="{FF2B5EF4-FFF2-40B4-BE49-F238E27FC236}">
              <a16:creationId xmlns:a16="http://schemas.microsoft.com/office/drawing/2014/main" id="{D2C37C05-9999-4EE4-8636-EE4475D06243}"/>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4" name="Text Box 72" hidden="1">
          <a:extLst>
            <a:ext uri="{FF2B5EF4-FFF2-40B4-BE49-F238E27FC236}">
              <a16:creationId xmlns:a16="http://schemas.microsoft.com/office/drawing/2014/main" id="{12C27984-A3A5-46A7-BDCB-4C0BDAB7E04B}"/>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5" name="Text Box 73" hidden="1">
          <a:extLst>
            <a:ext uri="{FF2B5EF4-FFF2-40B4-BE49-F238E27FC236}">
              <a16:creationId xmlns:a16="http://schemas.microsoft.com/office/drawing/2014/main" id="{BCD868B2-CD59-448E-B221-49A0086546FC}"/>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6" name="Text Box 1" hidden="1">
          <a:extLst>
            <a:ext uri="{FF2B5EF4-FFF2-40B4-BE49-F238E27FC236}">
              <a16:creationId xmlns:a16="http://schemas.microsoft.com/office/drawing/2014/main" id="{27F37E36-F58B-4870-9B4A-F5FF646023BB}"/>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7" name="Text Box 2" hidden="1">
          <a:extLst>
            <a:ext uri="{FF2B5EF4-FFF2-40B4-BE49-F238E27FC236}">
              <a16:creationId xmlns:a16="http://schemas.microsoft.com/office/drawing/2014/main" id="{71DC1C9D-ACC9-425C-B6DD-537AB9F9B4DE}"/>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8" name="Text Box 50" hidden="1">
          <a:extLst>
            <a:ext uri="{FF2B5EF4-FFF2-40B4-BE49-F238E27FC236}">
              <a16:creationId xmlns:a16="http://schemas.microsoft.com/office/drawing/2014/main" id="{F4595B92-F1C6-4911-B323-9BE3A3D5B8BB}"/>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9" name="Text Box 51" hidden="1">
          <a:extLst>
            <a:ext uri="{FF2B5EF4-FFF2-40B4-BE49-F238E27FC236}">
              <a16:creationId xmlns:a16="http://schemas.microsoft.com/office/drawing/2014/main" id="{E0F4F4F8-9943-4AE2-9EBE-48DD67D5BA50}"/>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0" name="Text Box 70" hidden="1">
          <a:extLst>
            <a:ext uri="{FF2B5EF4-FFF2-40B4-BE49-F238E27FC236}">
              <a16:creationId xmlns:a16="http://schemas.microsoft.com/office/drawing/2014/main" id="{8865591B-40FD-4FE7-93E9-0FC337548D75}"/>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1" name="Text Box 71" hidden="1">
          <a:extLst>
            <a:ext uri="{FF2B5EF4-FFF2-40B4-BE49-F238E27FC236}">
              <a16:creationId xmlns:a16="http://schemas.microsoft.com/office/drawing/2014/main" id="{99F7DF28-BFCC-4575-9D62-4C29B7EBE449}"/>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2" name="Text Box 72" hidden="1">
          <a:extLst>
            <a:ext uri="{FF2B5EF4-FFF2-40B4-BE49-F238E27FC236}">
              <a16:creationId xmlns:a16="http://schemas.microsoft.com/office/drawing/2014/main" id="{CB53720A-3535-489A-B88C-A5ACA61F548E}"/>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3" name="Text Box 73" hidden="1">
          <a:extLst>
            <a:ext uri="{FF2B5EF4-FFF2-40B4-BE49-F238E27FC236}">
              <a16:creationId xmlns:a16="http://schemas.microsoft.com/office/drawing/2014/main" id="{88A6235D-D20F-4AFE-A142-EC61CFD28954}"/>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4" name="Text Box 1" hidden="1">
          <a:extLst>
            <a:ext uri="{FF2B5EF4-FFF2-40B4-BE49-F238E27FC236}">
              <a16:creationId xmlns:a16="http://schemas.microsoft.com/office/drawing/2014/main" id="{AE1915F2-ECF3-4EBF-BC73-C86EB2FB93E2}"/>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5" name="Text Box 2" hidden="1">
          <a:extLst>
            <a:ext uri="{FF2B5EF4-FFF2-40B4-BE49-F238E27FC236}">
              <a16:creationId xmlns:a16="http://schemas.microsoft.com/office/drawing/2014/main" id="{A21EBBBF-C6EC-433E-8E8A-9A8B7E850D90}"/>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6" name="Text Box 50" hidden="1">
          <a:extLst>
            <a:ext uri="{FF2B5EF4-FFF2-40B4-BE49-F238E27FC236}">
              <a16:creationId xmlns:a16="http://schemas.microsoft.com/office/drawing/2014/main" id="{27F49B9A-DEE2-4139-8E87-FA477FCCBDE4}"/>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7" name="Text Box 51" hidden="1">
          <a:extLst>
            <a:ext uri="{FF2B5EF4-FFF2-40B4-BE49-F238E27FC236}">
              <a16:creationId xmlns:a16="http://schemas.microsoft.com/office/drawing/2014/main" id="{0BF4FF56-C9EE-411F-A2DF-7807A875E7ED}"/>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8" name="Text Box 70" hidden="1">
          <a:extLst>
            <a:ext uri="{FF2B5EF4-FFF2-40B4-BE49-F238E27FC236}">
              <a16:creationId xmlns:a16="http://schemas.microsoft.com/office/drawing/2014/main" id="{A81055A2-B9C3-4395-BCB5-DA5A336519FA}"/>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9" name="Text Box 71" hidden="1">
          <a:extLst>
            <a:ext uri="{FF2B5EF4-FFF2-40B4-BE49-F238E27FC236}">
              <a16:creationId xmlns:a16="http://schemas.microsoft.com/office/drawing/2014/main" id="{45558182-337B-4C19-904E-1B2B44A98B11}"/>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0" name="Text Box 72" hidden="1">
          <a:extLst>
            <a:ext uri="{FF2B5EF4-FFF2-40B4-BE49-F238E27FC236}">
              <a16:creationId xmlns:a16="http://schemas.microsoft.com/office/drawing/2014/main" id="{FC410010-7AE6-4128-A343-92BE85583B8D}"/>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1" name="Text Box 73" hidden="1">
          <a:extLst>
            <a:ext uri="{FF2B5EF4-FFF2-40B4-BE49-F238E27FC236}">
              <a16:creationId xmlns:a16="http://schemas.microsoft.com/office/drawing/2014/main" id="{2DB96943-1686-4DEE-9F3A-09C6AD36D2F6}"/>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3810</xdr:colOff>
      <xdr:row>16</xdr:row>
      <xdr:rowOff>196850</xdr:rowOff>
    </xdr:from>
    <xdr:to>
      <xdr:col>6</xdr:col>
      <xdr:colOff>23390</xdr:colOff>
      <xdr:row>21</xdr:row>
      <xdr:rowOff>4235</xdr:rowOff>
    </xdr:to>
    <xdr:sp macro="" textlink="">
      <xdr:nvSpPr>
        <xdr:cNvPr id="2" name="Text Box 11">
          <a:extLst>
            <a:ext uri="{FF2B5EF4-FFF2-40B4-BE49-F238E27FC236}">
              <a16:creationId xmlns:a16="http://schemas.microsoft.com/office/drawing/2014/main" id="{FD2BE433-C540-40CD-94F5-CC1E69044DCB}"/>
            </a:ext>
          </a:extLst>
        </xdr:cNvPr>
        <xdr:cNvSpPr txBox="1">
          <a:spLocks noChangeArrowheads="1"/>
        </xdr:cNvSpPr>
      </xdr:nvSpPr>
      <xdr:spPr bwMode="auto">
        <a:xfrm>
          <a:off x="8134350" y="3999230"/>
          <a:ext cx="19580" cy="836085"/>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twoCellAnchor>
    <xdr:from>
      <xdr:col>0</xdr:col>
      <xdr:colOff>2758440</xdr:colOff>
      <xdr:row>20</xdr:row>
      <xdr:rowOff>0</xdr:rowOff>
    </xdr:from>
    <xdr:to>
      <xdr:col>0</xdr:col>
      <xdr:colOff>3147060</xdr:colOff>
      <xdr:row>21</xdr:row>
      <xdr:rowOff>0</xdr:rowOff>
    </xdr:to>
    <xdr:sp macro="" textlink="">
      <xdr:nvSpPr>
        <xdr:cNvPr id="3" name="Text Box 12">
          <a:extLst>
            <a:ext uri="{FF2B5EF4-FFF2-40B4-BE49-F238E27FC236}">
              <a16:creationId xmlns:a16="http://schemas.microsoft.com/office/drawing/2014/main" id="{162A339C-AC2D-4425-96DF-0C5BBE398A20}"/>
            </a:ext>
          </a:extLst>
        </xdr:cNvPr>
        <xdr:cNvSpPr txBox="1">
          <a:spLocks noChangeArrowheads="1"/>
        </xdr:cNvSpPr>
      </xdr:nvSpPr>
      <xdr:spPr bwMode="auto">
        <a:xfrm>
          <a:off x="1310640" y="4625340"/>
          <a:ext cx="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xdr:colOff>
      <xdr:row>17</xdr:row>
      <xdr:rowOff>176530</xdr:rowOff>
    </xdr:from>
    <xdr:to>
      <xdr:col>6</xdr:col>
      <xdr:colOff>23390</xdr:colOff>
      <xdr:row>22</xdr:row>
      <xdr:rowOff>13841</xdr:rowOff>
    </xdr:to>
    <xdr:sp macro="" textlink="">
      <xdr:nvSpPr>
        <xdr:cNvPr id="4" name="Text Box 11">
          <a:extLst>
            <a:ext uri="{FF2B5EF4-FFF2-40B4-BE49-F238E27FC236}">
              <a16:creationId xmlns:a16="http://schemas.microsoft.com/office/drawing/2014/main" id="{35F33397-1350-4D6C-BC71-F36F99844EE5}"/>
            </a:ext>
          </a:extLst>
        </xdr:cNvPr>
        <xdr:cNvSpPr txBox="1">
          <a:spLocks noChangeArrowheads="1"/>
        </xdr:cNvSpPr>
      </xdr:nvSpPr>
      <xdr:spPr bwMode="auto">
        <a:xfrm>
          <a:off x="8134350" y="4184650"/>
          <a:ext cx="19580" cy="866011"/>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wsDr>
</file>

<file path=xl/drawings/drawing41.xml><?xml version="1.0" encoding="utf-8"?>
<xdr:wsDr xmlns:xdr="http://schemas.openxmlformats.org/drawingml/2006/spreadsheetDrawing" xmlns:a="http://schemas.openxmlformats.org/drawingml/2006/main">
  <xdr:oneCellAnchor>
    <xdr:from>
      <xdr:col>6</xdr:col>
      <xdr:colOff>3236</xdr:colOff>
      <xdr:row>24</xdr:row>
      <xdr:rowOff>190442</xdr:rowOff>
    </xdr:from>
    <xdr:ext cx="77403" cy="221394"/>
    <xdr:sp macro="" textlink="">
      <xdr:nvSpPr>
        <xdr:cNvPr id="2" name="CustomShape 1">
          <a:extLst>
            <a:ext uri="{FF2B5EF4-FFF2-40B4-BE49-F238E27FC236}">
              <a16:creationId xmlns:a16="http://schemas.microsoft.com/office/drawing/2014/main" id="{9D2E4C9D-0F24-4C87-8CF7-71B791DBE0A0}"/>
            </a:ext>
          </a:extLst>
        </xdr:cNvPr>
        <xdr:cNvSpPr/>
      </xdr:nvSpPr>
      <xdr:spPr>
        <a:xfrm>
          <a:off x="8080436" y="5219642"/>
          <a:ext cx="77403" cy="221394"/>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6</xdr:col>
      <xdr:colOff>3236</xdr:colOff>
      <xdr:row>54</xdr:row>
      <xdr:rowOff>190442</xdr:rowOff>
    </xdr:from>
    <xdr:ext cx="77403" cy="191877"/>
    <xdr:sp macro="" textlink="">
      <xdr:nvSpPr>
        <xdr:cNvPr id="3" name="CustomShape 1">
          <a:extLst>
            <a:ext uri="{FF2B5EF4-FFF2-40B4-BE49-F238E27FC236}">
              <a16:creationId xmlns:a16="http://schemas.microsoft.com/office/drawing/2014/main" id="{FE33B157-791F-444D-B526-23BEDFD5DEEA}"/>
            </a:ext>
          </a:extLst>
        </xdr:cNvPr>
        <xdr:cNvSpPr/>
      </xdr:nvSpPr>
      <xdr:spPr>
        <a:xfrm>
          <a:off x="8080436" y="10957502"/>
          <a:ext cx="77403" cy="191877"/>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42.xml><?xml version="1.0" encoding="utf-8"?>
<xdr:wsDr xmlns:xdr="http://schemas.openxmlformats.org/drawingml/2006/spreadsheetDrawing" xmlns:a="http://schemas.openxmlformats.org/drawingml/2006/main">
  <xdr:oneCellAnchor>
    <xdr:from>
      <xdr:col>9</xdr:col>
      <xdr:colOff>2157</xdr:colOff>
      <xdr:row>18</xdr:row>
      <xdr:rowOff>2157</xdr:rowOff>
    </xdr:from>
    <xdr:ext cx="159123" cy="259918"/>
    <xdr:sp macro="" textlink="">
      <xdr:nvSpPr>
        <xdr:cNvPr id="2" name="CustomShape 1">
          <a:extLst>
            <a:ext uri="{FF2B5EF4-FFF2-40B4-BE49-F238E27FC236}">
              <a16:creationId xmlns:a16="http://schemas.microsoft.com/office/drawing/2014/main" id="{F0343FD3-3771-47ED-BD3E-92AB730B9C32}"/>
            </a:ext>
          </a:extLst>
        </xdr:cNvPr>
        <xdr:cNvSpPr/>
      </xdr:nvSpPr>
      <xdr:spPr>
        <a:xfrm>
          <a:off x="11653137" y="4696077"/>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2157</xdr:colOff>
      <xdr:row>18</xdr:row>
      <xdr:rowOff>2157</xdr:rowOff>
    </xdr:from>
    <xdr:ext cx="159123" cy="232559"/>
    <xdr:sp macro="" textlink="">
      <xdr:nvSpPr>
        <xdr:cNvPr id="3" name="CustomShape 1">
          <a:extLst>
            <a:ext uri="{FF2B5EF4-FFF2-40B4-BE49-F238E27FC236}">
              <a16:creationId xmlns:a16="http://schemas.microsoft.com/office/drawing/2014/main" id="{930326D6-2B16-46FB-8F39-F8DB789FFB5C}"/>
            </a:ext>
          </a:extLst>
        </xdr:cNvPr>
        <xdr:cNvSpPr/>
      </xdr:nvSpPr>
      <xdr:spPr>
        <a:xfrm>
          <a:off x="11653137" y="4696077"/>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2157</xdr:colOff>
      <xdr:row>12</xdr:row>
      <xdr:rowOff>0</xdr:rowOff>
    </xdr:from>
    <xdr:ext cx="159123" cy="259918"/>
    <xdr:sp macro="" textlink="">
      <xdr:nvSpPr>
        <xdr:cNvPr id="4" name="CustomShape 1">
          <a:extLst>
            <a:ext uri="{FF2B5EF4-FFF2-40B4-BE49-F238E27FC236}">
              <a16:creationId xmlns:a16="http://schemas.microsoft.com/office/drawing/2014/main" id="{3176B605-62FD-4AE1-932B-23574BDF68E5}"/>
            </a:ext>
          </a:extLst>
        </xdr:cNvPr>
        <xdr:cNvSpPr/>
      </xdr:nvSpPr>
      <xdr:spPr>
        <a:xfrm>
          <a:off x="11653137" y="2910840"/>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2157</xdr:colOff>
      <xdr:row>12</xdr:row>
      <xdr:rowOff>0</xdr:rowOff>
    </xdr:from>
    <xdr:ext cx="159123" cy="232559"/>
    <xdr:sp macro="" textlink="">
      <xdr:nvSpPr>
        <xdr:cNvPr id="5" name="CustomShape 1">
          <a:extLst>
            <a:ext uri="{FF2B5EF4-FFF2-40B4-BE49-F238E27FC236}">
              <a16:creationId xmlns:a16="http://schemas.microsoft.com/office/drawing/2014/main" id="{9D0E061A-A59A-4297-9DF8-CAE0B6B30B2E}"/>
            </a:ext>
          </a:extLst>
        </xdr:cNvPr>
        <xdr:cNvSpPr/>
      </xdr:nvSpPr>
      <xdr:spPr>
        <a:xfrm>
          <a:off x="11653137" y="2910840"/>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43.xml><?xml version="1.0" encoding="utf-8"?>
<xdr:wsDr xmlns:xdr="http://schemas.openxmlformats.org/drawingml/2006/spreadsheetDrawing" xmlns:a="http://schemas.openxmlformats.org/drawingml/2006/main">
  <xdr:twoCellAnchor>
    <xdr:from>
      <xdr:col>10</xdr:col>
      <xdr:colOff>344805</xdr:colOff>
      <xdr:row>10</xdr:row>
      <xdr:rowOff>38100</xdr:rowOff>
    </xdr:from>
    <xdr:to>
      <xdr:col>13</xdr:col>
      <xdr:colOff>177165</xdr:colOff>
      <xdr:row>11</xdr:row>
      <xdr:rowOff>190500</xdr:rowOff>
    </xdr:to>
    <xdr:sp macro="" textlink="">
      <xdr:nvSpPr>
        <xdr:cNvPr id="2" name="Text Box 1">
          <a:extLst>
            <a:ext uri="{FF2B5EF4-FFF2-40B4-BE49-F238E27FC236}">
              <a16:creationId xmlns:a16="http://schemas.microsoft.com/office/drawing/2014/main" id="{3DD796AD-8599-4AE4-854A-C6CF853DF923}"/>
            </a:ext>
          </a:extLst>
        </xdr:cNvPr>
        <xdr:cNvSpPr txBox="1">
          <a:spLocks noChangeArrowheads="1"/>
        </xdr:cNvSpPr>
      </xdr:nvSpPr>
      <xdr:spPr bwMode="auto">
        <a:xfrm>
          <a:off x="4871085" y="2948940"/>
          <a:ext cx="1112520" cy="35814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9</xdr:row>
      <xdr:rowOff>0</xdr:rowOff>
    </xdr:from>
    <xdr:to>
      <xdr:col>13</xdr:col>
      <xdr:colOff>0</xdr:colOff>
      <xdr:row>9</xdr:row>
      <xdr:rowOff>0</xdr:rowOff>
    </xdr:to>
    <xdr:sp macro="" textlink="">
      <xdr:nvSpPr>
        <xdr:cNvPr id="3" name="Text Box 1">
          <a:extLst>
            <a:ext uri="{FF2B5EF4-FFF2-40B4-BE49-F238E27FC236}">
              <a16:creationId xmlns:a16="http://schemas.microsoft.com/office/drawing/2014/main" id="{87E52A14-08C8-4D98-9FA3-AE00D6DB9C98}"/>
            </a:ext>
          </a:extLst>
        </xdr:cNvPr>
        <xdr:cNvSpPr txBox="1">
          <a:spLocks noChangeArrowheads="1"/>
        </xdr:cNvSpPr>
      </xdr:nvSpPr>
      <xdr:spPr bwMode="auto">
        <a:xfrm>
          <a:off x="5379720" y="270510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17</xdr:row>
      <xdr:rowOff>0</xdr:rowOff>
    </xdr:from>
    <xdr:to>
      <xdr:col>13</xdr:col>
      <xdr:colOff>0</xdr:colOff>
      <xdr:row>17</xdr:row>
      <xdr:rowOff>0</xdr:rowOff>
    </xdr:to>
    <xdr:sp macro="" textlink="">
      <xdr:nvSpPr>
        <xdr:cNvPr id="4" name="Text Box 4">
          <a:extLst>
            <a:ext uri="{FF2B5EF4-FFF2-40B4-BE49-F238E27FC236}">
              <a16:creationId xmlns:a16="http://schemas.microsoft.com/office/drawing/2014/main" id="{912BE1AB-03DB-4B67-8E3F-3FD54AC760E0}"/>
            </a:ext>
          </a:extLst>
        </xdr:cNvPr>
        <xdr:cNvSpPr txBox="1">
          <a:spLocks noChangeArrowheads="1"/>
        </xdr:cNvSpPr>
      </xdr:nvSpPr>
      <xdr:spPr bwMode="auto">
        <a:xfrm>
          <a:off x="5379720" y="435102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12</xdr:row>
      <xdr:rowOff>0</xdr:rowOff>
    </xdr:from>
    <xdr:to>
      <xdr:col>13</xdr:col>
      <xdr:colOff>0</xdr:colOff>
      <xdr:row>12</xdr:row>
      <xdr:rowOff>0</xdr:rowOff>
    </xdr:to>
    <xdr:sp macro="" textlink="">
      <xdr:nvSpPr>
        <xdr:cNvPr id="5" name="Text Box 6">
          <a:extLst>
            <a:ext uri="{FF2B5EF4-FFF2-40B4-BE49-F238E27FC236}">
              <a16:creationId xmlns:a16="http://schemas.microsoft.com/office/drawing/2014/main" id="{DE882D44-BFFA-491B-82A4-1413C14BF6EA}"/>
            </a:ext>
          </a:extLst>
        </xdr:cNvPr>
        <xdr:cNvSpPr txBox="1">
          <a:spLocks noChangeArrowheads="1"/>
        </xdr:cNvSpPr>
      </xdr:nvSpPr>
      <xdr:spPr bwMode="auto">
        <a:xfrm>
          <a:off x="5379720" y="332232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15</xdr:row>
      <xdr:rowOff>0</xdr:rowOff>
    </xdr:from>
    <xdr:to>
      <xdr:col>13</xdr:col>
      <xdr:colOff>0</xdr:colOff>
      <xdr:row>15</xdr:row>
      <xdr:rowOff>0</xdr:rowOff>
    </xdr:to>
    <xdr:sp macro="" textlink="">
      <xdr:nvSpPr>
        <xdr:cNvPr id="6" name="Text Box 7">
          <a:extLst>
            <a:ext uri="{FF2B5EF4-FFF2-40B4-BE49-F238E27FC236}">
              <a16:creationId xmlns:a16="http://schemas.microsoft.com/office/drawing/2014/main" id="{B37016DE-8067-4439-B19B-CFA365035664}"/>
            </a:ext>
          </a:extLst>
        </xdr:cNvPr>
        <xdr:cNvSpPr txBox="1">
          <a:spLocks noChangeArrowheads="1"/>
        </xdr:cNvSpPr>
      </xdr:nvSpPr>
      <xdr:spPr bwMode="auto">
        <a:xfrm>
          <a:off x="5379720" y="393954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8</xdr:row>
      <xdr:rowOff>0</xdr:rowOff>
    </xdr:from>
    <xdr:to>
      <xdr:col>17</xdr:col>
      <xdr:colOff>224</xdr:colOff>
      <xdr:row>8</xdr:row>
      <xdr:rowOff>0</xdr:rowOff>
    </xdr:to>
    <xdr:sp macro="" textlink="">
      <xdr:nvSpPr>
        <xdr:cNvPr id="7" name="Text Box 1">
          <a:extLst>
            <a:ext uri="{FF2B5EF4-FFF2-40B4-BE49-F238E27FC236}">
              <a16:creationId xmlns:a16="http://schemas.microsoft.com/office/drawing/2014/main" id="{05009B73-7BA9-4439-A86C-E79FA62B4659}"/>
            </a:ext>
          </a:extLst>
        </xdr:cNvPr>
        <xdr:cNvSpPr txBox="1">
          <a:spLocks noChangeArrowheads="1"/>
        </xdr:cNvSpPr>
      </xdr:nvSpPr>
      <xdr:spPr bwMode="auto">
        <a:xfrm>
          <a:off x="7629525" y="249936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16</xdr:row>
      <xdr:rowOff>0</xdr:rowOff>
    </xdr:from>
    <xdr:to>
      <xdr:col>17</xdr:col>
      <xdr:colOff>224</xdr:colOff>
      <xdr:row>16</xdr:row>
      <xdr:rowOff>0</xdr:rowOff>
    </xdr:to>
    <xdr:sp macro="" textlink="">
      <xdr:nvSpPr>
        <xdr:cNvPr id="8" name="Text Box 2">
          <a:extLst>
            <a:ext uri="{FF2B5EF4-FFF2-40B4-BE49-F238E27FC236}">
              <a16:creationId xmlns:a16="http://schemas.microsoft.com/office/drawing/2014/main" id="{E14A73EB-BEF3-46FC-A6F5-F7A4E74AD066}"/>
            </a:ext>
          </a:extLst>
        </xdr:cNvPr>
        <xdr:cNvSpPr txBox="1">
          <a:spLocks noChangeArrowheads="1"/>
        </xdr:cNvSpPr>
      </xdr:nvSpPr>
      <xdr:spPr bwMode="auto">
        <a:xfrm>
          <a:off x="7629525" y="41452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11</xdr:row>
      <xdr:rowOff>0</xdr:rowOff>
    </xdr:from>
    <xdr:to>
      <xdr:col>17</xdr:col>
      <xdr:colOff>224</xdr:colOff>
      <xdr:row>11</xdr:row>
      <xdr:rowOff>0</xdr:rowOff>
    </xdr:to>
    <xdr:sp macro="" textlink="">
      <xdr:nvSpPr>
        <xdr:cNvPr id="9" name="Text Box 3">
          <a:extLst>
            <a:ext uri="{FF2B5EF4-FFF2-40B4-BE49-F238E27FC236}">
              <a16:creationId xmlns:a16="http://schemas.microsoft.com/office/drawing/2014/main" id="{551DDD00-C1AA-4356-9A74-51A38F18CFC1}"/>
            </a:ext>
          </a:extLst>
        </xdr:cNvPr>
        <xdr:cNvSpPr txBox="1">
          <a:spLocks noChangeArrowheads="1"/>
        </xdr:cNvSpPr>
      </xdr:nvSpPr>
      <xdr:spPr bwMode="auto">
        <a:xfrm>
          <a:off x="7629525" y="31165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14</xdr:row>
      <xdr:rowOff>0</xdr:rowOff>
    </xdr:from>
    <xdr:to>
      <xdr:col>17</xdr:col>
      <xdr:colOff>224</xdr:colOff>
      <xdr:row>14</xdr:row>
      <xdr:rowOff>0</xdr:rowOff>
    </xdr:to>
    <xdr:sp macro="" textlink="">
      <xdr:nvSpPr>
        <xdr:cNvPr id="10" name="Text Box 4">
          <a:extLst>
            <a:ext uri="{FF2B5EF4-FFF2-40B4-BE49-F238E27FC236}">
              <a16:creationId xmlns:a16="http://schemas.microsoft.com/office/drawing/2014/main" id="{3927C2D5-6C1D-46DD-BC7D-14BC91E2ACE4}"/>
            </a:ext>
          </a:extLst>
        </xdr:cNvPr>
        <xdr:cNvSpPr txBox="1">
          <a:spLocks noChangeArrowheads="1"/>
        </xdr:cNvSpPr>
      </xdr:nvSpPr>
      <xdr:spPr bwMode="auto">
        <a:xfrm>
          <a:off x="7629525" y="373380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17</xdr:row>
      <xdr:rowOff>0</xdr:rowOff>
    </xdr:from>
    <xdr:to>
      <xdr:col>17</xdr:col>
      <xdr:colOff>224</xdr:colOff>
      <xdr:row>17</xdr:row>
      <xdr:rowOff>0</xdr:rowOff>
    </xdr:to>
    <xdr:sp macro="" textlink="">
      <xdr:nvSpPr>
        <xdr:cNvPr id="11" name="Text Box 5">
          <a:extLst>
            <a:ext uri="{FF2B5EF4-FFF2-40B4-BE49-F238E27FC236}">
              <a16:creationId xmlns:a16="http://schemas.microsoft.com/office/drawing/2014/main" id="{3C8B9433-B1E7-405C-B4AC-E23293A96DB5}"/>
            </a:ext>
          </a:extLst>
        </xdr:cNvPr>
        <xdr:cNvSpPr txBox="1">
          <a:spLocks noChangeArrowheads="1"/>
        </xdr:cNvSpPr>
      </xdr:nvSpPr>
      <xdr:spPr bwMode="auto">
        <a:xfrm>
          <a:off x="7629525" y="435102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16</xdr:row>
      <xdr:rowOff>0</xdr:rowOff>
    </xdr:from>
    <xdr:to>
      <xdr:col>14</xdr:col>
      <xdr:colOff>224</xdr:colOff>
      <xdr:row>16</xdr:row>
      <xdr:rowOff>0</xdr:rowOff>
    </xdr:to>
    <xdr:sp macro="" textlink="">
      <xdr:nvSpPr>
        <xdr:cNvPr id="13" name="Text Box 7">
          <a:extLst>
            <a:ext uri="{FF2B5EF4-FFF2-40B4-BE49-F238E27FC236}">
              <a16:creationId xmlns:a16="http://schemas.microsoft.com/office/drawing/2014/main" id="{08A89D66-CEB4-419B-8C66-EC7DA741B080}"/>
            </a:ext>
          </a:extLst>
        </xdr:cNvPr>
        <xdr:cNvSpPr txBox="1">
          <a:spLocks noChangeArrowheads="1"/>
        </xdr:cNvSpPr>
      </xdr:nvSpPr>
      <xdr:spPr bwMode="auto">
        <a:xfrm>
          <a:off x="6151245" y="41452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14</xdr:col>
      <xdr:colOff>224</xdr:colOff>
      <xdr:row>11</xdr:row>
      <xdr:rowOff>0</xdr:rowOff>
    </xdr:to>
    <xdr:sp macro="" textlink="">
      <xdr:nvSpPr>
        <xdr:cNvPr id="14" name="Text Box 8">
          <a:extLst>
            <a:ext uri="{FF2B5EF4-FFF2-40B4-BE49-F238E27FC236}">
              <a16:creationId xmlns:a16="http://schemas.microsoft.com/office/drawing/2014/main" id="{07285C20-5E20-4A0A-8110-45D6AA9E4494}"/>
            </a:ext>
          </a:extLst>
        </xdr:cNvPr>
        <xdr:cNvSpPr txBox="1">
          <a:spLocks noChangeArrowheads="1"/>
        </xdr:cNvSpPr>
      </xdr:nvSpPr>
      <xdr:spPr bwMode="auto">
        <a:xfrm>
          <a:off x="6151245" y="31165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14</xdr:col>
      <xdr:colOff>224</xdr:colOff>
      <xdr:row>17</xdr:row>
      <xdr:rowOff>0</xdr:rowOff>
    </xdr:to>
    <xdr:sp macro="" textlink="">
      <xdr:nvSpPr>
        <xdr:cNvPr id="16" name="Text Box 10">
          <a:extLst>
            <a:ext uri="{FF2B5EF4-FFF2-40B4-BE49-F238E27FC236}">
              <a16:creationId xmlns:a16="http://schemas.microsoft.com/office/drawing/2014/main" id="{16438E8E-6691-4583-97EC-181A4D830BAE}"/>
            </a:ext>
          </a:extLst>
        </xdr:cNvPr>
        <xdr:cNvSpPr txBox="1">
          <a:spLocks noChangeArrowheads="1"/>
        </xdr:cNvSpPr>
      </xdr:nvSpPr>
      <xdr:spPr bwMode="auto">
        <a:xfrm>
          <a:off x="6151245" y="435102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8</xdr:row>
      <xdr:rowOff>0</xdr:rowOff>
    </xdr:from>
    <xdr:to>
      <xdr:col>20</xdr:col>
      <xdr:colOff>224</xdr:colOff>
      <xdr:row>8</xdr:row>
      <xdr:rowOff>0</xdr:rowOff>
    </xdr:to>
    <xdr:sp macro="" textlink="">
      <xdr:nvSpPr>
        <xdr:cNvPr id="17" name="Text Box 11">
          <a:extLst>
            <a:ext uri="{FF2B5EF4-FFF2-40B4-BE49-F238E27FC236}">
              <a16:creationId xmlns:a16="http://schemas.microsoft.com/office/drawing/2014/main" id="{C0968039-3A38-4467-9D6C-8076C1DE4625}"/>
            </a:ext>
          </a:extLst>
        </xdr:cNvPr>
        <xdr:cNvSpPr txBox="1">
          <a:spLocks noChangeArrowheads="1"/>
        </xdr:cNvSpPr>
      </xdr:nvSpPr>
      <xdr:spPr bwMode="auto">
        <a:xfrm>
          <a:off x="8909685" y="249936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16</xdr:row>
      <xdr:rowOff>0</xdr:rowOff>
    </xdr:from>
    <xdr:to>
      <xdr:col>20</xdr:col>
      <xdr:colOff>224</xdr:colOff>
      <xdr:row>16</xdr:row>
      <xdr:rowOff>0</xdr:rowOff>
    </xdr:to>
    <xdr:sp macro="" textlink="">
      <xdr:nvSpPr>
        <xdr:cNvPr id="18" name="Text Box 12">
          <a:extLst>
            <a:ext uri="{FF2B5EF4-FFF2-40B4-BE49-F238E27FC236}">
              <a16:creationId xmlns:a16="http://schemas.microsoft.com/office/drawing/2014/main" id="{8B0FFE34-1545-4B5F-A3EA-EAB81CA09EE2}"/>
            </a:ext>
          </a:extLst>
        </xdr:cNvPr>
        <xdr:cNvSpPr txBox="1">
          <a:spLocks noChangeArrowheads="1"/>
        </xdr:cNvSpPr>
      </xdr:nvSpPr>
      <xdr:spPr bwMode="auto">
        <a:xfrm>
          <a:off x="8909685" y="41452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11</xdr:row>
      <xdr:rowOff>0</xdr:rowOff>
    </xdr:from>
    <xdr:to>
      <xdr:col>20</xdr:col>
      <xdr:colOff>224</xdr:colOff>
      <xdr:row>11</xdr:row>
      <xdr:rowOff>0</xdr:rowOff>
    </xdr:to>
    <xdr:sp macro="" textlink="">
      <xdr:nvSpPr>
        <xdr:cNvPr id="19" name="Text Box 13">
          <a:extLst>
            <a:ext uri="{FF2B5EF4-FFF2-40B4-BE49-F238E27FC236}">
              <a16:creationId xmlns:a16="http://schemas.microsoft.com/office/drawing/2014/main" id="{7C7FC876-4134-4AF1-8A75-A2E98152FFF3}"/>
            </a:ext>
          </a:extLst>
        </xdr:cNvPr>
        <xdr:cNvSpPr txBox="1">
          <a:spLocks noChangeArrowheads="1"/>
        </xdr:cNvSpPr>
      </xdr:nvSpPr>
      <xdr:spPr bwMode="auto">
        <a:xfrm>
          <a:off x="8909685" y="31165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14</xdr:row>
      <xdr:rowOff>0</xdr:rowOff>
    </xdr:from>
    <xdr:to>
      <xdr:col>20</xdr:col>
      <xdr:colOff>224</xdr:colOff>
      <xdr:row>14</xdr:row>
      <xdr:rowOff>0</xdr:rowOff>
    </xdr:to>
    <xdr:sp macro="" textlink="">
      <xdr:nvSpPr>
        <xdr:cNvPr id="20" name="Text Box 14">
          <a:extLst>
            <a:ext uri="{FF2B5EF4-FFF2-40B4-BE49-F238E27FC236}">
              <a16:creationId xmlns:a16="http://schemas.microsoft.com/office/drawing/2014/main" id="{532FDDD4-D0A7-4438-AD2B-9048FFC720F4}"/>
            </a:ext>
          </a:extLst>
        </xdr:cNvPr>
        <xdr:cNvSpPr txBox="1">
          <a:spLocks noChangeArrowheads="1"/>
        </xdr:cNvSpPr>
      </xdr:nvSpPr>
      <xdr:spPr bwMode="auto">
        <a:xfrm>
          <a:off x="8909685" y="373380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17</xdr:row>
      <xdr:rowOff>0</xdr:rowOff>
    </xdr:from>
    <xdr:to>
      <xdr:col>20</xdr:col>
      <xdr:colOff>224</xdr:colOff>
      <xdr:row>17</xdr:row>
      <xdr:rowOff>0</xdr:rowOff>
    </xdr:to>
    <xdr:sp macro="" textlink="">
      <xdr:nvSpPr>
        <xdr:cNvPr id="21" name="Text Box 15">
          <a:extLst>
            <a:ext uri="{FF2B5EF4-FFF2-40B4-BE49-F238E27FC236}">
              <a16:creationId xmlns:a16="http://schemas.microsoft.com/office/drawing/2014/main" id="{B4BC44D3-7513-4D2A-91E0-91D21F6752F2}"/>
            </a:ext>
          </a:extLst>
        </xdr:cNvPr>
        <xdr:cNvSpPr txBox="1">
          <a:spLocks noChangeArrowheads="1"/>
        </xdr:cNvSpPr>
      </xdr:nvSpPr>
      <xdr:spPr bwMode="auto">
        <a:xfrm>
          <a:off x="8909685" y="435102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10</xdr:row>
      <xdr:rowOff>0</xdr:rowOff>
    </xdr:from>
    <xdr:to>
      <xdr:col>18</xdr:col>
      <xdr:colOff>66</xdr:colOff>
      <xdr:row>10</xdr:row>
      <xdr:rowOff>0</xdr:rowOff>
    </xdr:to>
    <xdr:sp macro="" textlink="">
      <xdr:nvSpPr>
        <xdr:cNvPr id="22" name="Text Box 1">
          <a:extLst>
            <a:ext uri="{FF2B5EF4-FFF2-40B4-BE49-F238E27FC236}">
              <a16:creationId xmlns:a16="http://schemas.microsoft.com/office/drawing/2014/main" id="{EA474427-F044-4192-B13F-53D6AB6B1D0E}"/>
            </a:ext>
          </a:extLst>
        </xdr:cNvPr>
        <xdr:cNvSpPr txBox="1">
          <a:spLocks noChangeArrowheads="1"/>
        </xdr:cNvSpPr>
      </xdr:nvSpPr>
      <xdr:spPr bwMode="auto">
        <a:xfrm>
          <a:off x="6151245" y="291084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13</xdr:row>
      <xdr:rowOff>0</xdr:rowOff>
    </xdr:from>
    <xdr:to>
      <xdr:col>18</xdr:col>
      <xdr:colOff>66</xdr:colOff>
      <xdr:row>13</xdr:row>
      <xdr:rowOff>0</xdr:rowOff>
    </xdr:to>
    <xdr:sp macro="" textlink="">
      <xdr:nvSpPr>
        <xdr:cNvPr id="23" name="Text Box 4">
          <a:extLst>
            <a:ext uri="{FF2B5EF4-FFF2-40B4-BE49-F238E27FC236}">
              <a16:creationId xmlns:a16="http://schemas.microsoft.com/office/drawing/2014/main" id="{76B888FB-720A-4BBD-A3DD-1B35D9FA987F}"/>
            </a:ext>
          </a:extLst>
        </xdr:cNvPr>
        <xdr:cNvSpPr txBox="1">
          <a:spLocks noChangeArrowheads="1"/>
        </xdr:cNvSpPr>
      </xdr:nvSpPr>
      <xdr:spPr bwMode="auto">
        <a:xfrm>
          <a:off x="6151245" y="352806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18</xdr:col>
      <xdr:colOff>66</xdr:colOff>
      <xdr:row>11</xdr:row>
      <xdr:rowOff>0</xdr:rowOff>
    </xdr:to>
    <xdr:sp macro="" textlink="">
      <xdr:nvSpPr>
        <xdr:cNvPr id="24" name="Text Box 6">
          <a:extLst>
            <a:ext uri="{FF2B5EF4-FFF2-40B4-BE49-F238E27FC236}">
              <a16:creationId xmlns:a16="http://schemas.microsoft.com/office/drawing/2014/main" id="{F2F5000E-C9E9-46EC-83B0-646196E5D0B8}"/>
            </a:ext>
          </a:extLst>
        </xdr:cNvPr>
        <xdr:cNvSpPr txBox="1">
          <a:spLocks noChangeArrowheads="1"/>
        </xdr:cNvSpPr>
      </xdr:nvSpPr>
      <xdr:spPr bwMode="auto">
        <a:xfrm>
          <a:off x="6151245" y="311658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18</xdr:col>
      <xdr:colOff>66</xdr:colOff>
      <xdr:row>11</xdr:row>
      <xdr:rowOff>0</xdr:rowOff>
    </xdr:to>
    <xdr:sp macro="" textlink="">
      <xdr:nvSpPr>
        <xdr:cNvPr id="25" name="Text Box 7">
          <a:extLst>
            <a:ext uri="{FF2B5EF4-FFF2-40B4-BE49-F238E27FC236}">
              <a16:creationId xmlns:a16="http://schemas.microsoft.com/office/drawing/2014/main" id="{D27475D9-A8E7-4C09-906D-295F8B8C6167}"/>
            </a:ext>
          </a:extLst>
        </xdr:cNvPr>
        <xdr:cNvSpPr txBox="1">
          <a:spLocks noChangeArrowheads="1"/>
        </xdr:cNvSpPr>
      </xdr:nvSpPr>
      <xdr:spPr bwMode="auto">
        <a:xfrm>
          <a:off x="6151245" y="311658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16</xdr:row>
      <xdr:rowOff>0</xdr:rowOff>
    </xdr:from>
    <xdr:to>
      <xdr:col>18</xdr:col>
      <xdr:colOff>66</xdr:colOff>
      <xdr:row>16</xdr:row>
      <xdr:rowOff>0</xdr:rowOff>
    </xdr:to>
    <xdr:sp macro="" textlink="">
      <xdr:nvSpPr>
        <xdr:cNvPr id="26" name="Text Box 9">
          <a:extLst>
            <a:ext uri="{FF2B5EF4-FFF2-40B4-BE49-F238E27FC236}">
              <a16:creationId xmlns:a16="http://schemas.microsoft.com/office/drawing/2014/main" id="{CB72C6FD-C2AD-40B3-83C0-4AF42FAF8A70}"/>
            </a:ext>
          </a:extLst>
        </xdr:cNvPr>
        <xdr:cNvSpPr txBox="1">
          <a:spLocks noChangeArrowheads="1"/>
        </xdr:cNvSpPr>
      </xdr:nvSpPr>
      <xdr:spPr bwMode="auto">
        <a:xfrm>
          <a:off x="6151245" y="414528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10</xdr:row>
      <xdr:rowOff>0</xdr:rowOff>
    </xdr:from>
    <xdr:to>
      <xdr:col>20</xdr:col>
      <xdr:colOff>0</xdr:colOff>
      <xdr:row>10</xdr:row>
      <xdr:rowOff>0</xdr:rowOff>
    </xdr:to>
    <xdr:sp macro="" textlink="">
      <xdr:nvSpPr>
        <xdr:cNvPr id="27" name="Text Box 10">
          <a:extLst>
            <a:ext uri="{FF2B5EF4-FFF2-40B4-BE49-F238E27FC236}">
              <a16:creationId xmlns:a16="http://schemas.microsoft.com/office/drawing/2014/main" id="{30D329AD-F2A0-4062-9D8E-7EF168CA71C9}"/>
            </a:ext>
          </a:extLst>
        </xdr:cNvPr>
        <xdr:cNvSpPr txBox="1">
          <a:spLocks noChangeArrowheads="1"/>
        </xdr:cNvSpPr>
      </xdr:nvSpPr>
      <xdr:spPr bwMode="auto">
        <a:xfrm>
          <a:off x="8991600" y="29108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28" name="Text Box 11">
          <a:extLst>
            <a:ext uri="{FF2B5EF4-FFF2-40B4-BE49-F238E27FC236}">
              <a16:creationId xmlns:a16="http://schemas.microsoft.com/office/drawing/2014/main" id="{E3BE8F67-4D53-4DBE-B733-1CB7452A2E3A}"/>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29" name="Text Box 12">
          <a:extLst>
            <a:ext uri="{FF2B5EF4-FFF2-40B4-BE49-F238E27FC236}">
              <a16:creationId xmlns:a16="http://schemas.microsoft.com/office/drawing/2014/main" id="{7AADCBD3-D712-4368-BD3C-2B957AC0ED69}"/>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30" name="Text Box 13">
          <a:extLst>
            <a:ext uri="{FF2B5EF4-FFF2-40B4-BE49-F238E27FC236}">
              <a16:creationId xmlns:a16="http://schemas.microsoft.com/office/drawing/2014/main" id="{DD19195F-8335-43DC-A8F8-FA13DE409969}"/>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13</xdr:row>
      <xdr:rowOff>0</xdr:rowOff>
    </xdr:from>
    <xdr:to>
      <xdr:col>20</xdr:col>
      <xdr:colOff>0</xdr:colOff>
      <xdr:row>13</xdr:row>
      <xdr:rowOff>0</xdr:rowOff>
    </xdr:to>
    <xdr:sp macro="" textlink="">
      <xdr:nvSpPr>
        <xdr:cNvPr id="31" name="Text Box 14">
          <a:extLst>
            <a:ext uri="{FF2B5EF4-FFF2-40B4-BE49-F238E27FC236}">
              <a16:creationId xmlns:a16="http://schemas.microsoft.com/office/drawing/2014/main" id="{57B8A5F2-85DE-4670-AD9F-EA529E83C0C1}"/>
            </a:ext>
          </a:extLst>
        </xdr:cNvPr>
        <xdr:cNvSpPr txBox="1">
          <a:spLocks noChangeArrowheads="1"/>
        </xdr:cNvSpPr>
      </xdr:nvSpPr>
      <xdr:spPr bwMode="auto">
        <a:xfrm>
          <a:off x="8991600" y="352806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10</xdr:row>
      <xdr:rowOff>0</xdr:rowOff>
    </xdr:from>
    <xdr:to>
      <xdr:col>20</xdr:col>
      <xdr:colOff>0</xdr:colOff>
      <xdr:row>10</xdr:row>
      <xdr:rowOff>0</xdr:rowOff>
    </xdr:to>
    <xdr:sp macro="" textlink="">
      <xdr:nvSpPr>
        <xdr:cNvPr id="32" name="Text Box 15">
          <a:extLst>
            <a:ext uri="{FF2B5EF4-FFF2-40B4-BE49-F238E27FC236}">
              <a16:creationId xmlns:a16="http://schemas.microsoft.com/office/drawing/2014/main" id="{A1E4262B-32F4-47A7-AD2C-4D71D3513495}"/>
            </a:ext>
          </a:extLst>
        </xdr:cNvPr>
        <xdr:cNvSpPr txBox="1">
          <a:spLocks noChangeArrowheads="1"/>
        </xdr:cNvSpPr>
      </xdr:nvSpPr>
      <xdr:spPr bwMode="auto">
        <a:xfrm>
          <a:off x="8991600" y="29108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33" name="Text Box 16">
          <a:extLst>
            <a:ext uri="{FF2B5EF4-FFF2-40B4-BE49-F238E27FC236}">
              <a16:creationId xmlns:a16="http://schemas.microsoft.com/office/drawing/2014/main" id="{BD69B8C8-5E22-4DA2-AA41-AED0A724FC7D}"/>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34" name="Text Box 17">
          <a:extLst>
            <a:ext uri="{FF2B5EF4-FFF2-40B4-BE49-F238E27FC236}">
              <a16:creationId xmlns:a16="http://schemas.microsoft.com/office/drawing/2014/main" id="{57E730AE-50D4-4C80-9705-2901241EFD1F}"/>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35" name="Text Box 18">
          <a:extLst>
            <a:ext uri="{FF2B5EF4-FFF2-40B4-BE49-F238E27FC236}">
              <a16:creationId xmlns:a16="http://schemas.microsoft.com/office/drawing/2014/main" id="{8C8B050C-4DE4-4736-A4CA-E43E22DC1CC8}"/>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13</xdr:row>
      <xdr:rowOff>0</xdr:rowOff>
    </xdr:from>
    <xdr:to>
      <xdr:col>20</xdr:col>
      <xdr:colOff>0</xdr:colOff>
      <xdr:row>13</xdr:row>
      <xdr:rowOff>0</xdr:rowOff>
    </xdr:to>
    <xdr:sp macro="" textlink="">
      <xdr:nvSpPr>
        <xdr:cNvPr id="36" name="Text Box 19">
          <a:extLst>
            <a:ext uri="{FF2B5EF4-FFF2-40B4-BE49-F238E27FC236}">
              <a16:creationId xmlns:a16="http://schemas.microsoft.com/office/drawing/2014/main" id="{7C0EFFA0-AE75-4415-AA9A-BEC277DBA8A1}"/>
            </a:ext>
          </a:extLst>
        </xdr:cNvPr>
        <xdr:cNvSpPr txBox="1">
          <a:spLocks noChangeArrowheads="1"/>
        </xdr:cNvSpPr>
      </xdr:nvSpPr>
      <xdr:spPr bwMode="auto">
        <a:xfrm>
          <a:off x="8991600" y="352806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38" name="Text Box 21">
          <a:extLst>
            <a:ext uri="{FF2B5EF4-FFF2-40B4-BE49-F238E27FC236}">
              <a16:creationId xmlns:a16="http://schemas.microsoft.com/office/drawing/2014/main" id="{1ECE7F7A-8CEE-4A93-9E96-BD34815F870E}"/>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39" name="Text Box 22">
          <a:extLst>
            <a:ext uri="{FF2B5EF4-FFF2-40B4-BE49-F238E27FC236}">
              <a16:creationId xmlns:a16="http://schemas.microsoft.com/office/drawing/2014/main" id="{FE62F74A-1CE0-4223-8670-C48F57EFEB7B}"/>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12</xdr:row>
      <xdr:rowOff>0</xdr:rowOff>
    </xdr:from>
    <xdr:to>
      <xdr:col>16</xdr:col>
      <xdr:colOff>224</xdr:colOff>
      <xdr:row>12</xdr:row>
      <xdr:rowOff>0</xdr:rowOff>
    </xdr:to>
    <xdr:sp macro="" textlink="">
      <xdr:nvSpPr>
        <xdr:cNvPr id="40" name="Text Box 23">
          <a:extLst>
            <a:ext uri="{FF2B5EF4-FFF2-40B4-BE49-F238E27FC236}">
              <a16:creationId xmlns:a16="http://schemas.microsoft.com/office/drawing/2014/main" id="{AB51EEE2-5EEA-4AFB-A1FA-51109AA394C7}"/>
            </a:ext>
          </a:extLst>
        </xdr:cNvPr>
        <xdr:cNvSpPr txBox="1">
          <a:spLocks noChangeArrowheads="1"/>
        </xdr:cNvSpPr>
      </xdr:nvSpPr>
      <xdr:spPr bwMode="auto">
        <a:xfrm>
          <a:off x="6151245" y="33223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41" name="Text Box 24">
          <a:extLst>
            <a:ext uri="{FF2B5EF4-FFF2-40B4-BE49-F238E27FC236}">
              <a16:creationId xmlns:a16="http://schemas.microsoft.com/office/drawing/2014/main" id="{0A669A12-41C1-4417-B42B-92998CA14EC8}"/>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16</xdr:col>
      <xdr:colOff>224</xdr:colOff>
      <xdr:row>11</xdr:row>
      <xdr:rowOff>0</xdr:rowOff>
    </xdr:to>
    <xdr:sp macro="" textlink="">
      <xdr:nvSpPr>
        <xdr:cNvPr id="42" name="Text Box 25">
          <a:extLst>
            <a:ext uri="{FF2B5EF4-FFF2-40B4-BE49-F238E27FC236}">
              <a16:creationId xmlns:a16="http://schemas.microsoft.com/office/drawing/2014/main" id="{989C9159-2EB5-4E52-BA4B-DDD0187B1F39}"/>
            </a:ext>
          </a:extLst>
        </xdr:cNvPr>
        <xdr:cNvSpPr txBox="1">
          <a:spLocks noChangeArrowheads="1"/>
        </xdr:cNvSpPr>
      </xdr:nvSpPr>
      <xdr:spPr bwMode="auto">
        <a:xfrm>
          <a:off x="6151245" y="311658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44" name="Text Box 27">
          <a:extLst>
            <a:ext uri="{FF2B5EF4-FFF2-40B4-BE49-F238E27FC236}">
              <a16:creationId xmlns:a16="http://schemas.microsoft.com/office/drawing/2014/main" id="{D3F1FBAC-9761-48B1-881D-6881C2778D7D}"/>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15</xdr:row>
      <xdr:rowOff>0</xdr:rowOff>
    </xdr:from>
    <xdr:to>
      <xdr:col>16</xdr:col>
      <xdr:colOff>224</xdr:colOff>
      <xdr:row>15</xdr:row>
      <xdr:rowOff>0</xdr:rowOff>
    </xdr:to>
    <xdr:sp macro="" textlink="">
      <xdr:nvSpPr>
        <xdr:cNvPr id="45" name="Text Box 28">
          <a:extLst>
            <a:ext uri="{FF2B5EF4-FFF2-40B4-BE49-F238E27FC236}">
              <a16:creationId xmlns:a16="http://schemas.microsoft.com/office/drawing/2014/main" id="{B10C3A46-3386-4CDE-B4CF-AFFE70F8BF72}"/>
            </a:ext>
          </a:extLst>
        </xdr:cNvPr>
        <xdr:cNvSpPr txBox="1">
          <a:spLocks noChangeArrowheads="1"/>
        </xdr:cNvSpPr>
      </xdr:nvSpPr>
      <xdr:spPr bwMode="auto">
        <a:xfrm>
          <a:off x="6151245" y="393954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9</xdr:row>
      <xdr:rowOff>0</xdr:rowOff>
    </xdr:from>
    <xdr:to>
      <xdr:col>20</xdr:col>
      <xdr:colOff>0</xdr:colOff>
      <xdr:row>9</xdr:row>
      <xdr:rowOff>0</xdr:rowOff>
    </xdr:to>
    <xdr:sp macro="" textlink="">
      <xdr:nvSpPr>
        <xdr:cNvPr id="46" name="Text Box 29">
          <a:extLst>
            <a:ext uri="{FF2B5EF4-FFF2-40B4-BE49-F238E27FC236}">
              <a16:creationId xmlns:a16="http://schemas.microsoft.com/office/drawing/2014/main" id="{B46EB6BE-0B45-44E3-AED8-F32EC69458EF}"/>
            </a:ext>
          </a:extLst>
        </xdr:cNvPr>
        <xdr:cNvSpPr txBox="1">
          <a:spLocks noChangeArrowheads="1"/>
        </xdr:cNvSpPr>
      </xdr:nvSpPr>
      <xdr:spPr bwMode="auto">
        <a:xfrm>
          <a:off x="899160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47" name="Text Box 30">
          <a:extLst>
            <a:ext uri="{FF2B5EF4-FFF2-40B4-BE49-F238E27FC236}">
              <a16:creationId xmlns:a16="http://schemas.microsoft.com/office/drawing/2014/main" id="{E4BBAD71-3CCF-4C78-81E1-FE261C1C564B}"/>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48" name="Text Box 31">
          <a:extLst>
            <a:ext uri="{FF2B5EF4-FFF2-40B4-BE49-F238E27FC236}">
              <a16:creationId xmlns:a16="http://schemas.microsoft.com/office/drawing/2014/main" id="{8E2570B2-02F8-43D6-B704-3A8E520F343A}"/>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49" name="Text Box 32">
          <a:extLst>
            <a:ext uri="{FF2B5EF4-FFF2-40B4-BE49-F238E27FC236}">
              <a16:creationId xmlns:a16="http://schemas.microsoft.com/office/drawing/2014/main" id="{395BA209-33AB-49BD-826D-DBCEB61E79AB}"/>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50" name="Text Box 33">
          <a:extLst>
            <a:ext uri="{FF2B5EF4-FFF2-40B4-BE49-F238E27FC236}">
              <a16:creationId xmlns:a16="http://schemas.microsoft.com/office/drawing/2014/main" id="{AE08F83D-B85D-401F-B6B9-3BEFD275AF02}"/>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9</xdr:row>
      <xdr:rowOff>0</xdr:rowOff>
    </xdr:from>
    <xdr:to>
      <xdr:col>20</xdr:col>
      <xdr:colOff>0</xdr:colOff>
      <xdr:row>9</xdr:row>
      <xdr:rowOff>0</xdr:rowOff>
    </xdr:to>
    <xdr:sp macro="" textlink="">
      <xdr:nvSpPr>
        <xdr:cNvPr id="51" name="Text Box 34">
          <a:extLst>
            <a:ext uri="{FF2B5EF4-FFF2-40B4-BE49-F238E27FC236}">
              <a16:creationId xmlns:a16="http://schemas.microsoft.com/office/drawing/2014/main" id="{161478EF-A07A-4121-B9BE-2A14366222DA}"/>
            </a:ext>
          </a:extLst>
        </xdr:cNvPr>
        <xdr:cNvSpPr txBox="1">
          <a:spLocks noChangeArrowheads="1"/>
        </xdr:cNvSpPr>
      </xdr:nvSpPr>
      <xdr:spPr bwMode="auto">
        <a:xfrm>
          <a:off x="899160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52" name="Text Box 35">
          <a:extLst>
            <a:ext uri="{FF2B5EF4-FFF2-40B4-BE49-F238E27FC236}">
              <a16:creationId xmlns:a16="http://schemas.microsoft.com/office/drawing/2014/main" id="{8BA9B063-2CA1-4C53-932E-7CC5799BA831}"/>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53" name="Text Box 36">
          <a:extLst>
            <a:ext uri="{FF2B5EF4-FFF2-40B4-BE49-F238E27FC236}">
              <a16:creationId xmlns:a16="http://schemas.microsoft.com/office/drawing/2014/main" id="{CB8A0D9C-24F8-4B54-B3E1-88C48358DB25}"/>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54" name="Text Box 37">
          <a:extLst>
            <a:ext uri="{FF2B5EF4-FFF2-40B4-BE49-F238E27FC236}">
              <a16:creationId xmlns:a16="http://schemas.microsoft.com/office/drawing/2014/main" id="{037F02CC-3EED-4CEE-A5B1-70A1C56BE220}"/>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55" name="Text Box 38">
          <a:extLst>
            <a:ext uri="{FF2B5EF4-FFF2-40B4-BE49-F238E27FC236}">
              <a16:creationId xmlns:a16="http://schemas.microsoft.com/office/drawing/2014/main" id="{2A4C1A97-B1DA-4EF6-A234-31B76441E9EA}"/>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9</xdr:row>
      <xdr:rowOff>0</xdr:rowOff>
    </xdr:from>
    <xdr:to>
      <xdr:col>19</xdr:col>
      <xdr:colOff>520624</xdr:colOff>
      <xdr:row>9</xdr:row>
      <xdr:rowOff>0</xdr:rowOff>
    </xdr:to>
    <xdr:sp macro="" textlink="">
      <xdr:nvSpPr>
        <xdr:cNvPr id="56" name="Text Box 39">
          <a:extLst>
            <a:ext uri="{FF2B5EF4-FFF2-40B4-BE49-F238E27FC236}">
              <a16:creationId xmlns:a16="http://schemas.microsoft.com/office/drawing/2014/main" id="{2CE71E83-446C-4E24-8E85-B0A81A8C63AC}"/>
            </a:ext>
          </a:extLst>
        </xdr:cNvPr>
        <xdr:cNvSpPr txBox="1">
          <a:spLocks noChangeArrowheads="1"/>
        </xdr:cNvSpPr>
      </xdr:nvSpPr>
      <xdr:spPr bwMode="auto">
        <a:xfrm>
          <a:off x="7111365" y="270510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57" name="Text Box 40">
          <a:extLst>
            <a:ext uri="{FF2B5EF4-FFF2-40B4-BE49-F238E27FC236}">
              <a16:creationId xmlns:a16="http://schemas.microsoft.com/office/drawing/2014/main" id="{27A283D7-7376-4A62-8255-AB75872191FE}"/>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58" name="Text Box 41">
          <a:extLst>
            <a:ext uri="{FF2B5EF4-FFF2-40B4-BE49-F238E27FC236}">
              <a16:creationId xmlns:a16="http://schemas.microsoft.com/office/drawing/2014/main" id="{1889AD0C-7987-43FB-AA94-BE28FCF19D78}"/>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12</xdr:row>
      <xdr:rowOff>0</xdr:rowOff>
    </xdr:from>
    <xdr:to>
      <xdr:col>19</xdr:col>
      <xdr:colOff>520624</xdr:colOff>
      <xdr:row>12</xdr:row>
      <xdr:rowOff>0</xdr:rowOff>
    </xdr:to>
    <xdr:sp macro="" textlink="">
      <xdr:nvSpPr>
        <xdr:cNvPr id="59" name="Text Box 42">
          <a:extLst>
            <a:ext uri="{FF2B5EF4-FFF2-40B4-BE49-F238E27FC236}">
              <a16:creationId xmlns:a16="http://schemas.microsoft.com/office/drawing/2014/main" id="{C9A52C2D-D85C-4364-B4D9-8ECEA5BF13B1}"/>
            </a:ext>
          </a:extLst>
        </xdr:cNvPr>
        <xdr:cNvSpPr txBox="1">
          <a:spLocks noChangeArrowheads="1"/>
        </xdr:cNvSpPr>
      </xdr:nvSpPr>
      <xdr:spPr bwMode="auto">
        <a:xfrm>
          <a:off x="7111365" y="33223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60" name="Text Box 43">
          <a:extLst>
            <a:ext uri="{FF2B5EF4-FFF2-40B4-BE49-F238E27FC236}">
              <a16:creationId xmlns:a16="http://schemas.microsoft.com/office/drawing/2014/main" id="{81E15D49-5CE3-4BED-9313-AF3B0211E6B6}"/>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11</xdr:row>
      <xdr:rowOff>0</xdr:rowOff>
    </xdr:from>
    <xdr:to>
      <xdr:col>19</xdr:col>
      <xdr:colOff>520624</xdr:colOff>
      <xdr:row>11</xdr:row>
      <xdr:rowOff>0</xdr:rowOff>
    </xdr:to>
    <xdr:sp macro="" textlink="">
      <xdr:nvSpPr>
        <xdr:cNvPr id="61" name="Text Box 44">
          <a:extLst>
            <a:ext uri="{FF2B5EF4-FFF2-40B4-BE49-F238E27FC236}">
              <a16:creationId xmlns:a16="http://schemas.microsoft.com/office/drawing/2014/main" id="{091AD071-290B-48C1-943E-9D9A29F039B8}"/>
            </a:ext>
          </a:extLst>
        </xdr:cNvPr>
        <xdr:cNvSpPr txBox="1">
          <a:spLocks noChangeArrowheads="1"/>
        </xdr:cNvSpPr>
      </xdr:nvSpPr>
      <xdr:spPr bwMode="auto">
        <a:xfrm>
          <a:off x="7111365" y="311658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11</xdr:row>
      <xdr:rowOff>0</xdr:rowOff>
    </xdr:from>
    <xdr:to>
      <xdr:col>19</xdr:col>
      <xdr:colOff>520624</xdr:colOff>
      <xdr:row>11</xdr:row>
      <xdr:rowOff>0</xdr:rowOff>
    </xdr:to>
    <xdr:sp macro="" textlink="">
      <xdr:nvSpPr>
        <xdr:cNvPr id="62" name="Text Box 45">
          <a:extLst>
            <a:ext uri="{FF2B5EF4-FFF2-40B4-BE49-F238E27FC236}">
              <a16:creationId xmlns:a16="http://schemas.microsoft.com/office/drawing/2014/main" id="{21ACE30D-2427-4546-9CFE-DC52F24DB827}"/>
            </a:ext>
          </a:extLst>
        </xdr:cNvPr>
        <xdr:cNvSpPr txBox="1">
          <a:spLocks noChangeArrowheads="1"/>
        </xdr:cNvSpPr>
      </xdr:nvSpPr>
      <xdr:spPr bwMode="auto">
        <a:xfrm>
          <a:off x="7111365" y="311658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63" name="Text Box 46">
          <a:extLst>
            <a:ext uri="{FF2B5EF4-FFF2-40B4-BE49-F238E27FC236}">
              <a16:creationId xmlns:a16="http://schemas.microsoft.com/office/drawing/2014/main" id="{60B768A2-354F-4911-A2CA-5E787F77F7A1}"/>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15</xdr:row>
      <xdr:rowOff>0</xdr:rowOff>
    </xdr:from>
    <xdr:to>
      <xdr:col>19</xdr:col>
      <xdr:colOff>520624</xdr:colOff>
      <xdr:row>15</xdr:row>
      <xdr:rowOff>0</xdr:rowOff>
    </xdr:to>
    <xdr:sp macro="" textlink="">
      <xdr:nvSpPr>
        <xdr:cNvPr id="64" name="Text Box 47">
          <a:extLst>
            <a:ext uri="{FF2B5EF4-FFF2-40B4-BE49-F238E27FC236}">
              <a16:creationId xmlns:a16="http://schemas.microsoft.com/office/drawing/2014/main" id="{D3E6A6CA-8201-4366-A955-2145754F6644}"/>
            </a:ext>
          </a:extLst>
        </xdr:cNvPr>
        <xdr:cNvSpPr txBox="1">
          <a:spLocks noChangeArrowheads="1"/>
        </xdr:cNvSpPr>
      </xdr:nvSpPr>
      <xdr:spPr bwMode="auto">
        <a:xfrm>
          <a:off x="7111365" y="393954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65" name="Text Box 48">
          <a:extLst>
            <a:ext uri="{FF2B5EF4-FFF2-40B4-BE49-F238E27FC236}">
              <a16:creationId xmlns:a16="http://schemas.microsoft.com/office/drawing/2014/main" id="{3B650116-4BC1-40E6-B966-CD1E22B6909B}"/>
            </a:ext>
          </a:extLst>
        </xdr:cNvPr>
        <xdr:cNvSpPr txBox="1">
          <a:spLocks noChangeArrowheads="1"/>
        </xdr:cNvSpPr>
      </xdr:nvSpPr>
      <xdr:spPr bwMode="auto">
        <a:xfrm>
          <a:off x="991362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66" name="Text Box 49">
          <a:extLst>
            <a:ext uri="{FF2B5EF4-FFF2-40B4-BE49-F238E27FC236}">
              <a16:creationId xmlns:a16="http://schemas.microsoft.com/office/drawing/2014/main" id="{8A0365A6-FCFB-4866-8C7E-2A67BA255BAA}"/>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67" name="Text Box 50">
          <a:extLst>
            <a:ext uri="{FF2B5EF4-FFF2-40B4-BE49-F238E27FC236}">
              <a16:creationId xmlns:a16="http://schemas.microsoft.com/office/drawing/2014/main" id="{823783CF-4096-4956-9041-2416D856F53D}"/>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68" name="Text Box 51">
          <a:extLst>
            <a:ext uri="{FF2B5EF4-FFF2-40B4-BE49-F238E27FC236}">
              <a16:creationId xmlns:a16="http://schemas.microsoft.com/office/drawing/2014/main" id="{BD890F38-4814-4608-839E-F120CB9CC4F5}"/>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12</xdr:row>
      <xdr:rowOff>0</xdr:rowOff>
    </xdr:from>
    <xdr:to>
      <xdr:col>22</xdr:col>
      <xdr:colOff>0</xdr:colOff>
      <xdr:row>12</xdr:row>
      <xdr:rowOff>0</xdr:rowOff>
    </xdr:to>
    <xdr:sp macro="" textlink="">
      <xdr:nvSpPr>
        <xdr:cNvPr id="69" name="Text Box 52">
          <a:extLst>
            <a:ext uri="{FF2B5EF4-FFF2-40B4-BE49-F238E27FC236}">
              <a16:creationId xmlns:a16="http://schemas.microsoft.com/office/drawing/2014/main" id="{662B98E2-DF47-4CAF-8188-4D9EAE0B09D6}"/>
            </a:ext>
          </a:extLst>
        </xdr:cNvPr>
        <xdr:cNvSpPr txBox="1">
          <a:spLocks noChangeArrowheads="1"/>
        </xdr:cNvSpPr>
      </xdr:nvSpPr>
      <xdr:spPr bwMode="auto">
        <a:xfrm>
          <a:off x="991362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70" name="Text Box 53">
          <a:extLst>
            <a:ext uri="{FF2B5EF4-FFF2-40B4-BE49-F238E27FC236}">
              <a16:creationId xmlns:a16="http://schemas.microsoft.com/office/drawing/2014/main" id="{17771258-67BA-434A-A477-561C42324E48}"/>
            </a:ext>
          </a:extLst>
        </xdr:cNvPr>
        <xdr:cNvSpPr txBox="1">
          <a:spLocks noChangeArrowheads="1"/>
        </xdr:cNvSpPr>
      </xdr:nvSpPr>
      <xdr:spPr bwMode="auto">
        <a:xfrm>
          <a:off x="991362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71" name="Text Box 54">
          <a:extLst>
            <a:ext uri="{FF2B5EF4-FFF2-40B4-BE49-F238E27FC236}">
              <a16:creationId xmlns:a16="http://schemas.microsoft.com/office/drawing/2014/main" id="{E43D1A60-FA8E-4E5C-A55A-53CACACD3CB2}"/>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72" name="Text Box 55">
          <a:extLst>
            <a:ext uri="{FF2B5EF4-FFF2-40B4-BE49-F238E27FC236}">
              <a16:creationId xmlns:a16="http://schemas.microsoft.com/office/drawing/2014/main" id="{EFF61D01-4E1E-4D76-8411-55F8E863EE47}"/>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73" name="Text Box 56">
          <a:extLst>
            <a:ext uri="{FF2B5EF4-FFF2-40B4-BE49-F238E27FC236}">
              <a16:creationId xmlns:a16="http://schemas.microsoft.com/office/drawing/2014/main" id="{E1384A95-D7BF-433C-B984-75113BCE1CED}"/>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12</xdr:row>
      <xdr:rowOff>0</xdr:rowOff>
    </xdr:from>
    <xdr:to>
      <xdr:col>22</xdr:col>
      <xdr:colOff>0</xdr:colOff>
      <xdr:row>12</xdr:row>
      <xdr:rowOff>0</xdr:rowOff>
    </xdr:to>
    <xdr:sp macro="" textlink="">
      <xdr:nvSpPr>
        <xdr:cNvPr id="74" name="Text Box 57">
          <a:extLst>
            <a:ext uri="{FF2B5EF4-FFF2-40B4-BE49-F238E27FC236}">
              <a16:creationId xmlns:a16="http://schemas.microsoft.com/office/drawing/2014/main" id="{EB010B91-4AF6-48B2-8884-B4F3A4BB5EC3}"/>
            </a:ext>
          </a:extLst>
        </xdr:cNvPr>
        <xdr:cNvSpPr txBox="1">
          <a:spLocks noChangeArrowheads="1"/>
        </xdr:cNvSpPr>
      </xdr:nvSpPr>
      <xdr:spPr bwMode="auto">
        <a:xfrm>
          <a:off x="991362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13</xdr:col>
      <xdr:colOff>0</xdr:colOff>
      <xdr:row>6</xdr:row>
      <xdr:rowOff>0</xdr:rowOff>
    </xdr:from>
    <xdr:to>
      <xdr:col>13</xdr:col>
      <xdr:colOff>0</xdr:colOff>
      <xdr:row>6</xdr:row>
      <xdr:rowOff>0</xdr:rowOff>
    </xdr:to>
    <xdr:sp macro="" textlink="">
      <xdr:nvSpPr>
        <xdr:cNvPr id="2" name="Text Box 1">
          <a:extLst>
            <a:ext uri="{FF2B5EF4-FFF2-40B4-BE49-F238E27FC236}">
              <a16:creationId xmlns:a16="http://schemas.microsoft.com/office/drawing/2014/main" id="{C39FAE6B-78F4-4C0D-A70C-3744DA81CA14}"/>
            </a:ext>
          </a:extLst>
        </xdr:cNvPr>
        <xdr:cNvSpPr txBox="1">
          <a:spLocks noChangeArrowheads="1"/>
        </xdr:cNvSpPr>
      </xdr:nvSpPr>
      <xdr:spPr bwMode="auto">
        <a:xfrm>
          <a:off x="9890760" y="19507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899160</xdr:colOff>
      <xdr:row>0</xdr:row>
      <xdr:rowOff>0</xdr:rowOff>
    </xdr:from>
    <xdr:to>
      <xdr:col>12</xdr:col>
      <xdr:colOff>457200</xdr:colOff>
      <xdr:row>2</xdr:row>
      <xdr:rowOff>22860</xdr:rowOff>
    </xdr:to>
    <xdr:grpSp>
      <xdr:nvGrpSpPr>
        <xdr:cNvPr id="3" name="Group 1">
          <a:extLst>
            <a:ext uri="{FF2B5EF4-FFF2-40B4-BE49-F238E27FC236}">
              <a16:creationId xmlns:a16="http://schemas.microsoft.com/office/drawing/2014/main" id="{C53E1CF6-6A83-47D8-B443-C07FED804C7E}"/>
            </a:ext>
          </a:extLst>
        </xdr:cNvPr>
        <xdr:cNvGrpSpPr>
          <a:grpSpLocks/>
        </xdr:cNvGrpSpPr>
      </xdr:nvGrpSpPr>
      <xdr:grpSpPr bwMode="auto">
        <a:xfrm>
          <a:off x="7257627" y="0"/>
          <a:ext cx="2606040" cy="480060"/>
          <a:chOff x="48" y="86"/>
          <a:chExt cx="384" cy="48"/>
        </a:xfrm>
      </xdr:grpSpPr>
      <xdr:grpSp>
        <xdr:nvGrpSpPr>
          <xdr:cNvPr id="4" name="Group 2">
            <a:extLst>
              <a:ext uri="{FF2B5EF4-FFF2-40B4-BE49-F238E27FC236}">
                <a16:creationId xmlns:a16="http://schemas.microsoft.com/office/drawing/2014/main" id="{D5720054-89DC-8919-CFD4-63B4B91C77DE}"/>
              </a:ext>
            </a:extLst>
          </xdr:cNvPr>
          <xdr:cNvGrpSpPr>
            <a:grpSpLocks/>
          </xdr:cNvGrpSpPr>
        </xdr:nvGrpSpPr>
        <xdr:grpSpPr bwMode="auto">
          <a:xfrm>
            <a:off x="48" y="86"/>
            <a:ext cx="384" cy="48"/>
            <a:chOff x="214" y="23"/>
            <a:chExt cx="263" cy="46"/>
          </a:xfrm>
        </xdr:grpSpPr>
        <xdr:sp macro="" textlink="">
          <xdr:nvSpPr>
            <xdr:cNvPr id="7" name="Rectangle 3">
              <a:extLst>
                <a:ext uri="{FF2B5EF4-FFF2-40B4-BE49-F238E27FC236}">
                  <a16:creationId xmlns:a16="http://schemas.microsoft.com/office/drawing/2014/main" id="{A59B4BAE-394E-72D4-AC88-C69328669841}"/>
                </a:ext>
              </a:extLst>
            </xdr:cNvPr>
            <xdr:cNvSpPr>
              <a:spLocks noChangeArrowheads="1"/>
            </xdr:cNvSpPr>
          </xdr:nvSpPr>
          <xdr:spPr bwMode="auto">
            <a:xfrm>
              <a:off x="214"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3314-01-01-3</a:t>
              </a:r>
            </a:p>
          </xdr:txBody>
        </xdr:sp>
        <xdr:sp macro="" textlink="">
          <xdr:nvSpPr>
            <xdr:cNvPr id="8" name="Line 4">
              <a:extLst>
                <a:ext uri="{FF2B5EF4-FFF2-40B4-BE49-F238E27FC236}">
                  <a16:creationId xmlns:a16="http://schemas.microsoft.com/office/drawing/2014/main" id="{29B990A1-0A3C-9F6E-B265-5F39CC78865B}"/>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5">
              <a:extLst>
                <a:ext uri="{FF2B5EF4-FFF2-40B4-BE49-F238E27FC236}">
                  <a16:creationId xmlns:a16="http://schemas.microsoft.com/office/drawing/2014/main" id="{EF2EA4B3-F3BE-33AD-C29D-37AC5403A5A2}"/>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6">
              <a:extLst>
                <a:ext uri="{FF2B5EF4-FFF2-40B4-BE49-F238E27FC236}">
                  <a16:creationId xmlns:a16="http://schemas.microsoft.com/office/drawing/2014/main" id="{DA199197-6890-C5D4-ADFD-742722B52AE3}"/>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 name="Line 7">
            <a:extLst>
              <a:ext uri="{FF2B5EF4-FFF2-40B4-BE49-F238E27FC236}">
                <a16:creationId xmlns:a16="http://schemas.microsoft.com/office/drawing/2014/main" id="{6D3551A1-153F-B7C7-5A2D-AD7E8B6FD217}"/>
              </a:ext>
            </a:extLst>
          </xdr:cNvPr>
          <xdr:cNvSpPr>
            <a:spLocks noChangeShapeType="1"/>
          </xdr:cNvSpPr>
        </xdr:nvSpPr>
        <xdr:spPr bwMode="auto">
          <a:xfrm>
            <a:off x="162"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8">
            <a:extLst>
              <a:ext uri="{FF2B5EF4-FFF2-40B4-BE49-F238E27FC236}">
                <a16:creationId xmlns:a16="http://schemas.microsoft.com/office/drawing/2014/main" id="{FC2FDF5F-39B1-1B79-DDD8-AE0789B6011A}"/>
              </a:ext>
            </a:extLst>
          </xdr:cNvPr>
          <xdr:cNvSpPr>
            <a:spLocks noChangeShapeType="1"/>
          </xdr:cNvSpPr>
        </xdr:nvSpPr>
        <xdr:spPr bwMode="auto">
          <a:xfrm>
            <a:off x="54" y="86"/>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xdr:col>
      <xdr:colOff>937260</xdr:colOff>
      <xdr:row>21</xdr:row>
      <xdr:rowOff>15240</xdr:rowOff>
    </xdr:from>
    <xdr:to>
      <xdr:col>12</xdr:col>
      <xdr:colOff>457200</xdr:colOff>
      <xdr:row>23</xdr:row>
      <xdr:rowOff>45720</xdr:rowOff>
    </xdr:to>
    <xdr:grpSp>
      <xdr:nvGrpSpPr>
        <xdr:cNvPr id="11" name="Group 1">
          <a:extLst>
            <a:ext uri="{FF2B5EF4-FFF2-40B4-BE49-F238E27FC236}">
              <a16:creationId xmlns:a16="http://schemas.microsoft.com/office/drawing/2014/main" id="{BE3902CC-F4C8-48D2-A844-E8C2F33D6578}"/>
            </a:ext>
          </a:extLst>
        </xdr:cNvPr>
        <xdr:cNvGrpSpPr>
          <a:grpSpLocks/>
        </xdr:cNvGrpSpPr>
      </xdr:nvGrpSpPr>
      <xdr:grpSpPr bwMode="auto">
        <a:xfrm>
          <a:off x="7295727" y="6111240"/>
          <a:ext cx="2567940" cy="487680"/>
          <a:chOff x="54" y="85"/>
          <a:chExt cx="378" cy="49"/>
        </a:xfrm>
      </xdr:grpSpPr>
      <xdr:grpSp>
        <xdr:nvGrpSpPr>
          <xdr:cNvPr id="12" name="Group 2">
            <a:extLst>
              <a:ext uri="{FF2B5EF4-FFF2-40B4-BE49-F238E27FC236}">
                <a16:creationId xmlns:a16="http://schemas.microsoft.com/office/drawing/2014/main" id="{32A1100D-4846-8B96-7482-1AE5764DAFC7}"/>
              </a:ext>
            </a:extLst>
          </xdr:cNvPr>
          <xdr:cNvGrpSpPr>
            <a:grpSpLocks/>
          </xdr:cNvGrpSpPr>
        </xdr:nvGrpSpPr>
        <xdr:grpSpPr bwMode="auto">
          <a:xfrm>
            <a:off x="54" y="86"/>
            <a:ext cx="378" cy="48"/>
            <a:chOff x="218" y="23"/>
            <a:chExt cx="259" cy="46"/>
          </a:xfrm>
        </xdr:grpSpPr>
        <xdr:sp macro="" textlink="">
          <xdr:nvSpPr>
            <xdr:cNvPr id="15" name="Rectangle 3">
              <a:extLst>
                <a:ext uri="{FF2B5EF4-FFF2-40B4-BE49-F238E27FC236}">
                  <a16:creationId xmlns:a16="http://schemas.microsoft.com/office/drawing/2014/main" id="{34B8AF7E-555F-7661-4010-57D0C2B7BB15}"/>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3314-01-01-3</a:t>
              </a:r>
            </a:p>
          </xdr:txBody>
        </xdr:sp>
        <xdr:sp macro="" textlink="">
          <xdr:nvSpPr>
            <xdr:cNvPr id="16" name="Line 4">
              <a:extLst>
                <a:ext uri="{FF2B5EF4-FFF2-40B4-BE49-F238E27FC236}">
                  <a16:creationId xmlns:a16="http://schemas.microsoft.com/office/drawing/2014/main" id="{FCC5DE01-0AA8-097B-02AA-48606DD0868F}"/>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5">
              <a:extLst>
                <a:ext uri="{FF2B5EF4-FFF2-40B4-BE49-F238E27FC236}">
                  <a16:creationId xmlns:a16="http://schemas.microsoft.com/office/drawing/2014/main" id="{962C819A-C4A7-0C43-F714-99579951DB73}"/>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6">
              <a:extLst>
                <a:ext uri="{FF2B5EF4-FFF2-40B4-BE49-F238E27FC236}">
                  <a16:creationId xmlns:a16="http://schemas.microsoft.com/office/drawing/2014/main" id="{740EB68B-B77F-4B49-7423-F36B5B56F5D8}"/>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 name="Line 7">
            <a:extLst>
              <a:ext uri="{FF2B5EF4-FFF2-40B4-BE49-F238E27FC236}">
                <a16:creationId xmlns:a16="http://schemas.microsoft.com/office/drawing/2014/main" id="{C24BB5E5-7251-34FD-DE59-280755892C9C}"/>
              </a:ext>
            </a:extLst>
          </xdr:cNvPr>
          <xdr:cNvSpPr>
            <a:spLocks noChangeShapeType="1"/>
          </xdr:cNvSpPr>
        </xdr:nvSpPr>
        <xdr:spPr bwMode="auto">
          <a:xfrm>
            <a:off x="166" y="85"/>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8">
            <a:extLst>
              <a:ext uri="{FF2B5EF4-FFF2-40B4-BE49-F238E27FC236}">
                <a16:creationId xmlns:a16="http://schemas.microsoft.com/office/drawing/2014/main" id="{3EC52B50-B489-A7C1-5C46-9A68FEA193F6}"/>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xdr:col>
      <xdr:colOff>495300</xdr:colOff>
      <xdr:row>21</xdr:row>
      <xdr:rowOff>45720</xdr:rowOff>
    </xdr:from>
    <xdr:to>
      <xdr:col>11</xdr:col>
      <xdr:colOff>579120</xdr:colOff>
      <xdr:row>21</xdr:row>
      <xdr:rowOff>45720</xdr:rowOff>
    </xdr:to>
    <xdr:sp macro="" textlink="">
      <xdr:nvSpPr>
        <xdr:cNvPr id="19" name="Line 4">
          <a:extLst>
            <a:ext uri="{FF2B5EF4-FFF2-40B4-BE49-F238E27FC236}">
              <a16:creationId xmlns:a16="http://schemas.microsoft.com/office/drawing/2014/main" id="{FDF00CAB-2769-4BCA-9E56-1C1BE886C6E6}"/>
            </a:ext>
          </a:extLst>
        </xdr:cNvPr>
        <xdr:cNvSpPr>
          <a:spLocks noChangeShapeType="1"/>
        </xdr:cNvSpPr>
      </xdr:nvSpPr>
      <xdr:spPr bwMode="auto">
        <a:xfrm>
          <a:off x="6858000" y="6164580"/>
          <a:ext cx="2552700" cy="0"/>
        </a:xfrm>
        <a:prstGeom prst="line">
          <a:avLst/>
        </a:prstGeom>
        <a:noFill/>
        <a:ln w="10160">
          <a:solidFill>
            <a:srgbClr val="FFFFFF"/>
          </a:solidFill>
          <a:round/>
          <a:headEnd/>
          <a:tailEnd/>
        </a:ln>
        <a:extLst>
          <a:ext uri="{909E8E84-426E-40DD-AFC4-6F175D3DCCD1}">
            <a14:hiddenFill xmlns:a14="http://schemas.microsoft.com/office/drawing/2010/main">
              <a:noFill/>
            </a14:hiddenFill>
          </a:ext>
        </a:extLst>
      </xdr:spPr>
    </xdr:sp>
    <xdr:clientData/>
  </xdr:twoCellAnchor>
</xdr:wsDr>
</file>

<file path=xl/drawings/drawing45.xml><?xml version="1.0" encoding="utf-8"?>
<xdr:wsDr xmlns:xdr="http://schemas.openxmlformats.org/drawingml/2006/spreadsheetDrawing" xmlns:a="http://schemas.openxmlformats.org/drawingml/2006/main">
  <xdr:twoCellAnchor>
    <xdr:from>
      <xdr:col>14</xdr:col>
      <xdr:colOff>7620</xdr:colOff>
      <xdr:row>0</xdr:row>
      <xdr:rowOff>0</xdr:rowOff>
    </xdr:from>
    <xdr:to>
      <xdr:col>18</xdr:col>
      <xdr:colOff>510540</xdr:colOff>
      <xdr:row>2</xdr:row>
      <xdr:rowOff>22860</xdr:rowOff>
    </xdr:to>
    <xdr:grpSp>
      <xdr:nvGrpSpPr>
        <xdr:cNvPr id="2" name="Group 1">
          <a:extLst>
            <a:ext uri="{FF2B5EF4-FFF2-40B4-BE49-F238E27FC236}">
              <a16:creationId xmlns:a16="http://schemas.microsoft.com/office/drawing/2014/main" id="{E9EBE1C5-6927-460E-991E-140B250F850E}"/>
            </a:ext>
          </a:extLst>
        </xdr:cNvPr>
        <xdr:cNvGrpSpPr>
          <a:grpSpLocks/>
        </xdr:cNvGrpSpPr>
      </xdr:nvGrpSpPr>
      <xdr:grpSpPr bwMode="auto">
        <a:xfrm>
          <a:off x="7581900" y="0"/>
          <a:ext cx="2606040" cy="457200"/>
          <a:chOff x="54" y="86"/>
          <a:chExt cx="378" cy="48"/>
        </a:xfrm>
      </xdr:grpSpPr>
      <xdr:grpSp>
        <xdr:nvGrpSpPr>
          <xdr:cNvPr id="3" name="Group 2">
            <a:extLst>
              <a:ext uri="{FF2B5EF4-FFF2-40B4-BE49-F238E27FC236}">
                <a16:creationId xmlns:a16="http://schemas.microsoft.com/office/drawing/2014/main" id="{EAC0CF08-498D-2104-DB32-0320B23F7B5E}"/>
              </a:ext>
            </a:extLst>
          </xdr:cNvPr>
          <xdr:cNvGrpSpPr>
            <a:grpSpLocks/>
          </xdr:cNvGrpSpPr>
        </xdr:nvGrpSpPr>
        <xdr:grpSpPr bwMode="auto">
          <a:xfrm>
            <a:off x="54" y="86"/>
            <a:ext cx="378" cy="48"/>
            <a:chOff x="218" y="23"/>
            <a:chExt cx="259" cy="46"/>
          </a:xfrm>
        </xdr:grpSpPr>
        <xdr:sp macro="" textlink="">
          <xdr:nvSpPr>
            <xdr:cNvPr id="6" name="Rectangle 3">
              <a:extLst>
                <a:ext uri="{FF2B5EF4-FFF2-40B4-BE49-F238E27FC236}">
                  <a16:creationId xmlns:a16="http://schemas.microsoft.com/office/drawing/2014/main" id="{DECEE4BD-D903-88FB-BC19-775FEA09C3E1}"/>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3314-03-01-3</a:t>
              </a:r>
            </a:p>
          </xdr:txBody>
        </xdr:sp>
        <xdr:sp macro="" textlink="">
          <xdr:nvSpPr>
            <xdr:cNvPr id="7" name="Line 4">
              <a:extLst>
                <a:ext uri="{FF2B5EF4-FFF2-40B4-BE49-F238E27FC236}">
                  <a16:creationId xmlns:a16="http://schemas.microsoft.com/office/drawing/2014/main" id="{650526E6-175B-1C78-9F06-71BAFF96F174}"/>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5">
              <a:extLst>
                <a:ext uri="{FF2B5EF4-FFF2-40B4-BE49-F238E27FC236}">
                  <a16:creationId xmlns:a16="http://schemas.microsoft.com/office/drawing/2014/main" id="{F6D794DE-CF5A-8CF7-B8E3-F15361BD61FE}"/>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6">
              <a:extLst>
                <a:ext uri="{FF2B5EF4-FFF2-40B4-BE49-F238E27FC236}">
                  <a16:creationId xmlns:a16="http://schemas.microsoft.com/office/drawing/2014/main" id="{38F93AC5-58BC-ACD1-7F4A-8FEB1A326CA0}"/>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 name="Line 7">
            <a:extLst>
              <a:ext uri="{FF2B5EF4-FFF2-40B4-BE49-F238E27FC236}">
                <a16:creationId xmlns:a16="http://schemas.microsoft.com/office/drawing/2014/main" id="{FDC844C4-4BF0-74A5-AE20-458AF70556B8}"/>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95E66298-371B-3361-5DFE-356CD0B9127D}"/>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36</xdr:col>
      <xdr:colOff>30480</xdr:colOff>
      <xdr:row>0</xdr:row>
      <xdr:rowOff>0</xdr:rowOff>
    </xdr:from>
    <xdr:to>
      <xdr:col>41</xdr:col>
      <xdr:colOff>0</xdr:colOff>
      <xdr:row>2</xdr:row>
      <xdr:rowOff>22860</xdr:rowOff>
    </xdr:to>
    <xdr:grpSp>
      <xdr:nvGrpSpPr>
        <xdr:cNvPr id="10" name="Group 1">
          <a:extLst>
            <a:ext uri="{FF2B5EF4-FFF2-40B4-BE49-F238E27FC236}">
              <a16:creationId xmlns:a16="http://schemas.microsoft.com/office/drawing/2014/main" id="{DFA8A04A-8673-4275-850D-17A4BFA83A86}"/>
            </a:ext>
          </a:extLst>
        </xdr:cNvPr>
        <xdr:cNvGrpSpPr>
          <a:grpSpLocks/>
        </xdr:cNvGrpSpPr>
      </xdr:nvGrpSpPr>
      <xdr:grpSpPr bwMode="auto">
        <a:xfrm>
          <a:off x="19232880" y="0"/>
          <a:ext cx="2552700" cy="457200"/>
          <a:chOff x="54" y="86"/>
          <a:chExt cx="378" cy="48"/>
        </a:xfrm>
      </xdr:grpSpPr>
      <xdr:grpSp>
        <xdr:nvGrpSpPr>
          <xdr:cNvPr id="11" name="Group 2">
            <a:extLst>
              <a:ext uri="{FF2B5EF4-FFF2-40B4-BE49-F238E27FC236}">
                <a16:creationId xmlns:a16="http://schemas.microsoft.com/office/drawing/2014/main" id="{21F3A800-6C05-834B-6540-302227DA849F}"/>
              </a:ext>
            </a:extLst>
          </xdr:cNvPr>
          <xdr:cNvGrpSpPr>
            <a:grpSpLocks/>
          </xdr:cNvGrpSpPr>
        </xdr:nvGrpSpPr>
        <xdr:grpSpPr bwMode="auto">
          <a:xfrm>
            <a:off x="54" y="86"/>
            <a:ext cx="378" cy="48"/>
            <a:chOff x="218" y="23"/>
            <a:chExt cx="259" cy="46"/>
          </a:xfrm>
        </xdr:grpSpPr>
        <xdr:sp macro="" textlink="">
          <xdr:nvSpPr>
            <xdr:cNvPr id="14" name="Rectangle 3">
              <a:extLst>
                <a:ext uri="{FF2B5EF4-FFF2-40B4-BE49-F238E27FC236}">
                  <a16:creationId xmlns:a16="http://schemas.microsoft.com/office/drawing/2014/main" id="{134F46AF-5748-1399-152C-59161DC74CCC}"/>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3314-03-01-3</a:t>
              </a:r>
            </a:p>
          </xdr:txBody>
        </xdr:sp>
        <xdr:sp macro="" textlink="">
          <xdr:nvSpPr>
            <xdr:cNvPr id="15" name="Line 4">
              <a:extLst>
                <a:ext uri="{FF2B5EF4-FFF2-40B4-BE49-F238E27FC236}">
                  <a16:creationId xmlns:a16="http://schemas.microsoft.com/office/drawing/2014/main" id="{CBD98F75-7F17-5DFF-507D-88C204FA894E}"/>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 name="Line 5">
              <a:extLst>
                <a:ext uri="{FF2B5EF4-FFF2-40B4-BE49-F238E27FC236}">
                  <a16:creationId xmlns:a16="http://schemas.microsoft.com/office/drawing/2014/main" id="{DD12DF77-D420-1C9D-EF72-713A5F25C9F1}"/>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6">
              <a:extLst>
                <a:ext uri="{FF2B5EF4-FFF2-40B4-BE49-F238E27FC236}">
                  <a16:creationId xmlns:a16="http://schemas.microsoft.com/office/drawing/2014/main" id="{957DDE3E-88ED-8581-602C-E0B249A166C8}"/>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 name="Line 7">
            <a:extLst>
              <a:ext uri="{FF2B5EF4-FFF2-40B4-BE49-F238E27FC236}">
                <a16:creationId xmlns:a16="http://schemas.microsoft.com/office/drawing/2014/main" id="{B9A65E0F-0F10-44E7-5F6F-AE349DF01BD1}"/>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8">
            <a:extLst>
              <a:ext uri="{FF2B5EF4-FFF2-40B4-BE49-F238E27FC236}">
                <a16:creationId xmlns:a16="http://schemas.microsoft.com/office/drawing/2014/main" id="{2B48CEF9-4BAC-1D25-5A3A-C30F97171BBC}"/>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-12237720</xdr:colOff>
      <xdr:row>0</xdr:row>
      <xdr:rowOff>-11788140</xdr:rowOff>
    </xdr:from>
    <xdr:to>
      <xdr:col>0</xdr:col>
      <xdr:colOff>-12230100</xdr:colOff>
      <xdr:row>0</xdr:row>
      <xdr:rowOff>-11490960</xdr:rowOff>
    </xdr:to>
    <xdr:grpSp>
      <xdr:nvGrpSpPr>
        <xdr:cNvPr id="2" name="Group 1">
          <a:extLst>
            <a:ext uri="{FF2B5EF4-FFF2-40B4-BE49-F238E27FC236}">
              <a16:creationId xmlns:a16="http://schemas.microsoft.com/office/drawing/2014/main" id="{251F2891-4B66-4329-931E-2011A19C67BB}"/>
            </a:ext>
          </a:extLst>
        </xdr:cNvPr>
        <xdr:cNvGrpSpPr>
          <a:grpSpLocks/>
        </xdr:cNvGrpSpPr>
      </xdr:nvGrpSpPr>
      <xdr:grpSpPr bwMode="auto">
        <a:xfrm>
          <a:off x="-12237720" y="-11788140"/>
          <a:ext cx="7620" cy="297180"/>
          <a:chOff x="-18618" y="-18565"/>
          <a:chExt cx="10" cy="457"/>
        </a:xfrm>
      </xdr:grpSpPr>
      <xdr:grpSp>
        <xdr:nvGrpSpPr>
          <xdr:cNvPr id="3" name="Group 2">
            <a:extLst>
              <a:ext uri="{FF2B5EF4-FFF2-40B4-BE49-F238E27FC236}">
                <a16:creationId xmlns:a16="http://schemas.microsoft.com/office/drawing/2014/main" id="{74722E6A-923D-58EB-8BDD-D8BDD987AE9E}"/>
              </a:ext>
            </a:extLst>
          </xdr:cNvPr>
          <xdr:cNvGrpSpPr>
            <a:grpSpLocks/>
          </xdr:cNvGrpSpPr>
        </xdr:nvGrpSpPr>
        <xdr:grpSpPr bwMode="auto">
          <a:xfrm>
            <a:off x="-18618" y="-18564"/>
            <a:ext cx="10" cy="456"/>
            <a:chOff x="-18618" y="-18564"/>
            <a:chExt cx="10" cy="456"/>
          </a:xfrm>
        </xdr:grpSpPr>
        <xdr:sp macro="" textlink="" fLocksText="0">
          <xdr:nvSpPr>
            <xdr:cNvPr id="6" name="Rectangle 3">
              <a:extLst>
                <a:ext uri="{FF2B5EF4-FFF2-40B4-BE49-F238E27FC236}">
                  <a16:creationId xmlns:a16="http://schemas.microsoft.com/office/drawing/2014/main" id="{AA0B435F-74A4-8FE6-8907-830145BEA9F0}"/>
                </a:ext>
              </a:extLst>
            </xdr:cNvPr>
            <xdr:cNvSpPr>
              <a:spLocks noChangeArrowheads="1"/>
            </xdr:cNvSpPr>
          </xdr:nvSpPr>
          <xdr:spPr bwMode="auto">
            <a:xfrm>
              <a:off x="-18618" y="-18108"/>
              <a:ext cx="0" cy="0"/>
            </a:xfrm>
            <a:prstGeom prst="rect">
              <a:avLst/>
            </a:prstGeom>
            <a:noFill/>
            <a:ln w="9525" cap="flat">
              <a:noFill/>
              <a:round/>
              <a:headEnd/>
              <a:tailEnd/>
            </a:ln>
            <a:effectLst/>
          </xdr:spPr>
          <xdr:txBody>
            <a:bodyPr vertOverflow="clip" wrap="square" lIns="27360" tIns="27360" rIns="0" bIns="0" anchor="t" upright="1"/>
            <a:lstStyle/>
            <a:p>
              <a:pPr algn="l" rtl="0">
                <a:defRPr sz="1000"/>
              </a:pPr>
              <a:r>
                <a:rPr lang="zh-TW" altLang="en-US" sz="1200" b="0" i="0" strike="noStrike">
                  <a:solidFill>
                    <a:srgbClr val="000000"/>
                  </a:solidFill>
                  <a:latin typeface="新細明體"/>
                  <a:ea typeface="新細明體"/>
                </a:rPr>
                <a:t>  </a:t>
              </a:r>
              <a:r>
                <a:rPr lang="zh-TW" altLang="en-US" sz="1200" b="0" i="0" strike="noStrike">
                  <a:solidFill>
                    <a:srgbClr val="000000"/>
                  </a:solidFill>
                  <a:latin typeface="標楷體"/>
                  <a:ea typeface="標楷體"/>
                </a:rPr>
                <a:t>編製機關    直轄市、縣</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市</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政府</a:t>
              </a:r>
            </a:p>
            <a:p>
              <a:pPr algn="l" rtl="0">
                <a:defRPr sz="1000"/>
              </a:pPr>
              <a:r>
                <a:rPr lang="zh-TW" altLang="en-US" sz="1200" b="0" i="0" strike="noStrike">
                  <a:solidFill>
                    <a:srgbClr val="000000"/>
                  </a:solidFill>
                  <a:latin typeface="標楷體"/>
                  <a:ea typeface="標楷體"/>
                </a:rPr>
                <a:t> 表    號        </a:t>
              </a:r>
              <a:r>
                <a:rPr lang="en-US" altLang="zh-TW" sz="1200" b="0" i="0" strike="noStrike">
                  <a:solidFill>
                    <a:srgbClr val="000000"/>
                  </a:solidFill>
                  <a:latin typeface="標楷體"/>
                  <a:ea typeface="標楷體"/>
                </a:rPr>
                <a:t>3314-04-01-2</a:t>
              </a:r>
            </a:p>
          </xdr:txBody>
        </xdr:sp>
        <xdr:sp macro="" textlink="">
          <xdr:nvSpPr>
            <xdr:cNvPr id="7" name="Line 4">
              <a:extLst>
                <a:ext uri="{FF2B5EF4-FFF2-40B4-BE49-F238E27FC236}">
                  <a16:creationId xmlns:a16="http://schemas.microsoft.com/office/drawing/2014/main" id="{E5A4CA1F-32F8-BE62-C25F-01D4E5188384}"/>
                </a:ext>
              </a:extLst>
            </xdr:cNvPr>
            <xdr:cNvSpPr>
              <a:spLocks noChangeShapeType="1"/>
            </xdr:cNvSpPr>
          </xdr:nvSpPr>
          <xdr:spPr bwMode="auto">
            <a:xfrm>
              <a:off x="-18618" y="-18342"/>
              <a:ext cx="1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8" name="Line 5">
              <a:extLst>
                <a:ext uri="{FF2B5EF4-FFF2-40B4-BE49-F238E27FC236}">
                  <a16:creationId xmlns:a16="http://schemas.microsoft.com/office/drawing/2014/main" id="{4D1190EC-D5ED-FB04-A780-ECB0BEB183F2}"/>
                </a:ext>
              </a:extLst>
            </xdr:cNvPr>
            <xdr:cNvSpPr>
              <a:spLocks noChangeShapeType="1"/>
            </xdr:cNvSpPr>
          </xdr:nvSpPr>
          <xdr:spPr bwMode="auto">
            <a:xfrm>
              <a:off x="-18607" y="-18553"/>
              <a:ext cx="0" cy="432"/>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9" name="Line 6">
              <a:extLst>
                <a:ext uri="{FF2B5EF4-FFF2-40B4-BE49-F238E27FC236}">
                  <a16:creationId xmlns:a16="http://schemas.microsoft.com/office/drawing/2014/main" id="{BE2DC6CA-F4BC-3BDD-D2AF-A42C8E966B26}"/>
                </a:ext>
              </a:extLst>
            </xdr:cNvPr>
            <xdr:cNvSpPr>
              <a:spLocks noChangeShapeType="1"/>
            </xdr:cNvSpPr>
          </xdr:nvSpPr>
          <xdr:spPr bwMode="auto">
            <a:xfrm>
              <a:off x="-18618" y="-18564"/>
              <a:ext cx="1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4" name="Line 7">
            <a:extLst>
              <a:ext uri="{FF2B5EF4-FFF2-40B4-BE49-F238E27FC236}">
                <a16:creationId xmlns:a16="http://schemas.microsoft.com/office/drawing/2014/main" id="{FC71A4E6-A3D8-13C4-91B1-8024A7E5BEFA}"/>
              </a:ext>
            </a:extLst>
          </xdr:cNvPr>
          <xdr:cNvSpPr>
            <a:spLocks noChangeShapeType="1"/>
          </xdr:cNvSpPr>
        </xdr:nvSpPr>
        <xdr:spPr bwMode="auto">
          <a:xfrm>
            <a:off x="-18615" y="-18565"/>
            <a:ext cx="0" cy="443"/>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F000279A-BAAE-0FC8-37BB-6985724FB1D3}"/>
              </a:ext>
            </a:extLst>
          </xdr:cNvPr>
          <xdr:cNvSpPr>
            <a:spLocks noChangeShapeType="1"/>
          </xdr:cNvSpPr>
        </xdr:nvSpPr>
        <xdr:spPr bwMode="auto">
          <a:xfrm>
            <a:off x="-18618" y="-18565"/>
            <a:ext cx="0" cy="443"/>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clientData/>
  </xdr:twoCellAnchor>
  <xdr:twoCellAnchor>
    <xdr:from>
      <xdr:col>0</xdr:col>
      <xdr:colOff>-12237720</xdr:colOff>
      <xdr:row>0</xdr:row>
      <xdr:rowOff>-11940540</xdr:rowOff>
    </xdr:from>
    <xdr:to>
      <xdr:col>0</xdr:col>
      <xdr:colOff>-12237720</xdr:colOff>
      <xdr:row>0</xdr:row>
      <xdr:rowOff>-11940540</xdr:rowOff>
    </xdr:to>
    <xdr:grpSp>
      <xdr:nvGrpSpPr>
        <xdr:cNvPr id="10" name="Group 1">
          <a:extLst>
            <a:ext uri="{FF2B5EF4-FFF2-40B4-BE49-F238E27FC236}">
              <a16:creationId xmlns:a16="http://schemas.microsoft.com/office/drawing/2014/main" id="{ACD20AF2-2D57-47E9-9A20-A16456838477}"/>
            </a:ext>
          </a:extLst>
        </xdr:cNvPr>
        <xdr:cNvGrpSpPr>
          <a:grpSpLocks/>
        </xdr:cNvGrpSpPr>
      </xdr:nvGrpSpPr>
      <xdr:grpSpPr bwMode="auto">
        <a:xfrm>
          <a:off x="-12237720" y="-11940540"/>
          <a:ext cx="0" cy="0"/>
          <a:chOff x="-12237720" y="-11940540"/>
          <a:chExt cx="0" cy="0"/>
        </a:xfrm>
      </xdr:grpSpPr>
      <xdr:grpSp>
        <xdr:nvGrpSpPr>
          <xdr:cNvPr id="11" name="Group 2">
            <a:extLst>
              <a:ext uri="{FF2B5EF4-FFF2-40B4-BE49-F238E27FC236}">
                <a16:creationId xmlns:a16="http://schemas.microsoft.com/office/drawing/2014/main" id="{55AD602A-668C-FDE6-EFCC-E4232B7DEFCE}"/>
              </a:ext>
            </a:extLst>
          </xdr:cNvPr>
          <xdr:cNvGrpSpPr>
            <a:grpSpLocks/>
          </xdr:cNvGrpSpPr>
        </xdr:nvGrpSpPr>
        <xdr:grpSpPr bwMode="auto">
          <a:xfrm>
            <a:off x="-18618" y="-18812"/>
            <a:ext cx="0" cy="0"/>
            <a:chOff x="-18618" y="-18812"/>
            <a:chExt cx="0" cy="0"/>
          </a:xfrm>
        </xdr:grpSpPr>
        <xdr:sp macro="" textlink="" fLocksText="0">
          <xdr:nvSpPr>
            <xdr:cNvPr id="14" name="Rectangle 3">
              <a:extLst>
                <a:ext uri="{FF2B5EF4-FFF2-40B4-BE49-F238E27FC236}">
                  <a16:creationId xmlns:a16="http://schemas.microsoft.com/office/drawing/2014/main" id="{2B9A2B4D-1DD2-C541-95E2-5C38C1E771FD}"/>
                </a:ext>
              </a:extLst>
            </xdr:cNvPr>
            <xdr:cNvSpPr>
              <a:spLocks noChangeArrowheads="1"/>
            </xdr:cNvSpPr>
          </xdr:nvSpPr>
          <xdr:spPr bwMode="auto">
            <a:xfrm>
              <a:off x="15062277170280" y="-12535229420220"/>
              <a:ext cx="0" cy="0"/>
            </a:xfrm>
            <a:prstGeom prst="rect">
              <a:avLst/>
            </a:prstGeom>
            <a:noFill/>
            <a:ln w="9525" cap="flat">
              <a:noFill/>
              <a:round/>
              <a:headEnd/>
              <a:tailEnd/>
            </a:ln>
            <a:effectLst/>
          </xdr:spPr>
          <xdr:txBody>
            <a:bodyPr vertOverflow="clip" wrap="square" lIns="27360" tIns="27360" rIns="0" bIns="0" anchor="t" upright="1"/>
            <a:lstStyle/>
            <a:p>
              <a:pPr algn="l" rtl="0">
                <a:defRPr sz="1000"/>
              </a:pPr>
              <a:r>
                <a:rPr lang="zh-TW" altLang="en-US" sz="1200" b="0" i="0" strike="noStrike">
                  <a:solidFill>
                    <a:srgbClr val="000000"/>
                  </a:solidFill>
                  <a:latin typeface="新細明體"/>
                  <a:ea typeface="新細明體"/>
                </a:rPr>
                <a:t>  </a:t>
              </a:r>
              <a:r>
                <a:rPr lang="zh-TW" altLang="en-US" sz="1200" b="0" i="0" strike="noStrike">
                  <a:solidFill>
                    <a:srgbClr val="000000"/>
                  </a:solidFill>
                  <a:latin typeface="標楷體"/>
                  <a:ea typeface="標楷體"/>
                </a:rPr>
                <a:t>編製機關    直轄市、縣</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市</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政府</a:t>
              </a:r>
            </a:p>
            <a:p>
              <a:pPr algn="l" rtl="0">
                <a:defRPr sz="1000"/>
              </a:pPr>
              <a:r>
                <a:rPr lang="zh-TW" altLang="en-US" sz="1200" b="0" i="0" strike="noStrike">
                  <a:solidFill>
                    <a:srgbClr val="000000"/>
                  </a:solidFill>
                  <a:latin typeface="標楷體"/>
                  <a:ea typeface="標楷體"/>
                </a:rPr>
                <a:t> 表    號        </a:t>
              </a:r>
              <a:r>
                <a:rPr lang="en-US" altLang="zh-TW" sz="1200" b="0" i="0" strike="noStrike">
                  <a:solidFill>
                    <a:srgbClr val="000000"/>
                  </a:solidFill>
                  <a:latin typeface="標楷體"/>
                  <a:ea typeface="標楷體"/>
                </a:rPr>
                <a:t>3314-04-01-2</a:t>
              </a:r>
            </a:p>
          </xdr:txBody>
        </xdr:sp>
        <xdr:sp macro="" textlink="">
          <xdr:nvSpPr>
            <xdr:cNvPr id="15" name="Line 4">
              <a:extLst>
                <a:ext uri="{FF2B5EF4-FFF2-40B4-BE49-F238E27FC236}">
                  <a16:creationId xmlns:a16="http://schemas.microsoft.com/office/drawing/2014/main" id="{B2AD8BFB-F3F9-ACA2-BE6F-6C8468D1B8B5}"/>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6" name="Line 5">
              <a:extLst>
                <a:ext uri="{FF2B5EF4-FFF2-40B4-BE49-F238E27FC236}">
                  <a16:creationId xmlns:a16="http://schemas.microsoft.com/office/drawing/2014/main" id="{8CE44596-56A0-8131-0E7E-E6AC321E3DE1}"/>
                </a:ext>
              </a:extLst>
            </xdr:cNvPr>
            <xdr:cNvSpPr>
              <a:spLocks noChangeShapeType="1"/>
            </xdr:cNvSpPr>
          </xdr:nvSpPr>
          <xdr:spPr bwMode="auto">
            <a:xfrm>
              <a:off x="-18617"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7" name="Line 6">
              <a:extLst>
                <a:ext uri="{FF2B5EF4-FFF2-40B4-BE49-F238E27FC236}">
                  <a16:creationId xmlns:a16="http://schemas.microsoft.com/office/drawing/2014/main" id="{05596E27-AEC7-7037-112A-ACFFA02A57EE}"/>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12" name="Line 7">
            <a:extLst>
              <a:ext uri="{FF2B5EF4-FFF2-40B4-BE49-F238E27FC236}">
                <a16:creationId xmlns:a16="http://schemas.microsoft.com/office/drawing/2014/main" id="{CEBE67A1-BC7E-CE7A-3249-79839CA55268}"/>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3" name="Line 8">
            <a:extLst>
              <a:ext uri="{FF2B5EF4-FFF2-40B4-BE49-F238E27FC236}">
                <a16:creationId xmlns:a16="http://schemas.microsoft.com/office/drawing/2014/main" id="{D81956D5-5C79-F71C-30E5-811F452AEE08}"/>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clientData/>
  </xdr:twoCellAnchor>
</xdr:wsDr>
</file>

<file path=xl/drawings/drawing47.xml><?xml version="1.0" encoding="utf-8"?>
<xdr:wsDr xmlns:xdr="http://schemas.openxmlformats.org/drawingml/2006/spreadsheetDrawing" xmlns:a="http://schemas.openxmlformats.org/drawingml/2006/main">
  <xdr:twoCellAnchor>
    <xdr:from>
      <xdr:col>15</xdr:col>
      <xdr:colOff>365760</xdr:colOff>
      <xdr:row>9</xdr:row>
      <xdr:rowOff>0</xdr:rowOff>
    </xdr:from>
    <xdr:to>
      <xdr:col>20</xdr:col>
      <xdr:colOff>0</xdr:colOff>
      <xdr:row>9</xdr:row>
      <xdr:rowOff>0</xdr:rowOff>
    </xdr:to>
    <xdr:sp macro="" textlink="">
      <xdr:nvSpPr>
        <xdr:cNvPr id="2" name="Text Box 1">
          <a:extLst>
            <a:ext uri="{FF2B5EF4-FFF2-40B4-BE49-F238E27FC236}">
              <a16:creationId xmlns:a16="http://schemas.microsoft.com/office/drawing/2014/main" id="{964830B4-0469-4B92-A02A-95D1B0AE00B6}"/>
            </a:ext>
          </a:extLst>
        </xdr:cNvPr>
        <xdr:cNvSpPr txBox="1">
          <a:spLocks noChangeArrowheads="1"/>
        </xdr:cNvSpPr>
      </xdr:nvSpPr>
      <xdr:spPr bwMode="auto">
        <a:xfrm>
          <a:off x="9349740" y="326898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3" name="Text Box 2">
          <a:extLst>
            <a:ext uri="{FF2B5EF4-FFF2-40B4-BE49-F238E27FC236}">
              <a16:creationId xmlns:a16="http://schemas.microsoft.com/office/drawing/2014/main" id="{D1A72E41-6033-40B4-BC1E-B73C34930D15}"/>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4" name="Text Box 3">
          <a:extLst>
            <a:ext uri="{FF2B5EF4-FFF2-40B4-BE49-F238E27FC236}">
              <a16:creationId xmlns:a16="http://schemas.microsoft.com/office/drawing/2014/main" id="{87977BA2-CAA9-452A-B65C-795C3E953EDB}"/>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5" name="Text Box 4">
          <a:extLst>
            <a:ext uri="{FF2B5EF4-FFF2-40B4-BE49-F238E27FC236}">
              <a16:creationId xmlns:a16="http://schemas.microsoft.com/office/drawing/2014/main" id="{7C8D7191-FD62-4CC4-9A1F-99035C2BA3CD}"/>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6" name="Text Box 5">
          <a:extLst>
            <a:ext uri="{FF2B5EF4-FFF2-40B4-BE49-F238E27FC236}">
              <a16:creationId xmlns:a16="http://schemas.microsoft.com/office/drawing/2014/main" id="{D1598DEE-322F-456D-BE59-86DA810C3AEC}"/>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7" name="Text Box 6">
          <a:extLst>
            <a:ext uri="{FF2B5EF4-FFF2-40B4-BE49-F238E27FC236}">
              <a16:creationId xmlns:a16="http://schemas.microsoft.com/office/drawing/2014/main" id="{9983A3A9-4731-4C96-A25E-42913200E622}"/>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8" name="Text Box 7">
          <a:extLst>
            <a:ext uri="{FF2B5EF4-FFF2-40B4-BE49-F238E27FC236}">
              <a16:creationId xmlns:a16="http://schemas.microsoft.com/office/drawing/2014/main" id="{3305A578-51C7-4970-9CE7-AA61BA2A2105}"/>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9" name="Text Box 8">
          <a:extLst>
            <a:ext uri="{FF2B5EF4-FFF2-40B4-BE49-F238E27FC236}">
              <a16:creationId xmlns:a16="http://schemas.microsoft.com/office/drawing/2014/main" id="{D5EAD1D0-55E7-4B26-9A5A-EFA649FC1761}"/>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10" name="Text Box 9">
          <a:extLst>
            <a:ext uri="{FF2B5EF4-FFF2-40B4-BE49-F238E27FC236}">
              <a16:creationId xmlns:a16="http://schemas.microsoft.com/office/drawing/2014/main" id="{232F7B45-4685-4D39-BA13-010060D2C121}"/>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11" name="Text Box 10">
          <a:extLst>
            <a:ext uri="{FF2B5EF4-FFF2-40B4-BE49-F238E27FC236}">
              <a16:creationId xmlns:a16="http://schemas.microsoft.com/office/drawing/2014/main" id="{43E3B847-16F6-44CA-85EB-B74BA9E48F9E}"/>
            </a:ext>
          </a:extLst>
        </xdr:cNvPr>
        <xdr:cNvSpPr txBox="1">
          <a:spLocks noChangeArrowheads="1"/>
        </xdr:cNvSpPr>
      </xdr:nvSpPr>
      <xdr:spPr bwMode="auto">
        <a:xfrm>
          <a:off x="12877800" y="32689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2" name="Text Box 11">
          <a:extLst>
            <a:ext uri="{FF2B5EF4-FFF2-40B4-BE49-F238E27FC236}">
              <a16:creationId xmlns:a16="http://schemas.microsoft.com/office/drawing/2014/main" id="{162C154E-5EC0-4FBE-A398-1AE5AEFD4515}"/>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3" name="Text Box 12">
          <a:extLst>
            <a:ext uri="{FF2B5EF4-FFF2-40B4-BE49-F238E27FC236}">
              <a16:creationId xmlns:a16="http://schemas.microsoft.com/office/drawing/2014/main" id="{98577CE6-D8A8-4D63-AECD-919283A7FBD7}"/>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4" name="Text Box 13">
          <a:extLst>
            <a:ext uri="{FF2B5EF4-FFF2-40B4-BE49-F238E27FC236}">
              <a16:creationId xmlns:a16="http://schemas.microsoft.com/office/drawing/2014/main" id="{D8750B30-76CB-4115-A0AB-460F4EA9EADB}"/>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5" name="Text Box 14">
          <a:extLst>
            <a:ext uri="{FF2B5EF4-FFF2-40B4-BE49-F238E27FC236}">
              <a16:creationId xmlns:a16="http://schemas.microsoft.com/office/drawing/2014/main" id="{1C47A817-12A1-4FCD-810B-CAE29A509324}"/>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16" name="Text Box 15">
          <a:extLst>
            <a:ext uri="{FF2B5EF4-FFF2-40B4-BE49-F238E27FC236}">
              <a16:creationId xmlns:a16="http://schemas.microsoft.com/office/drawing/2014/main" id="{B5026197-6BFE-47F0-8126-46C056B3E0E4}"/>
            </a:ext>
          </a:extLst>
        </xdr:cNvPr>
        <xdr:cNvSpPr txBox="1">
          <a:spLocks noChangeArrowheads="1"/>
        </xdr:cNvSpPr>
      </xdr:nvSpPr>
      <xdr:spPr bwMode="auto">
        <a:xfrm>
          <a:off x="12877800" y="32689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7" name="Text Box 16">
          <a:extLst>
            <a:ext uri="{FF2B5EF4-FFF2-40B4-BE49-F238E27FC236}">
              <a16:creationId xmlns:a16="http://schemas.microsoft.com/office/drawing/2014/main" id="{1B85A7E9-E0DB-4E53-BE61-018AFA37DF6C}"/>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8" name="Text Box 17">
          <a:extLst>
            <a:ext uri="{FF2B5EF4-FFF2-40B4-BE49-F238E27FC236}">
              <a16:creationId xmlns:a16="http://schemas.microsoft.com/office/drawing/2014/main" id="{84503890-9BF3-4830-9178-5F17E5D9D255}"/>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9" name="Text Box 18">
          <a:extLst>
            <a:ext uri="{FF2B5EF4-FFF2-40B4-BE49-F238E27FC236}">
              <a16:creationId xmlns:a16="http://schemas.microsoft.com/office/drawing/2014/main" id="{C86B1AF6-F02D-4EC6-8A04-112385F9BE47}"/>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20" name="Text Box 19">
          <a:extLst>
            <a:ext uri="{FF2B5EF4-FFF2-40B4-BE49-F238E27FC236}">
              <a16:creationId xmlns:a16="http://schemas.microsoft.com/office/drawing/2014/main" id="{64274233-DA69-48EA-BC83-1CD4C255B8C3}"/>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8</xdr:row>
      <xdr:rowOff>0</xdr:rowOff>
    </xdr:from>
    <xdr:to>
      <xdr:col>0</xdr:col>
      <xdr:colOff>0</xdr:colOff>
      <xdr:row>8</xdr:row>
      <xdr:rowOff>0</xdr:rowOff>
    </xdr:to>
    <xdr:sp macro="" textlink="">
      <xdr:nvSpPr>
        <xdr:cNvPr id="2" name="Text Box 1">
          <a:extLst>
            <a:ext uri="{FF2B5EF4-FFF2-40B4-BE49-F238E27FC236}">
              <a16:creationId xmlns:a16="http://schemas.microsoft.com/office/drawing/2014/main" id="{D7157A5F-58CE-4443-9F23-B4B5254E0C26}"/>
            </a:ext>
          </a:extLst>
        </xdr:cNvPr>
        <xdr:cNvSpPr txBox="1">
          <a:spLocks noChangeArrowheads="1"/>
        </xdr:cNvSpPr>
      </xdr:nvSpPr>
      <xdr:spPr bwMode="auto">
        <a:xfrm>
          <a:off x="0" y="32232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3" name="Text Box 2">
          <a:extLst>
            <a:ext uri="{FF2B5EF4-FFF2-40B4-BE49-F238E27FC236}">
              <a16:creationId xmlns:a16="http://schemas.microsoft.com/office/drawing/2014/main" id="{446A0734-0613-4F6E-B0E0-190D7704C5F0}"/>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4" name="Text Box 3">
          <a:extLst>
            <a:ext uri="{FF2B5EF4-FFF2-40B4-BE49-F238E27FC236}">
              <a16:creationId xmlns:a16="http://schemas.microsoft.com/office/drawing/2014/main" id="{CD14B935-FDE9-4910-8169-97E30C37DB8C}"/>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5" name="Text Box 4">
          <a:extLst>
            <a:ext uri="{FF2B5EF4-FFF2-40B4-BE49-F238E27FC236}">
              <a16:creationId xmlns:a16="http://schemas.microsoft.com/office/drawing/2014/main" id="{2004C82F-65F4-4CFA-B0CD-2A69FABA040D}"/>
            </a:ext>
          </a:extLst>
        </xdr:cNvPr>
        <xdr:cNvSpPr txBox="1">
          <a:spLocks noChangeArrowheads="1"/>
        </xdr:cNvSpPr>
      </xdr:nvSpPr>
      <xdr:spPr bwMode="auto">
        <a:xfrm>
          <a:off x="0" y="44881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6" name="Text Box 5">
          <a:extLst>
            <a:ext uri="{FF2B5EF4-FFF2-40B4-BE49-F238E27FC236}">
              <a16:creationId xmlns:a16="http://schemas.microsoft.com/office/drawing/2014/main" id="{EFC83806-38B9-4626-895D-8898A5CF3F4A}"/>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7" name="Text Box 6">
          <a:extLst>
            <a:ext uri="{FF2B5EF4-FFF2-40B4-BE49-F238E27FC236}">
              <a16:creationId xmlns:a16="http://schemas.microsoft.com/office/drawing/2014/main" id="{EBD0F575-452F-438B-8D58-D0C33C972B6F}"/>
            </a:ext>
          </a:extLst>
        </xdr:cNvPr>
        <xdr:cNvSpPr txBox="1">
          <a:spLocks noChangeArrowheads="1"/>
        </xdr:cNvSpPr>
      </xdr:nvSpPr>
      <xdr:spPr bwMode="auto">
        <a:xfrm>
          <a:off x="0" y="44881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8" name="Text Box 7">
          <a:extLst>
            <a:ext uri="{FF2B5EF4-FFF2-40B4-BE49-F238E27FC236}">
              <a16:creationId xmlns:a16="http://schemas.microsoft.com/office/drawing/2014/main" id="{9AE5726C-C2CF-4A69-85AE-16E6B4462A0A}"/>
            </a:ext>
          </a:extLst>
        </xdr:cNvPr>
        <xdr:cNvSpPr txBox="1">
          <a:spLocks noChangeArrowheads="1"/>
        </xdr:cNvSpPr>
      </xdr:nvSpPr>
      <xdr:spPr bwMode="auto">
        <a:xfrm>
          <a:off x="0" y="44881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9" name="Text Box 8">
          <a:extLst>
            <a:ext uri="{FF2B5EF4-FFF2-40B4-BE49-F238E27FC236}">
              <a16:creationId xmlns:a16="http://schemas.microsoft.com/office/drawing/2014/main" id="{4C9C00D6-E235-4BDD-818B-9594B2C25205}"/>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14</xdr:row>
      <xdr:rowOff>0</xdr:rowOff>
    </xdr:from>
    <xdr:to>
      <xdr:col>0</xdr:col>
      <xdr:colOff>0</xdr:colOff>
      <xdr:row>14</xdr:row>
      <xdr:rowOff>0</xdr:rowOff>
    </xdr:to>
    <xdr:sp macro="" textlink="">
      <xdr:nvSpPr>
        <xdr:cNvPr id="10" name="Text Box 9">
          <a:extLst>
            <a:ext uri="{FF2B5EF4-FFF2-40B4-BE49-F238E27FC236}">
              <a16:creationId xmlns:a16="http://schemas.microsoft.com/office/drawing/2014/main" id="{FA508EC3-2F97-4109-B529-672F28E14A29}"/>
            </a:ext>
          </a:extLst>
        </xdr:cNvPr>
        <xdr:cNvSpPr txBox="1">
          <a:spLocks noChangeArrowheads="1"/>
        </xdr:cNvSpPr>
      </xdr:nvSpPr>
      <xdr:spPr bwMode="auto">
        <a:xfrm>
          <a:off x="0" y="57378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8</xdr:row>
      <xdr:rowOff>0</xdr:rowOff>
    </xdr:from>
    <xdr:to>
      <xdr:col>17</xdr:col>
      <xdr:colOff>0</xdr:colOff>
      <xdr:row>8</xdr:row>
      <xdr:rowOff>0</xdr:rowOff>
    </xdr:to>
    <xdr:sp macro="" textlink="">
      <xdr:nvSpPr>
        <xdr:cNvPr id="11" name="Text Box 10">
          <a:extLst>
            <a:ext uri="{FF2B5EF4-FFF2-40B4-BE49-F238E27FC236}">
              <a16:creationId xmlns:a16="http://schemas.microsoft.com/office/drawing/2014/main" id="{20B67DCC-44E6-4EE5-884A-9A8DC63F7C03}"/>
            </a:ext>
          </a:extLst>
        </xdr:cNvPr>
        <xdr:cNvSpPr txBox="1">
          <a:spLocks noChangeArrowheads="1"/>
        </xdr:cNvSpPr>
      </xdr:nvSpPr>
      <xdr:spPr bwMode="auto">
        <a:xfrm>
          <a:off x="9471660" y="322326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2" name="Text Box 11">
          <a:extLst>
            <a:ext uri="{FF2B5EF4-FFF2-40B4-BE49-F238E27FC236}">
              <a16:creationId xmlns:a16="http://schemas.microsoft.com/office/drawing/2014/main" id="{D79FBC50-24A3-48E4-B9AC-54FE08AF0AFF}"/>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3" name="Text Box 12">
          <a:extLst>
            <a:ext uri="{FF2B5EF4-FFF2-40B4-BE49-F238E27FC236}">
              <a16:creationId xmlns:a16="http://schemas.microsoft.com/office/drawing/2014/main" id="{2E87B6B3-5EB1-49A5-8DAF-5A5D6AE98AED}"/>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4" name="Text Box 13">
          <a:extLst>
            <a:ext uri="{FF2B5EF4-FFF2-40B4-BE49-F238E27FC236}">
              <a16:creationId xmlns:a16="http://schemas.microsoft.com/office/drawing/2014/main" id="{8C921AF6-2899-448E-8C34-8DECEB9DDBF5}"/>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5" name="Text Box 14">
          <a:extLst>
            <a:ext uri="{FF2B5EF4-FFF2-40B4-BE49-F238E27FC236}">
              <a16:creationId xmlns:a16="http://schemas.microsoft.com/office/drawing/2014/main" id="{0FB2436E-ABDE-4CB3-B535-6561C7021953}"/>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8</xdr:row>
      <xdr:rowOff>0</xdr:rowOff>
    </xdr:from>
    <xdr:to>
      <xdr:col>14</xdr:col>
      <xdr:colOff>0</xdr:colOff>
      <xdr:row>8</xdr:row>
      <xdr:rowOff>0</xdr:rowOff>
    </xdr:to>
    <xdr:sp macro="" textlink="">
      <xdr:nvSpPr>
        <xdr:cNvPr id="16" name="Text Box 15">
          <a:extLst>
            <a:ext uri="{FF2B5EF4-FFF2-40B4-BE49-F238E27FC236}">
              <a16:creationId xmlns:a16="http://schemas.microsoft.com/office/drawing/2014/main" id="{2BF4C7BE-E9D9-41F5-B01B-8A7433B456B2}"/>
            </a:ext>
          </a:extLst>
        </xdr:cNvPr>
        <xdr:cNvSpPr txBox="1">
          <a:spLocks noChangeArrowheads="1"/>
        </xdr:cNvSpPr>
      </xdr:nvSpPr>
      <xdr:spPr bwMode="auto">
        <a:xfrm>
          <a:off x="7734300" y="322326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7" name="Text Box 16">
          <a:extLst>
            <a:ext uri="{FF2B5EF4-FFF2-40B4-BE49-F238E27FC236}">
              <a16:creationId xmlns:a16="http://schemas.microsoft.com/office/drawing/2014/main" id="{A60D0CC6-CA79-4A7E-8889-D940F3BD1350}"/>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8" name="Text Box 17">
          <a:extLst>
            <a:ext uri="{FF2B5EF4-FFF2-40B4-BE49-F238E27FC236}">
              <a16:creationId xmlns:a16="http://schemas.microsoft.com/office/drawing/2014/main" id="{809B1310-F786-416D-B4F7-DA048D7BA522}"/>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9" name="Text Box 18">
          <a:extLst>
            <a:ext uri="{FF2B5EF4-FFF2-40B4-BE49-F238E27FC236}">
              <a16:creationId xmlns:a16="http://schemas.microsoft.com/office/drawing/2014/main" id="{40517C9E-0FC6-4CC6-9064-5658BA842FC2}"/>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20" name="Text Box 19">
          <a:extLst>
            <a:ext uri="{FF2B5EF4-FFF2-40B4-BE49-F238E27FC236}">
              <a16:creationId xmlns:a16="http://schemas.microsoft.com/office/drawing/2014/main" id="{6FE4FDBA-55A3-4D48-B869-9AFBC892FCC1}"/>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8</xdr:row>
      <xdr:rowOff>0</xdr:rowOff>
    </xdr:from>
    <xdr:to>
      <xdr:col>20</xdr:col>
      <xdr:colOff>0</xdr:colOff>
      <xdr:row>8</xdr:row>
      <xdr:rowOff>0</xdr:rowOff>
    </xdr:to>
    <xdr:sp macro="" textlink="">
      <xdr:nvSpPr>
        <xdr:cNvPr id="21" name="Text Box 20">
          <a:extLst>
            <a:ext uri="{FF2B5EF4-FFF2-40B4-BE49-F238E27FC236}">
              <a16:creationId xmlns:a16="http://schemas.microsoft.com/office/drawing/2014/main" id="{8CE83F51-9520-4945-87A8-CE36BA030077}"/>
            </a:ext>
          </a:extLst>
        </xdr:cNvPr>
        <xdr:cNvSpPr txBox="1">
          <a:spLocks noChangeArrowheads="1"/>
        </xdr:cNvSpPr>
      </xdr:nvSpPr>
      <xdr:spPr bwMode="auto">
        <a:xfrm>
          <a:off x="11460480" y="322326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2" name="Text Box 21">
          <a:extLst>
            <a:ext uri="{FF2B5EF4-FFF2-40B4-BE49-F238E27FC236}">
              <a16:creationId xmlns:a16="http://schemas.microsoft.com/office/drawing/2014/main" id="{8A6EAC6F-AD52-4018-A0EC-133B7E87ECE6}"/>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3" name="Text Box 22">
          <a:extLst>
            <a:ext uri="{FF2B5EF4-FFF2-40B4-BE49-F238E27FC236}">
              <a16:creationId xmlns:a16="http://schemas.microsoft.com/office/drawing/2014/main" id="{D6D1FCA8-BB86-41CF-9F37-8F0704966981}"/>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4" name="Text Box 23">
          <a:extLst>
            <a:ext uri="{FF2B5EF4-FFF2-40B4-BE49-F238E27FC236}">
              <a16:creationId xmlns:a16="http://schemas.microsoft.com/office/drawing/2014/main" id="{45E5D999-35E2-4254-B548-CA1B021554F9}"/>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5" name="Text Box 24">
          <a:extLst>
            <a:ext uri="{FF2B5EF4-FFF2-40B4-BE49-F238E27FC236}">
              <a16:creationId xmlns:a16="http://schemas.microsoft.com/office/drawing/2014/main" id="{F5BCA577-C8CF-4E2D-81D6-F5B06D97BDAF}"/>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21</xdr:col>
      <xdr:colOff>0</xdr:colOff>
      <xdr:row>11</xdr:row>
      <xdr:rowOff>9525</xdr:rowOff>
    </xdr:from>
    <xdr:to>
      <xdr:col>22</xdr:col>
      <xdr:colOff>0</xdr:colOff>
      <xdr:row>11</xdr:row>
      <xdr:rowOff>9525</xdr:rowOff>
    </xdr:to>
    <xdr:sp macro="" textlink="">
      <xdr:nvSpPr>
        <xdr:cNvPr id="2" name="Text Box 2">
          <a:extLst>
            <a:ext uri="{FF2B5EF4-FFF2-40B4-BE49-F238E27FC236}">
              <a16:creationId xmlns:a16="http://schemas.microsoft.com/office/drawing/2014/main" id="{F1F891BC-135B-4624-B5F2-602471B35B5B}"/>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3" name="Text Box 3">
          <a:extLst>
            <a:ext uri="{FF2B5EF4-FFF2-40B4-BE49-F238E27FC236}">
              <a16:creationId xmlns:a16="http://schemas.microsoft.com/office/drawing/2014/main" id="{F3439979-0319-40E2-A26A-963D9CDCD570}"/>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4" name="Text Box 4">
          <a:extLst>
            <a:ext uri="{FF2B5EF4-FFF2-40B4-BE49-F238E27FC236}">
              <a16:creationId xmlns:a16="http://schemas.microsoft.com/office/drawing/2014/main" id="{EE31330D-DB17-476C-B113-685ADD43EED9}"/>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5" name="Text Box 5">
          <a:extLst>
            <a:ext uri="{FF2B5EF4-FFF2-40B4-BE49-F238E27FC236}">
              <a16:creationId xmlns:a16="http://schemas.microsoft.com/office/drawing/2014/main" id="{15837994-2441-494B-88A5-BFB7A08EEA44}"/>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0</xdr:rowOff>
    </xdr:from>
    <xdr:to>
      <xdr:col>22</xdr:col>
      <xdr:colOff>0</xdr:colOff>
      <xdr:row>11</xdr:row>
      <xdr:rowOff>0</xdr:rowOff>
    </xdr:to>
    <xdr:sp macro="" textlink="">
      <xdr:nvSpPr>
        <xdr:cNvPr id="6" name="Text Box 6">
          <a:extLst>
            <a:ext uri="{FF2B5EF4-FFF2-40B4-BE49-F238E27FC236}">
              <a16:creationId xmlns:a16="http://schemas.microsoft.com/office/drawing/2014/main" id="{67BFFD0E-F309-43C3-8A77-18982CE1264D}"/>
            </a:ext>
          </a:extLst>
        </xdr:cNvPr>
        <xdr:cNvSpPr txBox="1">
          <a:spLocks noChangeArrowheads="1"/>
        </xdr:cNvSpPr>
      </xdr:nvSpPr>
      <xdr:spPr bwMode="auto">
        <a:xfrm>
          <a:off x="10957560" y="3817620"/>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0</xdr:rowOff>
    </xdr:from>
    <xdr:to>
      <xdr:col>22</xdr:col>
      <xdr:colOff>0</xdr:colOff>
      <xdr:row>11</xdr:row>
      <xdr:rowOff>0</xdr:rowOff>
    </xdr:to>
    <xdr:sp macro="" textlink="">
      <xdr:nvSpPr>
        <xdr:cNvPr id="7" name="Text Box 7">
          <a:extLst>
            <a:ext uri="{FF2B5EF4-FFF2-40B4-BE49-F238E27FC236}">
              <a16:creationId xmlns:a16="http://schemas.microsoft.com/office/drawing/2014/main" id="{BD52DAAA-F4D3-4509-B7CC-106266ADFB44}"/>
            </a:ext>
          </a:extLst>
        </xdr:cNvPr>
        <xdr:cNvSpPr txBox="1">
          <a:spLocks noChangeArrowheads="1"/>
        </xdr:cNvSpPr>
      </xdr:nvSpPr>
      <xdr:spPr bwMode="auto">
        <a:xfrm>
          <a:off x="10957560" y="3817620"/>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8" name="Text Box 8">
          <a:extLst>
            <a:ext uri="{FF2B5EF4-FFF2-40B4-BE49-F238E27FC236}">
              <a16:creationId xmlns:a16="http://schemas.microsoft.com/office/drawing/2014/main" id="{7011DF70-53C2-42D4-AF4E-F27E04FBBE9F}"/>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9" name="Text Box 9">
          <a:extLst>
            <a:ext uri="{FF2B5EF4-FFF2-40B4-BE49-F238E27FC236}">
              <a16:creationId xmlns:a16="http://schemas.microsoft.com/office/drawing/2014/main" id="{5D20AA38-EA19-4152-8C2A-B6FA2C2ABEE2}"/>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0" name="Text Box 10">
          <a:extLst>
            <a:ext uri="{FF2B5EF4-FFF2-40B4-BE49-F238E27FC236}">
              <a16:creationId xmlns:a16="http://schemas.microsoft.com/office/drawing/2014/main" id="{2B4556F8-3CAE-480D-9CC0-FC92F9C4FF39}"/>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1" name="Text Box 11">
          <a:extLst>
            <a:ext uri="{FF2B5EF4-FFF2-40B4-BE49-F238E27FC236}">
              <a16:creationId xmlns:a16="http://schemas.microsoft.com/office/drawing/2014/main" id="{C6EC7C8E-90B9-4522-BC58-4BF98BE84BAA}"/>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2" name="Text Box 12">
          <a:extLst>
            <a:ext uri="{FF2B5EF4-FFF2-40B4-BE49-F238E27FC236}">
              <a16:creationId xmlns:a16="http://schemas.microsoft.com/office/drawing/2014/main" id="{B3FCBE5C-E50B-4FDE-9575-8813248A932F}"/>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3" name="Text Box 13">
          <a:extLst>
            <a:ext uri="{FF2B5EF4-FFF2-40B4-BE49-F238E27FC236}">
              <a16:creationId xmlns:a16="http://schemas.microsoft.com/office/drawing/2014/main" id="{C36615DF-0739-45C6-8B88-A2C50E3E6963}"/>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4" name="Text Box 14">
          <a:extLst>
            <a:ext uri="{FF2B5EF4-FFF2-40B4-BE49-F238E27FC236}">
              <a16:creationId xmlns:a16="http://schemas.microsoft.com/office/drawing/2014/main" id="{A156F101-00A2-484A-95F0-924006D4AD43}"/>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11</xdr:col>
      <xdr:colOff>409762</xdr:colOff>
      <xdr:row>3</xdr:row>
      <xdr:rowOff>62865</xdr:rowOff>
    </xdr:from>
    <xdr:ext cx="743917" cy="218521"/>
    <xdr:sp macro="" textlink="">
      <xdr:nvSpPr>
        <xdr:cNvPr id="2" name="Text Box 1">
          <a:extLst>
            <a:ext uri="{FF2B5EF4-FFF2-40B4-BE49-F238E27FC236}">
              <a16:creationId xmlns:a16="http://schemas.microsoft.com/office/drawing/2014/main" id="{A8D51D8D-CD24-4245-A761-33AEF508CEBF}"/>
            </a:ext>
          </a:extLst>
        </xdr:cNvPr>
        <xdr:cNvSpPr txBox="1">
          <a:spLocks noChangeArrowheads="1"/>
        </xdr:cNvSpPr>
      </xdr:nvSpPr>
      <xdr:spPr bwMode="auto">
        <a:xfrm>
          <a:off x="8822242" y="1358265"/>
          <a:ext cx="743917"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endParaRPr lang="en-US" altLang="zh-TW" sz="1200" b="0" i="0" strike="noStrike">
            <a:solidFill>
              <a:srgbClr val="000000"/>
            </a:solidFill>
            <a:latin typeface="標楷體"/>
            <a:ea typeface="標楷體"/>
          </a:endParaRPr>
        </a:p>
      </xdr:txBody>
    </xdr:sp>
    <xdr:clientData/>
  </xdr:oneCellAnchor>
</xdr:wsDr>
</file>

<file path=xl/drawings/drawing50.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0</xdr:colOff>
      <xdr:row>0</xdr:row>
      <xdr:rowOff>0</xdr:rowOff>
    </xdr:to>
    <xdr:sp macro="" textlink="">
      <xdr:nvSpPr>
        <xdr:cNvPr id="2" name="Text Box 1">
          <a:extLst>
            <a:ext uri="{FF2B5EF4-FFF2-40B4-BE49-F238E27FC236}">
              <a16:creationId xmlns:a16="http://schemas.microsoft.com/office/drawing/2014/main" id="{FE27260A-C6F0-4BAA-9175-5E375463247A}"/>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3" name="Text Box 2">
          <a:extLst>
            <a:ext uri="{FF2B5EF4-FFF2-40B4-BE49-F238E27FC236}">
              <a16:creationId xmlns:a16="http://schemas.microsoft.com/office/drawing/2014/main" id="{275C1726-B614-4DAA-9E6E-2F66FBD84B67}"/>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4" name="Text Box 3">
          <a:extLst>
            <a:ext uri="{FF2B5EF4-FFF2-40B4-BE49-F238E27FC236}">
              <a16:creationId xmlns:a16="http://schemas.microsoft.com/office/drawing/2014/main" id="{478D601A-B6DF-4806-8F64-13389ADA3202}"/>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5" name="Text Box 4">
          <a:extLst>
            <a:ext uri="{FF2B5EF4-FFF2-40B4-BE49-F238E27FC236}">
              <a16:creationId xmlns:a16="http://schemas.microsoft.com/office/drawing/2014/main" id="{0DCB7B80-5E8C-4440-AC82-024EE7904651}"/>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6" name="Text Box 5">
          <a:extLst>
            <a:ext uri="{FF2B5EF4-FFF2-40B4-BE49-F238E27FC236}">
              <a16:creationId xmlns:a16="http://schemas.microsoft.com/office/drawing/2014/main" id="{6591B5A7-BA82-4F51-A07B-A3B169ACE443}"/>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7" name="Text Box 6">
          <a:extLst>
            <a:ext uri="{FF2B5EF4-FFF2-40B4-BE49-F238E27FC236}">
              <a16:creationId xmlns:a16="http://schemas.microsoft.com/office/drawing/2014/main" id="{C7D98A30-C78F-4774-A43B-09ED2CF3DBF3}"/>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8" name="Text Box 7">
          <a:extLst>
            <a:ext uri="{FF2B5EF4-FFF2-40B4-BE49-F238E27FC236}">
              <a16:creationId xmlns:a16="http://schemas.microsoft.com/office/drawing/2014/main" id="{DA59248E-5B8A-4A82-BFE8-7BB5D5911628}"/>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9" name="Text Box 8">
          <a:extLst>
            <a:ext uri="{FF2B5EF4-FFF2-40B4-BE49-F238E27FC236}">
              <a16:creationId xmlns:a16="http://schemas.microsoft.com/office/drawing/2014/main" id="{979A42FD-2D93-4E41-8B9E-54645DBB303C}"/>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10" name="Text Box 9">
          <a:extLst>
            <a:ext uri="{FF2B5EF4-FFF2-40B4-BE49-F238E27FC236}">
              <a16:creationId xmlns:a16="http://schemas.microsoft.com/office/drawing/2014/main" id="{46F9A95C-0A64-4353-BC41-BE1B1D5C7CAD}"/>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8</xdr:row>
      <xdr:rowOff>0</xdr:rowOff>
    </xdr:from>
    <xdr:to>
      <xdr:col>9</xdr:col>
      <xdr:colOff>0</xdr:colOff>
      <xdr:row>8</xdr:row>
      <xdr:rowOff>0</xdr:rowOff>
    </xdr:to>
    <xdr:sp macro="" textlink="">
      <xdr:nvSpPr>
        <xdr:cNvPr id="11" name="Text Box 10">
          <a:extLst>
            <a:ext uri="{FF2B5EF4-FFF2-40B4-BE49-F238E27FC236}">
              <a16:creationId xmlns:a16="http://schemas.microsoft.com/office/drawing/2014/main" id="{51BE4CC3-E7EB-4FB3-959A-B2E1634A6578}"/>
            </a:ext>
          </a:extLst>
        </xdr:cNvPr>
        <xdr:cNvSpPr txBox="1">
          <a:spLocks noChangeArrowheads="1"/>
        </xdr:cNvSpPr>
      </xdr:nvSpPr>
      <xdr:spPr bwMode="auto">
        <a:xfrm>
          <a:off x="10226040" y="30632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2" name="Text Box 11">
          <a:extLst>
            <a:ext uri="{FF2B5EF4-FFF2-40B4-BE49-F238E27FC236}">
              <a16:creationId xmlns:a16="http://schemas.microsoft.com/office/drawing/2014/main" id="{7F7CAD86-4279-4E52-9910-F45512F00FC2}"/>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3" name="Text Box 12">
          <a:extLst>
            <a:ext uri="{FF2B5EF4-FFF2-40B4-BE49-F238E27FC236}">
              <a16:creationId xmlns:a16="http://schemas.microsoft.com/office/drawing/2014/main" id="{E9E46A4D-668E-4ED8-A876-99806ADC94BD}"/>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4" name="Text Box 13">
          <a:extLst>
            <a:ext uri="{FF2B5EF4-FFF2-40B4-BE49-F238E27FC236}">
              <a16:creationId xmlns:a16="http://schemas.microsoft.com/office/drawing/2014/main" id="{5BC49100-9BA6-4DB8-A286-4324842EA0A2}"/>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5" name="Text Box 14">
          <a:extLst>
            <a:ext uri="{FF2B5EF4-FFF2-40B4-BE49-F238E27FC236}">
              <a16:creationId xmlns:a16="http://schemas.microsoft.com/office/drawing/2014/main" id="{E762645B-CEF8-4C29-B6AD-53B77E0EBAB0}"/>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51.xml><?xml version="1.0" encoding="utf-8"?>
<xdr:wsDr xmlns:xdr="http://schemas.openxmlformats.org/drawingml/2006/spreadsheetDrawing" xmlns:a="http://schemas.openxmlformats.org/drawingml/2006/main">
  <xdr:oneCellAnchor>
    <xdr:from>
      <xdr:col>0</xdr:col>
      <xdr:colOff>-11794324</xdr:colOff>
      <xdr:row>0</xdr:row>
      <xdr:rowOff>-11501277</xdr:rowOff>
    </xdr:from>
    <xdr:ext cx="12729600" cy="11368076"/>
    <xdr:grpSp>
      <xdr:nvGrpSpPr>
        <xdr:cNvPr id="2" name="Group 1">
          <a:extLst>
            <a:ext uri="{FF2B5EF4-FFF2-40B4-BE49-F238E27FC236}">
              <a16:creationId xmlns:a16="http://schemas.microsoft.com/office/drawing/2014/main" id="{648830FC-481B-459D-8DAC-E2A9178893BE}"/>
            </a:ext>
          </a:extLst>
        </xdr:cNvPr>
        <xdr:cNvGrpSpPr/>
      </xdr:nvGrpSpPr>
      <xdr:grpSpPr>
        <a:xfrm>
          <a:off x="-11794324" y="-11501277"/>
          <a:ext cx="12729600" cy="11368076"/>
          <a:chOff x="-11794324" y="-11501277"/>
          <a:chExt cx="12729600" cy="11368076"/>
        </a:xfrm>
      </xdr:grpSpPr>
      <xdr:grpSp>
        <xdr:nvGrpSpPr>
          <xdr:cNvPr id="3" name="Group 2">
            <a:extLst>
              <a:ext uri="{FF2B5EF4-FFF2-40B4-BE49-F238E27FC236}">
                <a16:creationId xmlns:a16="http://schemas.microsoft.com/office/drawing/2014/main" id="{FED62DC7-74AD-A1F8-01E4-E1E421BD947F}"/>
              </a:ext>
            </a:extLst>
          </xdr:cNvPr>
          <xdr:cNvGrpSpPr/>
        </xdr:nvGrpSpPr>
        <xdr:grpSpPr>
          <a:xfrm>
            <a:off x="-11794324" y="-11492279"/>
            <a:ext cx="12729600" cy="11359078"/>
            <a:chOff x="-11794324" y="-11492279"/>
            <a:chExt cx="12729600" cy="11359078"/>
          </a:xfrm>
        </xdr:grpSpPr>
        <xdr:sp macro="" textlink="">
          <xdr:nvSpPr>
            <xdr:cNvPr id="6" name="Rectangle 3">
              <a:extLst>
                <a:ext uri="{FF2B5EF4-FFF2-40B4-BE49-F238E27FC236}">
                  <a16:creationId xmlns:a16="http://schemas.microsoft.com/office/drawing/2014/main" id="{1EE60013-4EF8-3041-88A7-939773775166}"/>
                </a:ext>
              </a:extLst>
            </xdr:cNvPr>
            <xdr:cNvSpPr/>
          </xdr:nvSpPr>
          <xdr:spPr>
            <a:xfrm>
              <a:off x="-11794324" y="-133557"/>
              <a:ext cx="12729600" cy="356"/>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3312-04-05-2</a:t>
              </a:r>
            </a:p>
          </xdr:txBody>
        </xdr:sp>
        <xdr:sp macro="" textlink="">
          <xdr:nvSpPr>
            <xdr:cNvPr id="7" name="Line 4">
              <a:extLst>
                <a:ext uri="{FF2B5EF4-FFF2-40B4-BE49-F238E27FC236}">
                  <a16:creationId xmlns:a16="http://schemas.microsoft.com/office/drawing/2014/main" id="{769410C1-5FD6-CC24-B394-15A33676FC5D}"/>
                </a:ext>
              </a:extLst>
            </xdr:cNvPr>
            <xdr:cNvSpPr/>
          </xdr:nvSpPr>
          <xdr:spPr>
            <a:xfrm>
              <a:off x="-11768044" y="-5951884"/>
              <a:ext cx="12673437"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580C49EE-E7CB-09C0-56D3-70CF472AED27}"/>
                </a:ext>
              </a:extLst>
            </xdr:cNvPr>
            <xdr:cNvSpPr/>
          </xdr:nvSpPr>
          <xdr:spPr>
            <a:xfrm>
              <a:off x="935275" y="-11214357"/>
              <a:ext cx="0" cy="10793522"/>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C556C38B-9E26-B01A-621D-9AEC5948B8AE}"/>
                </a:ext>
              </a:extLst>
            </xdr:cNvPr>
            <xdr:cNvSpPr/>
          </xdr:nvSpPr>
          <xdr:spPr>
            <a:xfrm>
              <a:off x="-11768044" y="-11492279"/>
              <a:ext cx="12701518"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B6DD4391-8462-42F5-4741-BEDC52E42E19}"/>
              </a:ext>
            </a:extLst>
          </xdr:cNvPr>
          <xdr:cNvSpPr/>
        </xdr:nvSpPr>
        <xdr:spPr>
          <a:xfrm>
            <a:off x="-8352723" y="-11501277"/>
            <a:ext cx="0" cy="11080443"/>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AF4126C1-747D-9688-357C-75B94E549F7F}"/>
              </a:ext>
            </a:extLst>
          </xdr:cNvPr>
          <xdr:cNvSpPr/>
        </xdr:nvSpPr>
        <xdr:spPr>
          <a:xfrm>
            <a:off x="-11756523" y="-11501277"/>
            <a:ext cx="0" cy="11080443"/>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wsDr>
</file>

<file path=xl/drawings/drawing52.xml><?xml version="1.0" encoding="utf-8"?>
<xdr:wsDr xmlns:xdr="http://schemas.openxmlformats.org/drawingml/2006/spreadsheetDrawing" xmlns:a="http://schemas.openxmlformats.org/drawingml/2006/main">
  <xdr:twoCellAnchor>
    <xdr:from>
      <xdr:col>11</xdr:col>
      <xdr:colOff>0</xdr:colOff>
      <xdr:row>3</xdr:row>
      <xdr:rowOff>285750</xdr:rowOff>
    </xdr:from>
    <xdr:to>
      <xdr:col>11</xdr:col>
      <xdr:colOff>0</xdr:colOff>
      <xdr:row>7</xdr:row>
      <xdr:rowOff>19050</xdr:rowOff>
    </xdr:to>
    <xdr:sp macro="" textlink="">
      <xdr:nvSpPr>
        <xdr:cNvPr id="2" name="Text Box 1">
          <a:extLst>
            <a:ext uri="{FF2B5EF4-FFF2-40B4-BE49-F238E27FC236}">
              <a16:creationId xmlns:a16="http://schemas.microsoft.com/office/drawing/2014/main" id="{B5FEFF8E-CA63-4562-9CE0-5193DD89D64A}"/>
            </a:ext>
          </a:extLst>
        </xdr:cNvPr>
        <xdr:cNvSpPr txBox="1">
          <a:spLocks noChangeArrowheads="1"/>
        </xdr:cNvSpPr>
      </xdr:nvSpPr>
      <xdr:spPr bwMode="auto">
        <a:xfrm>
          <a:off x="11010900" y="880110"/>
          <a:ext cx="0" cy="495300"/>
        </a:xfrm>
        <a:prstGeom prst="rect">
          <a:avLst/>
        </a:prstGeom>
        <a:noFill/>
        <a:ln>
          <a:noFill/>
        </a:ln>
      </xdr:spPr>
      <xdr:txBody>
        <a:bodyPr vertOverflow="clip" wrap="square" lIns="27432" tIns="27432" rIns="0" bIns="0" anchor="t" upright="1"/>
        <a:lstStyle/>
        <a:p>
          <a:pPr algn="l" rtl="0">
            <a:defRPr sz="1000"/>
          </a:pPr>
          <a:r>
            <a:rPr lang="zh-TW" altLang="en-US" sz="1000" b="0" i="0" u="none" strike="noStrike" baseline="0">
              <a:solidFill>
                <a:srgbClr val="000000"/>
              </a:solidFill>
              <a:latin typeface="標楷體"/>
              <a:ea typeface="標楷體"/>
            </a:rPr>
            <a:t>　　　工作數量：座、公尺</a:t>
          </a:r>
        </a:p>
        <a:p>
          <a:pPr algn="l" rtl="0">
            <a:defRPr sz="1000"/>
          </a:pPr>
          <a:r>
            <a:rPr lang="zh-TW" altLang="en-US" sz="1000" b="0" i="0" u="none" strike="noStrike" baseline="0">
              <a:solidFill>
                <a:srgbClr val="000000"/>
              </a:solidFill>
              <a:latin typeface="標楷體"/>
              <a:ea typeface="標楷體"/>
            </a:rPr>
            <a:t>單位：　　　　　處、公頃</a:t>
          </a:r>
        </a:p>
        <a:p>
          <a:pPr algn="l" rtl="0">
            <a:defRPr sz="1000"/>
          </a:pPr>
          <a:r>
            <a:rPr lang="zh-TW" altLang="en-US" sz="1000" b="0" i="0" u="none" strike="noStrike" baseline="0">
              <a:solidFill>
                <a:srgbClr val="000000"/>
              </a:solidFill>
              <a:latin typeface="標楷體"/>
              <a:ea typeface="標楷體"/>
            </a:rPr>
            <a:t>　　　工 程 費：新台幣元</a:t>
          </a:r>
          <a:endParaRPr lang="zh-TW" altLang="en-US"/>
        </a:p>
      </xdr:txBody>
    </xdr:sp>
    <xdr:clientData/>
  </xdr:twoCellAnchor>
  <xdr:twoCellAnchor>
    <xdr:from>
      <xdr:col>8</xdr:col>
      <xdr:colOff>628650</xdr:colOff>
      <xdr:row>4</xdr:row>
      <xdr:rowOff>127635</xdr:rowOff>
    </xdr:from>
    <xdr:to>
      <xdr:col>11</xdr:col>
      <xdr:colOff>1754</xdr:colOff>
      <xdr:row>7</xdr:row>
      <xdr:rowOff>19051</xdr:rowOff>
    </xdr:to>
    <xdr:sp macro="" textlink="">
      <xdr:nvSpPr>
        <xdr:cNvPr id="3" name="Text Box 2">
          <a:extLst>
            <a:ext uri="{FF2B5EF4-FFF2-40B4-BE49-F238E27FC236}">
              <a16:creationId xmlns:a16="http://schemas.microsoft.com/office/drawing/2014/main" id="{E3E49BB1-1B8A-4B79-AF76-E7034A4857E2}"/>
            </a:ext>
          </a:extLst>
        </xdr:cNvPr>
        <xdr:cNvSpPr txBox="1">
          <a:spLocks noChangeArrowheads="1"/>
        </xdr:cNvSpPr>
      </xdr:nvSpPr>
      <xdr:spPr bwMode="auto">
        <a:xfrm>
          <a:off x="9300210" y="1011555"/>
          <a:ext cx="1712444" cy="363856"/>
        </a:xfrm>
        <a:prstGeom prst="rect">
          <a:avLst/>
        </a:prstGeom>
        <a:noFill/>
        <a:ln>
          <a:noFill/>
        </a:ln>
      </xdr:spPr>
      <xdr:txBody>
        <a:bodyPr vertOverflow="clip" wrap="square" lIns="0" tIns="27432" rIns="27432" bIns="0" anchor="t" upright="1"/>
        <a:lstStyle/>
        <a:p>
          <a:pPr algn="r" rtl="0">
            <a:defRPr sz="1000"/>
          </a:pPr>
          <a:r>
            <a:rPr lang="zh-TW" altLang="en-US" sz="1000" b="0" i="0" u="none" strike="noStrike" baseline="0">
              <a:solidFill>
                <a:srgbClr val="000000"/>
              </a:solidFill>
              <a:latin typeface="標楷體"/>
              <a:ea typeface="標楷體"/>
            </a:rPr>
            <a:t>單位：道路總長度：公　　里</a:t>
          </a:r>
        </a:p>
        <a:p>
          <a:pPr algn="r" rtl="0">
            <a:defRPr sz="1000"/>
          </a:pPr>
          <a:r>
            <a:rPr lang="zh-TW" altLang="en-US" sz="1000" b="0" i="0" u="none" strike="noStrike" baseline="0">
              <a:solidFill>
                <a:srgbClr val="000000"/>
              </a:solidFill>
              <a:latin typeface="標楷體"/>
              <a:ea typeface="標楷體"/>
            </a:rPr>
            <a:t>　　　總工程費：新台幣元</a:t>
          </a:r>
          <a:endParaRPr lang="zh-TW" altLang="en-US"/>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11</xdr:col>
      <xdr:colOff>409762</xdr:colOff>
      <xdr:row>3</xdr:row>
      <xdr:rowOff>62865</xdr:rowOff>
    </xdr:from>
    <xdr:ext cx="743917" cy="218521"/>
    <xdr:sp macro="" textlink="">
      <xdr:nvSpPr>
        <xdr:cNvPr id="2" name="Text Box 1">
          <a:extLst>
            <a:ext uri="{FF2B5EF4-FFF2-40B4-BE49-F238E27FC236}">
              <a16:creationId xmlns:a16="http://schemas.microsoft.com/office/drawing/2014/main" id="{BF34DF9D-6280-4235-9178-873F539C1DA7}"/>
            </a:ext>
          </a:extLst>
        </xdr:cNvPr>
        <xdr:cNvSpPr txBox="1">
          <a:spLocks noChangeArrowheads="1"/>
        </xdr:cNvSpPr>
      </xdr:nvSpPr>
      <xdr:spPr bwMode="auto">
        <a:xfrm>
          <a:off x="9172762" y="1358265"/>
          <a:ext cx="743917"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endParaRPr lang="en-US" altLang="zh-TW" sz="1200" b="0" i="0" strike="noStrike">
            <a:solidFill>
              <a:srgbClr val="000000"/>
            </a:solidFill>
            <a:latin typeface="標楷體"/>
            <a:ea typeface="標楷體"/>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11</xdr:col>
      <xdr:colOff>409762</xdr:colOff>
      <xdr:row>3</xdr:row>
      <xdr:rowOff>62865</xdr:rowOff>
    </xdr:from>
    <xdr:ext cx="743917" cy="218521"/>
    <xdr:sp macro="" textlink="">
      <xdr:nvSpPr>
        <xdr:cNvPr id="2" name="Text Box 1">
          <a:extLst>
            <a:ext uri="{FF2B5EF4-FFF2-40B4-BE49-F238E27FC236}">
              <a16:creationId xmlns:a16="http://schemas.microsoft.com/office/drawing/2014/main" id="{4661AC10-AA63-4828-A9EE-F27481B3AABB}"/>
            </a:ext>
          </a:extLst>
        </xdr:cNvPr>
        <xdr:cNvSpPr txBox="1">
          <a:spLocks noChangeArrowheads="1"/>
        </xdr:cNvSpPr>
      </xdr:nvSpPr>
      <xdr:spPr bwMode="auto">
        <a:xfrm>
          <a:off x="9172762" y="1358265"/>
          <a:ext cx="743917"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endParaRPr lang="en-US" altLang="zh-TW" sz="1200" b="0" i="0" strike="noStrike">
            <a:solidFill>
              <a:srgbClr val="000000"/>
            </a:solidFill>
            <a:latin typeface="標楷體"/>
            <a:ea typeface="標楷體"/>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11</xdr:col>
      <xdr:colOff>82550</xdr:colOff>
      <xdr:row>3</xdr:row>
      <xdr:rowOff>28575</xdr:rowOff>
    </xdr:from>
    <xdr:ext cx="672214" cy="221224"/>
    <xdr:sp macro="" textlink="">
      <xdr:nvSpPr>
        <xdr:cNvPr id="2" name="Text Box 1">
          <a:extLst>
            <a:ext uri="{FF2B5EF4-FFF2-40B4-BE49-F238E27FC236}">
              <a16:creationId xmlns:a16="http://schemas.microsoft.com/office/drawing/2014/main" id="{088B6EB0-A4E4-47D7-8066-3E733931CB7E}"/>
            </a:ext>
          </a:extLst>
        </xdr:cNvPr>
        <xdr:cNvSpPr txBox="1">
          <a:spLocks noChangeArrowheads="1"/>
        </xdr:cNvSpPr>
      </xdr:nvSpPr>
      <xdr:spPr bwMode="auto">
        <a:xfrm>
          <a:off x="8921750" y="1346835"/>
          <a:ext cx="672214" cy="221224"/>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11</xdr:col>
      <xdr:colOff>82550</xdr:colOff>
      <xdr:row>3</xdr:row>
      <xdr:rowOff>28575</xdr:rowOff>
    </xdr:from>
    <xdr:ext cx="672214" cy="221224"/>
    <xdr:sp macro="" textlink="">
      <xdr:nvSpPr>
        <xdr:cNvPr id="2" name="Text Box 1">
          <a:extLst>
            <a:ext uri="{FF2B5EF4-FFF2-40B4-BE49-F238E27FC236}">
              <a16:creationId xmlns:a16="http://schemas.microsoft.com/office/drawing/2014/main" id="{DC60E5DC-EE3E-490E-88AE-E5D32131228F}"/>
            </a:ext>
          </a:extLst>
        </xdr:cNvPr>
        <xdr:cNvSpPr txBox="1">
          <a:spLocks noChangeArrowheads="1"/>
        </xdr:cNvSpPr>
      </xdr:nvSpPr>
      <xdr:spPr bwMode="auto">
        <a:xfrm>
          <a:off x="8921750" y="1346835"/>
          <a:ext cx="672214" cy="221224"/>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7.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8.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9.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0.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1.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2.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3.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4.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5.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6.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87.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88.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89.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90.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1.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92.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93.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00.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01.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02.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05.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09.bin"/></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11.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13.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15.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16.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17.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18.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19.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20.bin"/></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22.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4.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5.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9.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0.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3.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4.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7.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8.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1.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2.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3.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5.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Q289"/>
  <sheetViews>
    <sheetView tabSelected="1" zoomScale="85" zoomScaleNormal="85" workbookViewId="0">
      <pane xSplit="2" ySplit="10" topLeftCell="C12" activePane="bottomRight" state="frozen"/>
      <selection pane="topRight" activeCell="C1" sqref="C1"/>
      <selection pane="bottomLeft" activeCell="A11" sqref="A11"/>
      <selection pane="bottomRight" activeCell="G3" sqref="G3"/>
    </sheetView>
  </sheetViews>
  <sheetFormatPr defaultColWidth="8.77734375" defaultRowHeight="16.2"/>
  <cols>
    <col min="1" max="1" width="6.77734375" style="22" customWidth="1"/>
    <col min="2" max="2" width="14.21875" style="19" customWidth="1"/>
    <col min="3" max="3" width="7.44140625" style="19" customWidth="1"/>
    <col min="4" max="6" width="14.6640625" style="1253" customWidth="1"/>
    <col min="7" max="13" width="14.6640625" style="19" customWidth="1"/>
    <col min="14" max="14" width="14.6640625" style="2635" customWidth="1"/>
    <col min="15" max="16" width="14.6640625" style="19" customWidth="1"/>
    <col min="17" max="17" width="16.6640625" style="19" customWidth="1"/>
    <col min="18" max="19" width="9.44140625" style="19" customWidth="1"/>
    <col min="20" max="16384" width="8.77734375" style="19"/>
  </cols>
  <sheetData>
    <row r="1" spans="1:17" ht="22.2">
      <c r="A1" s="1695" t="s">
        <v>779</v>
      </c>
      <c r="B1" s="1696"/>
      <c r="C1" s="1696"/>
      <c r="D1" s="1696"/>
      <c r="E1" s="1696"/>
      <c r="F1" s="1696"/>
      <c r="G1" s="1696"/>
      <c r="H1" s="1696"/>
      <c r="I1" s="1696"/>
      <c r="J1" s="1696"/>
      <c r="K1" s="1696"/>
      <c r="L1" s="1696"/>
      <c r="M1" s="1696"/>
      <c r="N1" s="1696"/>
      <c r="O1" s="1696"/>
      <c r="P1" s="1697"/>
      <c r="Q1" s="18"/>
    </row>
    <row r="2" spans="1:17" ht="19.8">
      <c r="A2" s="1698" t="s">
        <v>170</v>
      </c>
      <c r="B2" s="1699"/>
      <c r="C2" s="1699"/>
      <c r="D2" s="1699"/>
      <c r="E2" s="1699"/>
      <c r="F2" s="1699"/>
      <c r="G2" s="1699"/>
      <c r="H2" s="1699"/>
      <c r="I2" s="1699"/>
      <c r="J2" s="1699"/>
      <c r="K2" s="1699"/>
      <c r="L2" s="1699"/>
      <c r="M2" s="1699"/>
      <c r="N2" s="1699"/>
      <c r="O2" s="1699"/>
      <c r="P2" s="1700"/>
      <c r="Q2" s="20"/>
    </row>
    <row r="3" spans="1:17">
      <c r="A3" s="1714" t="s">
        <v>2464</v>
      </c>
      <c r="B3" s="1715"/>
      <c r="C3" s="1685"/>
      <c r="D3" s="1685"/>
      <c r="E3" s="1248"/>
      <c r="F3" s="1248"/>
      <c r="G3" s="23"/>
      <c r="H3" s="23"/>
      <c r="I3" s="23"/>
      <c r="J3" s="23"/>
      <c r="K3" s="23"/>
      <c r="L3" s="23"/>
      <c r="M3" s="23"/>
      <c r="N3" s="2627"/>
      <c r="O3" s="23"/>
      <c r="P3" s="24"/>
    </row>
    <row r="4" spans="1:17">
      <c r="A4" s="1689" t="s">
        <v>2167</v>
      </c>
      <c r="B4" s="1690"/>
      <c r="C4" s="1691"/>
      <c r="D4" s="1691"/>
      <c r="E4" s="1249"/>
      <c r="F4" s="1246"/>
      <c r="G4" s="25"/>
      <c r="H4" s="25"/>
      <c r="I4" s="25"/>
      <c r="J4" s="25"/>
      <c r="K4" s="25"/>
      <c r="L4" s="25"/>
      <c r="M4" s="25"/>
      <c r="N4" s="2628"/>
      <c r="O4" s="25"/>
      <c r="P4" s="26"/>
    </row>
    <row r="5" spans="1:17">
      <c r="A5" s="1689" t="s">
        <v>2465</v>
      </c>
      <c r="B5" s="1690"/>
      <c r="C5" s="1691"/>
      <c r="D5" s="1691"/>
      <c r="E5" s="1249"/>
      <c r="F5" s="1246"/>
      <c r="G5" s="25"/>
      <c r="H5" s="25"/>
      <c r="I5" s="25"/>
      <c r="J5" s="25"/>
      <c r="K5" s="25"/>
      <c r="L5" s="25"/>
      <c r="M5" s="25"/>
      <c r="N5" s="2628"/>
      <c r="O5" s="25"/>
      <c r="P5" s="26"/>
    </row>
    <row r="6" spans="1:17">
      <c r="A6" s="1689" t="s">
        <v>868</v>
      </c>
      <c r="B6" s="1690"/>
      <c r="C6" s="1691"/>
      <c r="D6" s="1691"/>
      <c r="E6" s="1246"/>
      <c r="F6" s="1246"/>
      <c r="G6" s="25"/>
      <c r="H6" s="27"/>
      <c r="I6" s="27"/>
      <c r="J6" s="27"/>
      <c r="K6" s="27"/>
      <c r="L6" s="27"/>
      <c r="M6" s="1703" t="s">
        <v>2524</v>
      </c>
      <c r="N6" s="1703"/>
      <c r="O6" s="1703"/>
      <c r="P6" s="1704"/>
    </row>
    <row r="7" spans="1:17">
      <c r="A7" s="989" t="s">
        <v>2526</v>
      </c>
      <c r="B7" s="990"/>
      <c r="C7" s="991"/>
      <c r="D7" s="991"/>
      <c r="E7" s="991"/>
      <c r="F7" s="1250"/>
      <c r="G7" s="1292"/>
      <c r="H7" s="28"/>
      <c r="I7" s="28"/>
      <c r="J7" s="28"/>
      <c r="K7" s="28"/>
      <c r="L7" s="28"/>
      <c r="M7" s="1705" t="s">
        <v>2525</v>
      </c>
      <c r="N7" s="1705"/>
      <c r="O7" s="1705"/>
      <c r="P7" s="1706"/>
    </row>
    <row r="8" spans="1:17">
      <c r="A8" s="21"/>
      <c r="B8" s="29"/>
      <c r="C8" s="29"/>
      <c r="D8" s="1251"/>
      <c r="E8" s="1251"/>
      <c r="F8" s="1251"/>
      <c r="G8" s="29"/>
      <c r="H8" s="29"/>
      <c r="I8" s="29"/>
      <c r="J8" s="29"/>
      <c r="K8" s="29"/>
      <c r="L8" s="29"/>
      <c r="M8" s="29"/>
      <c r="N8" s="2629"/>
      <c r="O8" s="29"/>
      <c r="P8" s="30"/>
    </row>
    <row r="9" spans="1:17" ht="22.2" customHeight="1">
      <c r="A9" s="1692" t="s">
        <v>17</v>
      </c>
      <c r="B9" s="1710" t="s">
        <v>0</v>
      </c>
      <c r="C9" s="1710" t="s">
        <v>537</v>
      </c>
      <c r="D9" s="1711" t="s">
        <v>16</v>
      </c>
      <c r="E9" s="1712"/>
      <c r="F9" s="1712"/>
      <c r="G9" s="1712"/>
      <c r="H9" s="1712"/>
      <c r="I9" s="1712"/>
      <c r="J9" s="1712"/>
      <c r="K9" s="1712"/>
      <c r="L9" s="1712"/>
      <c r="M9" s="1712"/>
      <c r="N9" s="1712"/>
      <c r="O9" s="1713"/>
      <c r="P9" s="31" t="s">
        <v>1</v>
      </c>
    </row>
    <row r="10" spans="1:17" ht="22.2" customHeight="1">
      <c r="A10" s="1692"/>
      <c r="B10" s="1710"/>
      <c r="C10" s="1710"/>
      <c r="D10" s="1252" t="s">
        <v>171</v>
      </c>
      <c r="E10" s="1252" t="s">
        <v>172</v>
      </c>
      <c r="F10" s="1252" t="s">
        <v>173</v>
      </c>
      <c r="G10" s="1293" t="s">
        <v>174</v>
      </c>
      <c r="H10" s="1293" t="s">
        <v>175</v>
      </c>
      <c r="I10" s="1293" t="s">
        <v>176</v>
      </c>
      <c r="J10" s="1293" t="s">
        <v>177</v>
      </c>
      <c r="K10" s="1293" t="s">
        <v>178</v>
      </c>
      <c r="L10" s="1293" t="s">
        <v>179</v>
      </c>
      <c r="M10" s="1293" t="s">
        <v>180</v>
      </c>
      <c r="N10" s="2630" t="s">
        <v>181</v>
      </c>
      <c r="O10" s="1276" t="s">
        <v>182</v>
      </c>
      <c r="P10" s="32"/>
    </row>
    <row r="11" spans="1:17" ht="31.5" customHeight="1">
      <c r="A11" s="1661" t="s">
        <v>36</v>
      </c>
      <c r="B11" s="1707" t="s">
        <v>2237</v>
      </c>
      <c r="C11" s="1658" t="s">
        <v>776</v>
      </c>
      <c r="D11" s="1255"/>
      <c r="E11" s="1256" t="s">
        <v>2239</v>
      </c>
      <c r="F11" s="1256">
        <v>45010</v>
      </c>
      <c r="G11" s="1294">
        <v>45041</v>
      </c>
      <c r="H11" s="1294">
        <v>45071</v>
      </c>
      <c r="I11" s="1294">
        <v>45102</v>
      </c>
      <c r="J11" s="1294">
        <v>45132</v>
      </c>
      <c r="K11" s="1294">
        <v>45163</v>
      </c>
      <c r="L11" s="1294">
        <v>45194</v>
      </c>
      <c r="M11" s="1294">
        <v>45224</v>
      </c>
      <c r="N11" s="2631">
        <v>45255</v>
      </c>
      <c r="O11" s="1277">
        <v>45285</v>
      </c>
      <c r="P11" s="33"/>
    </row>
    <row r="12" spans="1:17" ht="20.100000000000001" customHeight="1">
      <c r="A12" s="1662"/>
      <c r="B12" s="1708"/>
      <c r="C12" s="1659"/>
      <c r="D12" s="1257"/>
      <c r="E12" s="1257">
        <v>0.70833333333333337</v>
      </c>
      <c r="F12" s="1257">
        <v>0.70833333333333337</v>
      </c>
      <c r="G12" s="1295">
        <v>0.70833333333333337</v>
      </c>
      <c r="H12" s="1299">
        <v>0.70833333333333337</v>
      </c>
      <c r="I12" s="1299">
        <v>0.70833333333333337</v>
      </c>
      <c r="J12" s="1299">
        <v>0.70833333333333337</v>
      </c>
      <c r="K12" s="1299">
        <v>0.70833333333333337</v>
      </c>
      <c r="L12" s="1299">
        <v>0.70833333333333337</v>
      </c>
      <c r="M12" s="1299">
        <v>0.70833333333333337</v>
      </c>
      <c r="N12" s="2632">
        <v>0.70833333333333337</v>
      </c>
      <c r="O12" s="1278">
        <v>0.70833333333333337</v>
      </c>
      <c r="P12" s="33"/>
    </row>
    <row r="13" spans="1:17" ht="30.6" customHeight="1">
      <c r="A13" s="1662"/>
      <c r="B13" s="1708"/>
      <c r="C13" s="1659"/>
      <c r="D13" s="1257"/>
      <c r="E13" s="1258" t="s">
        <v>2173</v>
      </c>
      <c r="F13" s="1726" t="s">
        <v>2291</v>
      </c>
      <c r="G13" s="1728" t="s">
        <v>2307</v>
      </c>
      <c r="H13" s="1728" t="s">
        <v>2351</v>
      </c>
      <c r="I13" s="1728" t="s">
        <v>2357</v>
      </c>
      <c r="J13" s="1728" t="s">
        <v>2364</v>
      </c>
      <c r="K13" s="1728" t="s">
        <v>2463</v>
      </c>
      <c r="L13" s="1728" t="s">
        <v>2481</v>
      </c>
      <c r="M13" s="1728" t="s">
        <v>2499</v>
      </c>
      <c r="N13" s="1728" t="s">
        <v>2516</v>
      </c>
      <c r="O13" s="1724" t="s">
        <v>183</v>
      </c>
      <c r="P13" s="33"/>
    </row>
    <row r="14" spans="1:17" ht="31.5" customHeight="1">
      <c r="A14" s="1663"/>
      <c r="B14" s="1709"/>
      <c r="C14" s="1660"/>
      <c r="D14" s="1260"/>
      <c r="E14" s="1261" t="s">
        <v>2238</v>
      </c>
      <c r="F14" s="1727"/>
      <c r="G14" s="1729"/>
      <c r="H14" s="1729"/>
      <c r="I14" s="1729"/>
      <c r="J14" s="1729"/>
      <c r="K14" s="1729"/>
      <c r="L14" s="1729"/>
      <c r="M14" s="1729"/>
      <c r="N14" s="1729"/>
      <c r="O14" s="1725"/>
      <c r="P14" s="34"/>
    </row>
    <row r="15" spans="1:17" ht="20.100000000000001" customHeight="1">
      <c r="A15" s="1661" t="s">
        <v>35</v>
      </c>
      <c r="B15" s="1674" t="s">
        <v>25</v>
      </c>
      <c r="C15" s="1658" t="s">
        <v>536</v>
      </c>
      <c r="D15" s="1255">
        <v>44946</v>
      </c>
      <c r="E15" s="1255">
        <v>44977</v>
      </c>
      <c r="F15" s="1255">
        <v>45005</v>
      </c>
      <c r="G15" s="1298">
        <v>45036</v>
      </c>
      <c r="H15" s="1298">
        <v>45066</v>
      </c>
      <c r="I15" s="1298">
        <v>45097</v>
      </c>
      <c r="J15" s="1298">
        <v>45127</v>
      </c>
      <c r="K15" s="1298">
        <v>45158</v>
      </c>
      <c r="L15" s="1298">
        <v>45189</v>
      </c>
      <c r="M15" s="1298">
        <v>45219</v>
      </c>
      <c r="N15" s="2633">
        <v>45250</v>
      </c>
      <c r="O15" s="1281">
        <v>45280</v>
      </c>
      <c r="P15" s="35"/>
    </row>
    <row r="16" spans="1:17" ht="20.100000000000001" customHeight="1">
      <c r="A16" s="1662"/>
      <c r="B16" s="1701"/>
      <c r="C16" s="1659"/>
      <c r="D16" s="1257">
        <v>0.70833333333333337</v>
      </c>
      <c r="E16" s="1257">
        <v>0.70833333333333337</v>
      </c>
      <c r="F16" s="1257">
        <v>0.70833333333333337</v>
      </c>
      <c r="G16" s="1299">
        <v>0.70833333333333337</v>
      </c>
      <c r="H16" s="1299">
        <v>0.70833333333333337</v>
      </c>
      <c r="I16" s="1299">
        <v>0.70833333333333337</v>
      </c>
      <c r="J16" s="1299">
        <v>0.70833333333333337</v>
      </c>
      <c r="K16" s="1299">
        <v>0.70833333333333337</v>
      </c>
      <c r="L16" s="1299">
        <v>0.70833333333333337</v>
      </c>
      <c r="M16" s="1299">
        <v>0.70833333333333337</v>
      </c>
      <c r="N16" s="2632">
        <v>0.70833333333333337</v>
      </c>
      <c r="O16" s="1278">
        <v>0.70833333333333337</v>
      </c>
      <c r="P16" s="36"/>
    </row>
    <row r="17" spans="1:16" ht="30">
      <c r="A17" s="1663"/>
      <c r="B17" s="1702"/>
      <c r="C17" s="1660"/>
      <c r="D17" s="1262" t="s">
        <v>2156</v>
      </c>
      <c r="E17" s="1261" t="s">
        <v>2240</v>
      </c>
      <c r="F17" s="1261" t="s">
        <v>2292</v>
      </c>
      <c r="G17" s="1310" t="s">
        <v>2337</v>
      </c>
      <c r="H17" s="1310" t="s">
        <v>2347</v>
      </c>
      <c r="I17" s="1310" t="s">
        <v>2360</v>
      </c>
      <c r="J17" s="1310" t="s">
        <v>2367</v>
      </c>
      <c r="K17" s="1310" t="s">
        <v>2476</v>
      </c>
      <c r="L17" s="1310" t="s">
        <v>2482</v>
      </c>
      <c r="M17" s="1310" t="s">
        <v>2498</v>
      </c>
      <c r="N17" s="1310" t="s">
        <v>2522</v>
      </c>
      <c r="O17" s="1280" t="s">
        <v>183</v>
      </c>
      <c r="P17" s="37"/>
    </row>
    <row r="18" spans="1:16" ht="20.100000000000001" customHeight="1">
      <c r="A18" s="1661" t="s">
        <v>35</v>
      </c>
      <c r="B18" s="1674" t="s">
        <v>22</v>
      </c>
      <c r="C18" s="1658" t="s">
        <v>536</v>
      </c>
      <c r="D18" s="1255">
        <v>44946</v>
      </c>
      <c r="E18" s="1255">
        <v>44977</v>
      </c>
      <c r="F18" s="1255">
        <v>45005</v>
      </c>
      <c r="G18" s="1298">
        <v>45036</v>
      </c>
      <c r="H18" s="1298">
        <v>45066</v>
      </c>
      <c r="I18" s="1298">
        <v>45097</v>
      </c>
      <c r="J18" s="1298">
        <v>45127</v>
      </c>
      <c r="K18" s="1298">
        <v>45158</v>
      </c>
      <c r="L18" s="1298">
        <v>45189</v>
      </c>
      <c r="M18" s="1298">
        <v>45219</v>
      </c>
      <c r="N18" s="2633">
        <v>45250</v>
      </c>
      <c r="O18" s="1281">
        <v>45280</v>
      </c>
      <c r="P18" s="35"/>
    </row>
    <row r="19" spans="1:16" ht="20.100000000000001" customHeight="1">
      <c r="A19" s="1662"/>
      <c r="B19" s="1701"/>
      <c r="C19" s="1659"/>
      <c r="D19" s="1257">
        <v>0.70833333333333337</v>
      </c>
      <c r="E19" s="1257">
        <v>0.70833333333333337</v>
      </c>
      <c r="F19" s="1257">
        <v>0.70833333333333337</v>
      </c>
      <c r="G19" s="1299">
        <v>0.70833333333333337</v>
      </c>
      <c r="H19" s="1299">
        <v>0.70833333333333337</v>
      </c>
      <c r="I19" s="1299">
        <v>0.70833333333333337</v>
      </c>
      <c r="J19" s="1299">
        <v>0.70833333333333337</v>
      </c>
      <c r="K19" s="1299">
        <v>0.70833333333333337</v>
      </c>
      <c r="L19" s="1299">
        <v>0.70833333333333337</v>
      </c>
      <c r="M19" s="1299">
        <v>0.70833333333333337</v>
      </c>
      <c r="N19" s="2632">
        <v>0.70833333333333337</v>
      </c>
      <c r="O19" s="1278">
        <v>0.70833333333333337</v>
      </c>
      <c r="P19" s="36"/>
    </row>
    <row r="20" spans="1:16" ht="45">
      <c r="A20" s="1663"/>
      <c r="B20" s="1702"/>
      <c r="C20" s="1660"/>
      <c r="D20" s="1261" t="s">
        <v>2157</v>
      </c>
      <c r="E20" s="1261" t="s">
        <v>2241</v>
      </c>
      <c r="F20" s="1261" t="s">
        <v>2293</v>
      </c>
      <c r="G20" s="1310" t="s">
        <v>2338</v>
      </c>
      <c r="H20" s="1310" t="s">
        <v>2348</v>
      </c>
      <c r="I20" s="1310" t="s">
        <v>2363</v>
      </c>
      <c r="J20" s="1310" t="s">
        <v>2368</v>
      </c>
      <c r="K20" s="1310" t="s">
        <v>2477</v>
      </c>
      <c r="L20" s="1310" t="s">
        <v>2483</v>
      </c>
      <c r="M20" s="1310" t="s">
        <v>2497</v>
      </c>
      <c r="N20" s="1310" t="s">
        <v>2523</v>
      </c>
      <c r="O20" s="1280" t="s">
        <v>183</v>
      </c>
      <c r="P20" s="37"/>
    </row>
    <row r="21" spans="1:16" ht="20.100000000000001" customHeight="1">
      <c r="A21" s="1661" t="s">
        <v>535</v>
      </c>
      <c r="B21" s="1667" t="s">
        <v>217</v>
      </c>
      <c r="C21" s="1658" t="s">
        <v>536</v>
      </c>
      <c r="D21" s="1256">
        <v>44956</v>
      </c>
      <c r="E21" s="1256"/>
      <c r="F21" s="1256"/>
      <c r="G21" s="1294">
        <v>45046</v>
      </c>
      <c r="H21" s="1294"/>
      <c r="I21" s="1294"/>
      <c r="J21" s="1294">
        <v>45137</v>
      </c>
      <c r="K21" s="1294"/>
      <c r="L21" s="1294"/>
      <c r="M21" s="1294">
        <v>45229</v>
      </c>
      <c r="N21" s="2631"/>
      <c r="O21" s="1277"/>
      <c r="P21" s="35"/>
    </row>
    <row r="22" spans="1:16" ht="20.100000000000001" customHeight="1">
      <c r="A22" s="1662"/>
      <c r="B22" s="1693"/>
      <c r="C22" s="1659"/>
      <c r="D22" s="1257">
        <v>0.70833333333333337</v>
      </c>
      <c r="E22" s="1257"/>
      <c r="F22" s="1257"/>
      <c r="G22" s="1300">
        <v>0.70833333333333337</v>
      </c>
      <c r="H22" s="1300"/>
      <c r="I22" s="1300"/>
      <c r="J22" s="1300">
        <v>0.70833333333333337</v>
      </c>
      <c r="K22" s="1300"/>
      <c r="L22" s="1300"/>
      <c r="M22" s="1300">
        <v>0.70833333333333337</v>
      </c>
      <c r="N22" s="2634"/>
      <c r="O22" s="1282"/>
      <c r="P22" s="36"/>
    </row>
    <row r="23" spans="1:16" ht="45">
      <c r="A23" s="1663"/>
      <c r="B23" s="1694"/>
      <c r="C23" s="1660"/>
      <c r="D23" s="1261" t="s">
        <v>2158</v>
      </c>
      <c r="E23" s="1260"/>
      <c r="F23" s="1260"/>
      <c r="G23" s="1310" t="s">
        <v>2325</v>
      </c>
      <c r="H23" s="1301"/>
      <c r="I23" s="1301"/>
      <c r="J23" s="1310" t="s">
        <v>2447</v>
      </c>
      <c r="K23" s="1301"/>
      <c r="L23" s="1301"/>
      <c r="M23" s="1310" t="s">
        <v>2488</v>
      </c>
      <c r="N23" s="1305"/>
      <c r="O23" s="1283"/>
      <c r="P23" s="37"/>
    </row>
    <row r="24" spans="1:16" ht="20.100000000000001" customHeight="1">
      <c r="A24" s="1661" t="s">
        <v>535</v>
      </c>
      <c r="B24" s="1667" t="s">
        <v>233</v>
      </c>
      <c r="C24" s="1658" t="s">
        <v>536</v>
      </c>
      <c r="D24" s="1256">
        <v>44956</v>
      </c>
      <c r="E24" s="1263"/>
      <c r="F24" s="1256"/>
      <c r="G24" s="1294">
        <v>45046</v>
      </c>
      <c r="I24" s="1294"/>
      <c r="J24" s="1294">
        <v>45137</v>
      </c>
      <c r="L24" s="1294"/>
      <c r="M24" s="1294">
        <v>45229</v>
      </c>
      <c r="O24" s="1277"/>
      <c r="P24" s="35"/>
    </row>
    <row r="25" spans="1:16" ht="20.100000000000001" customHeight="1">
      <c r="A25" s="1662"/>
      <c r="B25" s="1668"/>
      <c r="C25" s="1659"/>
      <c r="D25" s="1257">
        <v>0.70833333333333337</v>
      </c>
      <c r="E25" s="1263"/>
      <c r="F25" s="1257"/>
      <c r="G25" s="1300">
        <v>0.70833333333333337</v>
      </c>
      <c r="I25" s="1300"/>
      <c r="J25" s="1300">
        <v>0.70833333333333337</v>
      </c>
      <c r="L25" s="1300"/>
      <c r="M25" s="1300">
        <v>0.70833333333333337</v>
      </c>
      <c r="O25" s="1282"/>
      <c r="P25" s="36"/>
    </row>
    <row r="26" spans="1:16" ht="45">
      <c r="A26" s="1663"/>
      <c r="B26" s="1669"/>
      <c r="C26" s="1660"/>
      <c r="D26" s="1261" t="s">
        <v>2159</v>
      </c>
      <c r="E26" s="1263"/>
      <c r="F26" s="1260"/>
      <c r="G26" s="1310" t="s">
        <v>2326</v>
      </c>
      <c r="I26" s="1301"/>
      <c r="J26" s="1310" t="s">
        <v>2448</v>
      </c>
      <c r="L26" s="1301"/>
      <c r="M26" s="1310" t="s">
        <v>2489</v>
      </c>
      <c r="O26" s="1283"/>
      <c r="P26" s="37"/>
    </row>
    <row r="27" spans="1:16" ht="20.100000000000001" customHeight="1">
      <c r="A27" s="1661" t="s">
        <v>535</v>
      </c>
      <c r="B27" s="1667" t="s">
        <v>234</v>
      </c>
      <c r="C27" s="1658" t="s">
        <v>536</v>
      </c>
      <c r="D27" s="1256">
        <v>44951</v>
      </c>
      <c r="E27" s="1256"/>
      <c r="F27" s="1256"/>
      <c r="G27" s="1294">
        <v>45041</v>
      </c>
      <c r="H27" s="1294"/>
      <c r="I27" s="1294"/>
      <c r="J27" s="1294">
        <v>45132</v>
      </c>
      <c r="K27" s="1294"/>
      <c r="L27" s="1294"/>
      <c r="M27" s="1294">
        <v>45224</v>
      </c>
      <c r="N27" s="2631"/>
      <c r="O27" s="1277"/>
      <c r="P27" s="35"/>
    </row>
    <row r="28" spans="1:16" ht="20.100000000000001" customHeight="1">
      <c r="A28" s="1662"/>
      <c r="B28" s="1668"/>
      <c r="C28" s="1659"/>
      <c r="D28" s="1257">
        <v>0.70833333333333337</v>
      </c>
      <c r="E28" s="1257"/>
      <c r="F28" s="1257"/>
      <c r="G28" s="1300">
        <v>0.70833333333333337</v>
      </c>
      <c r="H28" s="1300"/>
      <c r="I28" s="1300"/>
      <c r="J28" s="1300">
        <v>0.70833333333333337</v>
      </c>
      <c r="K28" s="1300"/>
      <c r="L28" s="1300"/>
      <c r="M28" s="1300">
        <v>0.70833333333333337</v>
      </c>
      <c r="N28" s="2634"/>
      <c r="O28" s="1282"/>
      <c r="P28" s="36"/>
    </row>
    <row r="29" spans="1:16" ht="45">
      <c r="A29" s="1663"/>
      <c r="B29" s="1669"/>
      <c r="C29" s="1660"/>
      <c r="D29" s="1261" t="s">
        <v>2160</v>
      </c>
      <c r="E29" s="1260"/>
      <c r="F29" s="1260"/>
      <c r="G29" s="1310" t="s">
        <v>2327</v>
      </c>
      <c r="H29" s="1301"/>
      <c r="I29" s="1301"/>
      <c r="J29" s="1310" t="s">
        <v>2449</v>
      </c>
      <c r="K29" s="1301"/>
      <c r="L29" s="1301"/>
      <c r="M29" s="1310" t="s">
        <v>2490</v>
      </c>
      <c r="N29" s="1305"/>
      <c r="O29" s="1283"/>
      <c r="P29" s="37"/>
    </row>
    <row r="30" spans="1:16" ht="20.100000000000001" customHeight="1">
      <c r="A30" s="1661" t="s">
        <v>535</v>
      </c>
      <c r="B30" s="1667" t="s">
        <v>235</v>
      </c>
      <c r="C30" s="1658" t="s">
        <v>536</v>
      </c>
      <c r="D30" s="1256">
        <v>44956</v>
      </c>
      <c r="E30" s="1256"/>
      <c r="F30" s="1256"/>
      <c r="G30" s="1294">
        <v>45046</v>
      </c>
      <c r="H30" s="1294"/>
      <c r="I30" s="1294"/>
      <c r="J30" s="1294">
        <v>45137</v>
      </c>
      <c r="K30" s="1294"/>
      <c r="L30" s="1294"/>
      <c r="M30" s="1294">
        <v>45229</v>
      </c>
      <c r="N30" s="2631"/>
      <c r="O30" s="1277"/>
      <c r="P30" s="35"/>
    </row>
    <row r="31" spans="1:16" ht="20.100000000000001" customHeight="1">
      <c r="A31" s="1662"/>
      <c r="B31" s="1668"/>
      <c r="C31" s="1659"/>
      <c r="D31" s="1257">
        <v>0.70833333333333337</v>
      </c>
      <c r="E31" s="1257"/>
      <c r="F31" s="1257"/>
      <c r="G31" s="1300">
        <v>0.70833333333333337</v>
      </c>
      <c r="H31" s="1300"/>
      <c r="I31" s="1300"/>
      <c r="J31" s="1300">
        <v>0.70833333333333337</v>
      </c>
      <c r="K31" s="1300"/>
      <c r="L31" s="1300"/>
      <c r="M31" s="1300">
        <v>0.70833333333333337</v>
      </c>
      <c r="N31" s="2634"/>
      <c r="O31" s="1282"/>
      <c r="P31" s="36"/>
    </row>
    <row r="32" spans="1:16" ht="60">
      <c r="A32" s="1663"/>
      <c r="B32" s="1669"/>
      <c r="C32" s="1660"/>
      <c r="D32" s="1261" t="s">
        <v>2161</v>
      </c>
      <c r="E32" s="1260"/>
      <c r="F32" s="1260"/>
      <c r="G32" s="1310" t="s">
        <v>2328</v>
      </c>
      <c r="H32" s="1301"/>
      <c r="I32" s="1301"/>
      <c r="J32" s="1310" t="s">
        <v>2450</v>
      </c>
      <c r="K32" s="1301"/>
      <c r="L32" s="1301"/>
      <c r="M32" s="1310" t="s">
        <v>2491</v>
      </c>
      <c r="N32" s="1305"/>
      <c r="O32" s="1283"/>
      <c r="P32" s="37"/>
    </row>
    <row r="33" spans="1:16" ht="20.100000000000001" customHeight="1">
      <c r="A33" s="1661" t="s">
        <v>535</v>
      </c>
      <c r="B33" s="1667" t="s">
        <v>236</v>
      </c>
      <c r="C33" s="1658" t="s">
        <v>536</v>
      </c>
      <c r="D33" s="1256">
        <v>44956</v>
      </c>
      <c r="E33" s="1263"/>
      <c r="F33" s="1256"/>
      <c r="G33" s="1294">
        <v>45046</v>
      </c>
      <c r="I33" s="1294"/>
      <c r="J33" s="1294">
        <v>45137</v>
      </c>
      <c r="L33" s="1294"/>
      <c r="M33" s="1294">
        <v>45229</v>
      </c>
      <c r="O33" s="1277"/>
      <c r="P33" s="35"/>
    </row>
    <row r="34" spans="1:16" ht="20.100000000000001" customHeight="1">
      <c r="A34" s="1662"/>
      <c r="B34" s="1668"/>
      <c r="C34" s="1659"/>
      <c r="D34" s="1257">
        <v>0.70833333333333337</v>
      </c>
      <c r="E34" s="1263"/>
      <c r="F34" s="1257"/>
      <c r="G34" s="1300">
        <v>0.70833333333333337</v>
      </c>
      <c r="I34" s="1300"/>
      <c r="J34" s="1300">
        <v>0.70833333333333337</v>
      </c>
      <c r="L34" s="1300"/>
      <c r="M34" s="1300">
        <v>0.70833333333333337</v>
      </c>
      <c r="O34" s="1282"/>
      <c r="P34" s="36"/>
    </row>
    <row r="35" spans="1:16" ht="60">
      <c r="A35" s="1663"/>
      <c r="B35" s="1669"/>
      <c r="C35" s="1660"/>
      <c r="D35" s="1261" t="s">
        <v>2162</v>
      </c>
      <c r="E35" s="1263"/>
      <c r="F35" s="1260"/>
      <c r="G35" s="1310" t="s">
        <v>2329</v>
      </c>
      <c r="I35" s="1301"/>
      <c r="J35" s="1310" t="s">
        <v>2451</v>
      </c>
      <c r="L35" s="1301"/>
      <c r="M35" s="1310" t="s">
        <v>2492</v>
      </c>
      <c r="O35" s="1283"/>
      <c r="P35" s="37"/>
    </row>
    <row r="36" spans="1:16" ht="20.100000000000001" customHeight="1">
      <c r="A36" s="1661" t="s">
        <v>535</v>
      </c>
      <c r="B36" s="1667" t="s">
        <v>237</v>
      </c>
      <c r="C36" s="1658" t="s">
        <v>536</v>
      </c>
      <c r="D36" s="1256">
        <v>44956</v>
      </c>
      <c r="E36" s="1256"/>
      <c r="F36" s="1256"/>
      <c r="G36" s="1294">
        <v>45046</v>
      </c>
      <c r="H36" s="1294"/>
      <c r="I36" s="1294"/>
      <c r="J36" s="1294">
        <v>45137</v>
      </c>
      <c r="K36" s="1294"/>
      <c r="L36" s="1294"/>
      <c r="M36" s="1294">
        <v>45229</v>
      </c>
      <c r="N36" s="2631"/>
      <c r="O36" s="1277"/>
      <c r="P36" s="35"/>
    </row>
    <row r="37" spans="1:16" ht="20.100000000000001" customHeight="1">
      <c r="A37" s="1662"/>
      <c r="B37" s="1668"/>
      <c r="C37" s="1659"/>
      <c r="D37" s="1257">
        <v>0.70833333333333337</v>
      </c>
      <c r="E37" s="1257"/>
      <c r="F37" s="1257"/>
      <c r="G37" s="1300">
        <v>0.70833333333333337</v>
      </c>
      <c r="H37" s="1300"/>
      <c r="I37" s="1300"/>
      <c r="J37" s="1300">
        <v>0.70833333333333337</v>
      </c>
      <c r="K37" s="1300"/>
      <c r="L37" s="1300"/>
      <c r="M37" s="1300">
        <v>0.70833333333333337</v>
      </c>
      <c r="N37" s="2634"/>
      <c r="O37" s="1282"/>
      <c r="P37" s="36"/>
    </row>
    <row r="38" spans="1:16" ht="60">
      <c r="A38" s="1663"/>
      <c r="B38" s="1669"/>
      <c r="C38" s="1660"/>
      <c r="D38" s="1261" t="s">
        <v>2163</v>
      </c>
      <c r="E38" s="1260"/>
      <c r="F38" s="1260"/>
      <c r="G38" s="1310" t="s">
        <v>2330</v>
      </c>
      <c r="H38" s="1301"/>
      <c r="I38" s="1301"/>
      <c r="J38" s="1310" t="s">
        <v>2452</v>
      </c>
      <c r="K38" s="1301"/>
      <c r="L38" s="1301"/>
      <c r="M38" s="1310" t="s">
        <v>2493</v>
      </c>
      <c r="N38" s="1305"/>
      <c r="O38" s="1283"/>
      <c r="P38" s="37"/>
    </row>
    <row r="39" spans="1:16" ht="20.100000000000001" customHeight="1">
      <c r="A39" s="1661" t="s">
        <v>535</v>
      </c>
      <c r="B39" s="1667" t="s">
        <v>238</v>
      </c>
      <c r="C39" s="1658" t="s">
        <v>536</v>
      </c>
      <c r="D39" s="1256">
        <v>44941</v>
      </c>
      <c r="E39" s="1263"/>
      <c r="F39" s="1256"/>
      <c r="G39" s="1294">
        <v>45031</v>
      </c>
      <c r="I39" s="1294"/>
      <c r="J39" s="1294">
        <v>45122</v>
      </c>
      <c r="L39" s="1294"/>
      <c r="M39" s="1294">
        <v>45214</v>
      </c>
      <c r="O39" s="1277"/>
      <c r="P39" s="35"/>
    </row>
    <row r="40" spans="1:16" ht="20.100000000000001" customHeight="1">
      <c r="A40" s="1662"/>
      <c r="B40" s="1668"/>
      <c r="C40" s="1659"/>
      <c r="D40" s="1257">
        <v>0.70833333333333337</v>
      </c>
      <c r="E40" s="1263"/>
      <c r="F40" s="1257"/>
      <c r="G40" s="1300">
        <v>0.70833333333333337</v>
      </c>
      <c r="I40" s="1300"/>
      <c r="J40" s="1300">
        <v>0.70833333333333337</v>
      </c>
      <c r="L40" s="1300"/>
      <c r="M40" s="1300">
        <v>0.70833333333333337</v>
      </c>
      <c r="O40" s="1282"/>
      <c r="P40" s="36"/>
    </row>
    <row r="41" spans="1:16" ht="60">
      <c r="A41" s="1663"/>
      <c r="B41" s="1669"/>
      <c r="C41" s="1660"/>
      <c r="D41" s="1261" t="s">
        <v>2164</v>
      </c>
      <c r="E41" s="1264"/>
      <c r="F41" s="1260"/>
      <c r="G41" s="1310" t="s">
        <v>2331</v>
      </c>
      <c r="H41" s="1324"/>
      <c r="I41" s="1301"/>
      <c r="J41" s="1310" t="s">
        <v>2453</v>
      </c>
      <c r="K41" s="1324"/>
      <c r="L41" s="1301"/>
      <c r="M41" s="1310" t="s">
        <v>2494</v>
      </c>
      <c r="N41" s="2636"/>
      <c r="O41" s="1283"/>
      <c r="P41" s="37"/>
    </row>
    <row r="42" spans="1:16" ht="20.100000000000001" customHeight="1">
      <c r="A42" s="1661" t="s">
        <v>535</v>
      </c>
      <c r="B42" s="1667" t="s">
        <v>239</v>
      </c>
      <c r="C42" s="1658" t="s">
        <v>536</v>
      </c>
      <c r="D42" s="1256">
        <v>44941</v>
      </c>
      <c r="E42" s="1263"/>
      <c r="F42" s="1256"/>
      <c r="G42" s="1294">
        <v>45031</v>
      </c>
      <c r="I42" s="1294"/>
      <c r="J42" s="1294">
        <v>45122</v>
      </c>
      <c r="L42" s="1294"/>
      <c r="M42" s="1294">
        <v>45214</v>
      </c>
      <c r="O42" s="1277"/>
      <c r="P42" s="35"/>
    </row>
    <row r="43" spans="1:16" ht="20.100000000000001" customHeight="1">
      <c r="A43" s="1662"/>
      <c r="B43" s="1668"/>
      <c r="C43" s="1659"/>
      <c r="D43" s="1257">
        <v>0.70833333333333337</v>
      </c>
      <c r="E43" s="1263"/>
      <c r="F43" s="1257"/>
      <c r="G43" s="1300">
        <v>0.70833333333333337</v>
      </c>
      <c r="I43" s="1300"/>
      <c r="J43" s="1300">
        <v>0.70833333333333337</v>
      </c>
      <c r="L43" s="1300"/>
      <c r="M43" s="1300">
        <v>0.70833333333333337</v>
      </c>
      <c r="O43" s="1282"/>
      <c r="P43" s="36"/>
    </row>
    <row r="44" spans="1:16" ht="60">
      <c r="A44" s="1663"/>
      <c r="B44" s="1669"/>
      <c r="C44" s="1660"/>
      <c r="D44" s="1261" t="s">
        <v>2165</v>
      </c>
      <c r="E44" s="1264"/>
      <c r="F44" s="1260"/>
      <c r="G44" s="1310" t="s">
        <v>2332</v>
      </c>
      <c r="H44" s="1324"/>
      <c r="I44" s="1301"/>
      <c r="J44" s="1310" t="s">
        <v>2454</v>
      </c>
      <c r="K44" s="1324"/>
      <c r="L44" s="1301"/>
      <c r="M44" s="1310" t="s">
        <v>2495</v>
      </c>
      <c r="N44" s="2636"/>
      <c r="O44" s="1283"/>
      <c r="P44" s="37"/>
    </row>
    <row r="45" spans="1:16" ht="20.100000000000001" customHeight="1">
      <c r="A45" s="1661" t="s">
        <v>535</v>
      </c>
      <c r="B45" s="1667" t="s">
        <v>240</v>
      </c>
      <c r="C45" s="1658" t="s">
        <v>536</v>
      </c>
      <c r="D45" s="1265">
        <v>44951</v>
      </c>
      <c r="E45" s="1263"/>
      <c r="F45" s="1265"/>
      <c r="G45" s="1302">
        <v>45041</v>
      </c>
      <c r="I45" s="1302"/>
      <c r="J45" s="1302">
        <v>45132</v>
      </c>
      <c r="L45" s="1302"/>
      <c r="M45" s="1302">
        <v>45224</v>
      </c>
      <c r="O45" s="1284"/>
      <c r="P45" s="35"/>
    </row>
    <row r="46" spans="1:16" ht="20.100000000000001" customHeight="1">
      <c r="A46" s="1662"/>
      <c r="B46" s="1668"/>
      <c r="C46" s="1659"/>
      <c r="D46" s="1257">
        <v>0.70833333333333337</v>
      </c>
      <c r="E46" s="1263"/>
      <c r="F46" s="1257"/>
      <c r="G46" s="1300">
        <v>0.70833333333333337</v>
      </c>
      <c r="I46" s="1300"/>
      <c r="J46" s="1300">
        <v>0.70833333333333337</v>
      </c>
      <c r="L46" s="1300"/>
      <c r="M46" s="1300">
        <v>0.70833333333333337</v>
      </c>
      <c r="O46" s="1282"/>
      <c r="P46" s="36"/>
    </row>
    <row r="47" spans="1:16" ht="60">
      <c r="A47" s="1663"/>
      <c r="B47" s="1669"/>
      <c r="C47" s="1660"/>
      <c r="D47" s="1261" t="s">
        <v>2166</v>
      </c>
      <c r="E47" s="1264"/>
      <c r="F47" s="1260"/>
      <c r="G47" s="1310" t="s">
        <v>2333</v>
      </c>
      <c r="H47" s="1324"/>
      <c r="I47" s="1301"/>
      <c r="J47" s="1310" t="s">
        <v>2455</v>
      </c>
      <c r="K47" s="1324"/>
      <c r="L47" s="1301"/>
      <c r="M47" s="1310" t="s">
        <v>2496</v>
      </c>
      <c r="N47" s="2636"/>
      <c r="O47" s="1283"/>
      <c r="P47" s="37"/>
    </row>
    <row r="48" spans="1:16" ht="20.100000000000001" customHeight="1">
      <c r="A48" s="1661" t="s">
        <v>44</v>
      </c>
      <c r="B48" s="1686" t="s">
        <v>136</v>
      </c>
      <c r="C48" s="1658" t="s">
        <v>536</v>
      </c>
      <c r="D48" s="1266"/>
      <c r="E48" s="1266">
        <v>44962</v>
      </c>
      <c r="F48" s="1266"/>
      <c r="G48" s="1303"/>
      <c r="H48" s="1303">
        <v>45051</v>
      </c>
      <c r="I48" s="1303"/>
      <c r="J48" s="1303"/>
      <c r="K48" s="1303">
        <v>45143</v>
      </c>
      <c r="L48" s="1303"/>
      <c r="M48" s="1303"/>
      <c r="N48" s="2637">
        <v>45235</v>
      </c>
      <c r="O48" s="1285"/>
      <c r="P48" s="35"/>
    </row>
    <row r="49" spans="1:16" ht="20.100000000000001" customHeight="1">
      <c r="A49" s="1662"/>
      <c r="B49" s="1687"/>
      <c r="C49" s="1659"/>
      <c r="D49" s="1257"/>
      <c r="E49" s="1257">
        <v>0.70833333333333337</v>
      </c>
      <c r="F49" s="1257"/>
      <c r="G49" s="1299"/>
      <c r="H49" s="1299">
        <v>0.70833333333333337</v>
      </c>
      <c r="I49" s="1299"/>
      <c r="J49" s="1299"/>
      <c r="K49" s="1299">
        <v>0.70833333333333337</v>
      </c>
      <c r="L49" s="1299"/>
      <c r="M49" s="1299"/>
      <c r="N49" s="2632">
        <v>0.70833333333333337</v>
      </c>
      <c r="O49" s="1278"/>
      <c r="P49" s="36"/>
    </row>
    <row r="50" spans="1:16" ht="60">
      <c r="A50" s="1663"/>
      <c r="B50" s="1688"/>
      <c r="C50" s="1660"/>
      <c r="D50" s="1267"/>
      <c r="E50" s="1261" t="s">
        <v>2193</v>
      </c>
      <c r="F50" s="1260"/>
      <c r="G50" s="1297"/>
      <c r="H50" s="1310" t="s">
        <v>2335</v>
      </c>
      <c r="I50" s="1297"/>
      <c r="J50" s="1297"/>
      <c r="K50" s="1310" t="s">
        <v>2468</v>
      </c>
      <c r="L50" s="1297"/>
      <c r="M50" s="1297"/>
      <c r="N50" s="1297" t="s">
        <v>184</v>
      </c>
      <c r="O50" s="1286"/>
      <c r="P50" s="37"/>
    </row>
    <row r="51" spans="1:16" ht="20.100000000000001" customHeight="1">
      <c r="A51" s="1661" t="s">
        <v>44</v>
      </c>
      <c r="B51" s="1686" t="s">
        <v>45</v>
      </c>
      <c r="C51" s="1658" t="s">
        <v>536</v>
      </c>
      <c r="D51" s="1266"/>
      <c r="E51" s="1263"/>
      <c r="F51" s="1266">
        <v>44990</v>
      </c>
      <c r="G51" s="1303"/>
      <c r="H51" s="1303"/>
      <c r="I51" s="1303"/>
      <c r="J51" s="1303"/>
      <c r="K51" s="1303"/>
      <c r="L51" s="1303"/>
      <c r="M51" s="1303"/>
      <c r="N51" s="2637"/>
      <c r="O51" s="1285"/>
      <c r="P51" s="35"/>
    </row>
    <row r="52" spans="1:16" ht="20.100000000000001" customHeight="1">
      <c r="A52" s="1662"/>
      <c r="B52" s="1687"/>
      <c r="C52" s="1659"/>
      <c r="D52" s="1257"/>
      <c r="E52" s="1263"/>
      <c r="F52" s="1257">
        <v>0.70833333333333337</v>
      </c>
      <c r="G52" s="1299"/>
      <c r="H52" s="1299"/>
      <c r="I52" s="1299"/>
      <c r="J52" s="1299"/>
      <c r="K52" s="1299"/>
      <c r="L52" s="1299"/>
      <c r="M52" s="1299"/>
      <c r="N52" s="2632"/>
      <c r="O52" s="1278"/>
      <c r="P52" s="36"/>
    </row>
    <row r="53" spans="1:16" ht="30">
      <c r="A53" s="1663"/>
      <c r="B53" s="1688"/>
      <c r="C53" s="1660"/>
      <c r="D53" s="1267"/>
      <c r="E53" s="1260"/>
      <c r="F53" s="1261" t="s">
        <v>2247</v>
      </c>
      <c r="G53" s="1297"/>
      <c r="H53" s="1297"/>
      <c r="I53" s="1297"/>
      <c r="J53" s="1297"/>
      <c r="K53" s="1484"/>
      <c r="L53" s="1484"/>
      <c r="M53" s="1484"/>
      <c r="N53" s="1484"/>
      <c r="O53" s="1286"/>
      <c r="P53" s="37"/>
    </row>
    <row r="54" spans="1:16" ht="20.100000000000001" customHeight="1">
      <c r="A54" s="1661" t="s">
        <v>35</v>
      </c>
      <c r="B54" s="1674" t="s">
        <v>46</v>
      </c>
      <c r="C54" s="1658" t="s">
        <v>536</v>
      </c>
      <c r="D54" s="1266"/>
      <c r="E54" s="1266">
        <v>44962</v>
      </c>
      <c r="F54" s="1266"/>
      <c r="G54" s="1303"/>
      <c r="H54" s="1303"/>
      <c r="I54" s="1303"/>
      <c r="J54" s="1303"/>
      <c r="K54" s="1303">
        <v>45143</v>
      </c>
      <c r="L54" s="1303"/>
      <c r="M54" s="1303"/>
      <c r="N54" s="2637"/>
      <c r="O54" s="1285"/>
      <c r="P54" s="35"/>
    </row>
    <row r="55" spans="1:16" ht="20.100000000000001" customHeight="1">
      <c r="A55" s="1673"/>
      <c r="B55" s="1675"/>
      <c r="C55" s="1659"/>
      <c r="D55" s="1257"/>
      <c r="E55" s="1257">
        <v>0.70833333333333337</v>
      </c>
      <c r="F55" s="1257"/>
      <c r="G55" s="1299"/>
      <c r="H55" s="1299"/>
      <c r="I55" s="1299"/>
      <c r="J55" s="1299"/>
      <c r="K55" s="1299">
        <v>0.70833333333333337</v>
      </c>
      <c r="L55" s="1299"/>
      <c r="M55" s="1299"/>
      <c r="N55" s="2632"/>
      <c r="O55" s="1278"/>
      <c r="P55" s="36"/>
    </row>
    <row r="56" spans="1:16" ht="30">
      <c r="A56" s="1681"/>
      <c r="B56" s="1723"/>
      <c r="C56" s="1660"/>
      <c r="D56" s="1267"/>
      <c r="E56" s="1261" t="s">
        <v>2194</v>
      </c>
      <c r="F56" s="1260"/>
      <c r="G56" s="1297"/>
      <c r="H56" s="1297"/>
      <c r="I56" s="1297"/>
      <c r="J56" s="1297"/>
      <c r="K56" s="1310" t="s">
        <v>2460</v>
      </c>
      <c r="L56" s="1297"/>
      <c r="M56" s="1484"/>
      <c r="N56" s="1484"/>
      <c r="O56" s="1286"/>
      <c r="P56" s="37"/>
    </row>
    <row r="57" spans="1:16" ht="20.100000000000001" customHeight="1">
      <c r="A57" s="1661" t="s">
        <v>35</v>
      </c>
      <c r="B57" s="1674" t="s">
        <v>203</v>
      </c>
      <c r="C57" s="1658" t="s">
        <v>536</v>
      </c>
      <c r="D57" s="1266"/>
      <c r="E57" s="1266">
        <v>44962</v>
      </c>
      <c r="F57" s="1266"/>
      <c r="G57" s="1303"/>
      <c r="H57" s="1303"/>
      <c r="I57" s="1303"/>
      <c r="J57" s="1303"/>
      <c r="K57" s="1303">
        <v>45143</v>
      </c>
      <c r="L57" s="1303"/>
      <c r="M57" s="1303"/>
      <c r="N57" s="2637"/>
      <c r="O57" s="1285"/>
      <c r="P57" s="35"/>
    </row>
    <row r="58" spans="1:16" ht="20.100000000000001" customHeight="1">
      <c r="A58" s="1673"/>
      <c r="B58" s="1675"/>
      <c r="C58" s="1659"/>
      <c r="D58" s="1257"/>
      <c r="E58" s="1257">
        <v>0.70833333333333337</v>
      </c>
      <c r="F58" s="1257"/>
      <c r="G58" s="1299"/>
      <c r="H58" s="1299"/>
      <c r="I58" s="1299"/>
      <c r="J58" s="1299"/>
      <c r="K58" s="1299">
        <v>0.70833333333333337</v>
      </c>
      <c r="L58" s="1299"/>
      <c r="M58" s="1299"/>
      <c r="N58" s="2632"/>
      <c r="O58" s="1278"/>
      <c r="P58" s="36"/>
    </row>
    <row r="59" spans="1:16" ht="60">
      <c r="A59" s="1681"/>
      <c r="B59" s="1723"/>
      <c r="C59" s="1660"/>
      <c r="D59" s="1267"/>
      <c r="E59" s="1261" t="s">
        <v>2210</v>
      </c>
      <c r="F59" s="1260"/>
      <c r="G59" s="1297"/>
      <c r="H59" s="1297"/>
      <c r="I59" s="1297"/>
      <c r="J59" s="1297"/>
      <c r="K59" s="1310" t="s">
        <v>2469</v>
      </c>
      <c r="L59" s="1297"/>
      <c r="M59" s="1484"/>
      <c r="N59" s="1484"/>
      <c r="O59" s="1286"/>
      <c r="P59" s="37"/>
    </row>
    <row r="60" spans="1:16" ht="20.100000000000001" customHeight="1">
      <c r="A60" s="1661" t="s">
        <v>35</v>
      </c>
      <c r="B60" s="1674" t="s">
        <v>164</v>
      </c>
      <c r="C60" s="1658" t="s">
        <v>536</v>
      </c>
      <c r="D60" s="1266"/>
      <c r="E60" s="1263"/>
      <c r="F60" s="1266">
        <v>45005</v>
      </c>
      <c r="G60" s="1303"/>
      <c r="H60" s="1303"/>
      <c r="I60" s="1303"/>
      <c r="J60" s="1303"/>
      <c r="K60" s="1303"/>
      <c r="L60" s="1303"/>
      <c r="M60" s="1303"/>
      <c r="N60" s="2637"/>
      <c r="O60" s="1285"/>
      <c r="P60" s="39"/>
    </row>
    <row r="61" spans="1:16" ht="20.100000000000001" customHeight="1">
      <c r="A61" s="1673"/>
      <c r="B61" s="1675"/>
      <c r="C61" s="1659"/>
      <c r="D61" s="1257"/>
      <c r="E61" s="1263"/>
      <c r="F61" s="1257">
        <v>0.70833333333333337</v>
      </c>
      <c r="G61" s="1299"/>
      <c r="H61" s="1299"/>
      <c r="I61" s="1299"/>
      <c r="J61" s="1299"/>
      <c r="K61" s="1299"/>
      <c r="L61" s="1299"/>
      <c r="M61" s="1299"/>
      <c r="N61" s="2632"/>
      <c r="O61" s="1278"/>
      <c r="P61" s="36"/>
    </row>
    <row r="62" spans="1:16" ht="30">
      <c r="A62" s="1681"/>
      <c r="B62" s="1723"/>
      <c r="C62" s="1660"/>
      <c r="D62" s="1267"/>
      <c r="E62" s="1268"/>
      <c r="F62" s="1261" t="s">
        <v>2267</v>
      </c>
      <c r="G62" s="1297"/>
      <c r="H62" s="1297"/>
      <c r="I62" s="1297"/>
      <c r="J62" s="1297"/>
      <c r="K62" s="1297"/>
      <c r="L62" s="1484"/>
      <c r="M62" s="1484"/>
      <c r="N62" s="1484"/>
      <c r="O62" s="1286"/>
      <c r="P62" s="40"/>
    </row>
    <row r="63" spans="1:16" ht="20.100000000000001" customHeight="1">
      <c r="A63" s="1661" t="s">
        <v>35</v>
      </c>
      <c r="B63" s="1674" t="s">
        <v>165</v>
      </c>
      <c r="C63" s="1658" t="s">
        <v>536</v>
      </c>
      <c r="D63" s="1266"/>
      <c r="E63" s="1263"/>
      <c r="F63" s="1266"/>
      <c r="G63" s="1303"/>
      <c r="H63" s="1303">
        <v>45066</v>
      </c>
      <c r="I63" s="1303"/>
      <c r="J63" s="1303"/>
      <c r="K63" s="1303"/>
      <c r="L63" s="1303"/>
      <c r="M63" s="1303"/>
      <c r="N63" s="2637"/>
      <c r="O63" s="1285"/>
      <c r="P63" s="39"/>
    </row>
    <row r="64" spans="1:16" ht="20.100000000000001" customHeight="1">
      <c r="A64" s="1673"/>
      <c r="B64" s="1675"/>
      <c r="C64" s="1659"/>
      <c r="D64" s="1257"/>
      <c r="E64" s="1263"/>
      <c r="F64" s="1257"/>
      <c r="G64" s="1299"/>
      <c r="H64" s="1299">
        <v>0.70833333333333337</v>
      </c>
      <c r="I64" s="1299"/>
      <c r="J64" s="1299"/>
      <c r="K64" s="1299"/>
      <c r="L64" s="1299"/>
      <c r="M64" s="1299"/>
      <c r="N64" s="2632"/>
      <c r="O64" s="1278"/>
      <c r="P64" s="36"/>
    </row>
    <row r="65" spans="1:16" ht="28.8" customHeight="1">
      <c r="A65" s="1673"/>
      <c r="B65" s="1675"/>
      <c r="C65" s="1659"/>
      <c r="D65" s="1269"/>
      <c r="E65" s="1263"/>
      <c r="F65" s="1270"/>
      <c r="G65" s="1296"/>
      <c r="H65" s="1328" t="s">
        <v>2354</v>
      </c>
      <c r="I65" s="1296"/>
      <c r="J65" s="1296"/>
      <c r="K65" s="1296"/>
      <c r="L65" s="1306"/>
      <c r="M65" s="1306"/>
      <c r="N65" s="1306"/>
      <c r="O65" s="1287"/>
      <c r="P65" s="62"/>
    </row>
    <row r="66" spans="1:16" ht="20.100000000000001" customHeight="1">
      <c r="A66" s="1661" t="s">
        <v>35</v>
      </c>
      <c r="B66" s="1682" t="s">
        <v>749</v>
      </c>
      <c r="C66" s="1658" t="s">
        <v>536</v>
      </c>
      <c r="D66" s="1271"/>
      <c r="E66" s="1272"/>
      <c r="F66" s="1266">
        <v>44990</v>
      </c>
      <c r="G66" s="1304"/>
      <c r="H66" s="1304"/>
      <c r="I66" s="1304"/>
      <c r="J66" s="1304"/>
      <c r="K66" s="1304"/>
      <c r="L66" s="1510"/>
      <c r="M66" s="1510"/>
      <c r="N66" s="1510"/>
      <c r="O66" s="1288"/>
      <c r="P66" s="39"/>
    </row>
    <row r="67" spans="1:16" ht="20.100000000000001" customHeight="1">
      <c r="A67" s="1673"/>
      <c r="B67" s="1683"/>
      <c r="C67" s="1659"/>
      <c r="D67" s="1269"/>
      <c r="E67" s="1263"/>
      <c r="F67" s="1257">
        <v>0.70833333333333337</v>
      </c>
      <c r="G67" s="1296"/>
      <c r="H67" s="1296"/>
      <c r="I67" s="1296"/>
      <c r="J67" s="1296"/>
      <c r="K67" s="1296"/>
      <c r="L67" s="1306"/>
      <c r="M67" s="1306"/>
      <c r="N67" s="1306"/>
      <c r="O67" s="1287"/>
      <c r="P67" s="62"/>
    </row>
    <row r="68" spans="1:16" ht="30">
      <c r="A68" s="1681"/>
      <c r="B68" s="1684"/>
      <c r="C68" s="1659"/>
      <c r="D68" s="1269"/>
      <c r="E68" s="1263"/>
      <c r="F68" s="1261" t="s">
        <v>2254</v>
      </c>
      <c r="G68" s="1296"/>
      <c r="H68" s="1296"/>
      <c r="I68" s="1296"/>
      <c r="J68" s="1296"/>
      <c r="K68" s="1296"/>
      <c r="L68" s="1306"/>
      <c r="M68" s="1306"/>
      <c r="N68" s="1306"/>
      <c r="O68" s="1287"/>
      <c r="P68" s="62"/>
    </row>
    <row r="69" spans="1:16" ht="20.100000000000001" customHeight="1">
      <c r="A69" s="1661" t="s">
        <v>471</v>
      </c>
      <c r="B69" s="1678" t="s">
        <v>41</v>
      </c>
      <c r="C69" s="1658" t="s">
        <v>536</v>
      </c>
      <c r="D69" s="1256"/>
      <c r="E69" s="1256">
        <v>44962</v>
      </c>
      <c r="F69" s="1256"/>
      <c r="G69" s="1294"/>
      <c r="H69" s="1294"/>
      <c r="I69" s="1294"/>
      <c r="J69" s="1294"/>
      <c r="K69" s="1303"/>
      <c r="L69" s="1303"/>
      <c r="M69" s="1303"/>
      <c r="N69" s="2637"/>
      <c r="O69" s="1285"/>
      <c r="P69" s="35"/>
    </row>
    <row r="70" spans="1:16" ht="20.100000000000001" customHeight="1">
      <c r="A70" s="1662"/>
      <c r="B70" s="1679"/>
      <c r="C70" s="1659"/>
      <c r="D70" s="1257"/>
      <c r="E70" s="1257">
        <v>0.70833333333333337</v>
      </c>
      <c r="F70" s="1257"/>
      <c r="G70" s="1300"/>
      <c r="H70" s="1300"/>
      <c r="I70" s="1300"/>
      <c r="J70" s="1300"/>
      <c r="K70" s="1299"/>
      <c r="L70" s="1299"/>
      <c r="M70" s="1299"/>
      <c r="N70" s="2632"/>
      <c r="O70" s="1278"/>
      <c r="P70" s="36"/>
    </row>
    <row r="71" spans="1:16" ht="30">
      <c r="A71" s="1663"/>
      <c r="B71" s="1680"/>
      <c r="C71" s="1660"/>
      <c r="D71" s="1267"/>
      <c r="E71" s="1261" t="s">
        <v>2199</v>
      </c>
      <c r="F71" s="1260"/>
      <c r="G71" s="1301"/>
      <c r="H71" s="1301"/>
      <c r="I71" s="1301"/>
      <c r="J71" s="1301"/>
      <c r="K71" s="1297"/>
      <c r="L71" s="1484"/>
      <c r="M71" s="1484"/>
      <c r="N71" s="1484"/>
      <c r="O71" s="1286"/>
      <c r="P71" s="37"/>
    </row>
    <row r="72" spans="1:16" ht="20.100000000000001" customHeight="1">
      <c r="A72" s="1661" t="s">
        <v>471</v>
      </c>
      <c r="B72" s="1678" t="s">
        <v>42</v>
      </c>
      <c r="C72" s="1658" t="s">
        <v>536</v>
      </c>
      <c r="D72" s="1256"/>
      <c r="E72" s="1256">
        <v>44962</v>
      </c>
      <c r="F72" s="1256"/>
      <c r="G72" s="1294"/>
      <c r="H72" s="1294"/>
      <c r="I72" s="1294"/>
      <c r="J72" s="1294"/>
      <c r="K72" s="1303"/>
      <c r="L72" s="1303"/>
      <c r="M72" s="1303"/>
      <c r="N72" s="2637"/>
      <c r="O72" s="1285"/>
      <c r="P72" s="35"/>
    </row>
    <row r="73" spans="1:16" ht="20.100000000000001" customHeight="1">
      <c r="A73" s="1662"/>
      <c r="B73" s="1679"/>
      <c r="C73" s="1659"/>
      <c r="D73" s="1257"/>
      <c r="E73" s="1257">
        <v>0.70833333333333337</v>
      </c>
      <c r="F73" s="1257"/>
      <c r="G73" s="1300"/>
      <c r="H73" s="1300"/>
      <c r="I73" s="1300"/>
      <c r="J73" s="1300"/>
      <c r="K73" s="1299"/>
      <c r="L73" s="1299"/>
      <c r="M73" s="1299"/>
      <c r="N73" s="2632"/>
      <c r="O73" s="1278"/>
      <c r="P73" s="36"/>
    </row>
    <row r="74" spans="1:16" ht="30">
      <c r="A74" s="1663"/>
      <c r="B74" s="1680"/>
      <c r="C74" s="1660"/>
      <c r="D74" s="1267"/>
      <c r="E74" s="1261" t="s">
        <v>2200</v>
      </c>
      <c r="F74" s="1260"/>
      <c r="G74" s="1301"/>
      <c r="H74" s="1301"/>
      <c r="I74" s="1301"/>
      <c r="J74" s="1301"/>
      <c r="K74" s="1297"/>
      <c r="L74" s="1484"/>
      <c r="M74" s="1484"/>
      <c r="N74" s="1484"/>
      <c r="O74" s="1286"/>
      <c r="P74" s="37"/>
    </row>
    <row r="75" spans="1:16" ht="20.100000000000001" customHeight="1">
      <c r="A75" s="1661" t="s">
        <v>471</v>
      </c>
      <c r="B75" s="1678" t="s">
        <v>43</v>
      </c>
      <c r="C75" s="1658" t="s">
        <v>536</v>
      </c>
      <c r="D75" s="1256"/>
      <c r="E75" s="1256">
        <v>44962</v>
      </c>
      <c r="F75" s="1256"/>
      <c r="G75" s="1294"/>
      <c r="H75" s="1294"/>
      <c r="I75" s="1294"/>
      <c r="J75" s="1294"/>
      <c r="K75" s="1303"/>
      <c r="L75" s="1303"/>
      <c r="M75" s="1303"/>
      <c r="N75" s="2637"/>
      <c r="O75" s="1285"/>
      <c r="P75" s="35"/>
    </row>
    <row r="76" spans="1:16" ht="20.100000000000001" customHeight="1">
      <c r="A76" s="1662"/>
      <c r="B76" s="1679"/>
      <c r="C76" s="1659"/>
      <c r="D76" s="1257"/>
      <c r="E76" s="1257">
        <v>0.70833333333333337</v>
      </c>
      <c r="F76" s="1257"/>
      <c r="G76" s="1300"/>
      <c r="H76" s="1300"/>
      <c r="I76" s="1300"/>
      <c r="J76" s="1300"/>
      <c r="K76" s="1299"/>
      <c r="L76" s="1299"/>
      <c r="M76" s="1299"/>
      <c r="N76" s="2632"/>
      <c r="O76" s="1278"/>
      <c r="P76" s="36"/>
    </row>
    <row r="77" spans="1:16" ht="30">
      <c r="A77" s="1663"/>
      <c r="B77" s="1680"/>
      <c r="C77" s="1660"/>
      <c r="D77" s="1267"/>
      <c r="E77" s="1261" t="s">
        <v>2201</v>
      </c>
      <c r="F77" s="1260"/>
      <c r="G77" s="1301"/>
      <c r="H77" s="1301"/>
      <c r="I77" s="1301"/>
      <c r="J77" s="1301"/>
      <c r="K77" s="1297"/>
      <c r="L77" s="1484"/>
      <c r="M77" s="1484"/>
      <c r="N77" s="1484"/>
      <c r="O77" s="1286"/>
      <c r="P77" s="37"/>
    </row>
    <row r="78" spans="1:16" ht="20.100000000000001" customHeight="1">
      <c r="A78" s="1652" t="s">
        <v>472</v>
      </c>
      <c r="B78" s="1678" t="s">
        <v>428</v>
      </c>
      <c r="C78" s="1658" t="s">
        <v>536</v>
      </c>
      <c r="D78" s="1256"/>
      <c r="E78" s="1256"/>
      <c r="F78" s="1256">
        <v>44990</v>
      </c>
      <c r="G78" s="1294"/>
      <c r="H78" s="1294"/>
      <c r="I78" s="1294"/>
      <c r="J78" s="1294"/>
      <c r="K78" s="1303"/>
      <c r="L78" s="1303"/>
      <c r="M78" s="1303"/>
      <c r="N78" s="2637"/>
      <c r="O78" s="1285"/>
      <c r="P78" s="35"/>
    </row>
    <row r="79" spans="1:16" ht="20.100000000000001" customHeight="1">
      <c r="A79" s="1676"/>
      <c r="B79" s="1679"/>
      <c r="C79" s="1659"/>
      <c r="D79" s="1257"/>
      <c r="E79" s="1257"/>
      <c r="F79" s="1257">
        <v>0.70833333333333337</v>
      </c>
      <c r="G79" s="1300"/>
      <c r="H79" s="1300"/>
      <c r="I79" s="1300"/>
      <c r="J79" s="1300"/>
      <c r="K79" s="1299"/>
      <c r="L79" s="1299"/>
      <c r="M79" s="1299"/>
      <c r="N79" s="2632"/>
      <c r="O79" s="1278"/>
      <c r="P79" s="36"/>
    </row>
    <row r="80" spans="1:16" ht="30">
      <c r="A80" s="1677"/>
      <c r="B80" s="1680"/>
      <c r="C80" s="1660"/>
      <c r="D80" s="1267"/>
      <c r="E80" s="1267"/>
      <c r="F80" s="1261" t="s">
        <v>2273</v>
      </c>
      <c r="G80" s="1301"/>
      <c r="H80" s="1301"/>
      <c r="I80" s="1301"/>
      <c r="J80" s="1301"/>
      <c r="K80" s="1297"/>
      <c r="L80" s="1484"/>
      <c r="M80" s="1484"/>
      <c r="N80" s="1484"/>
      <c r="O80" s="1286"/>
      <c r="P80" s="37"/>
    </row>
    <row r="81" spans="1:16" ht="20.100000000000001" customHeight="1">
      <c r="A81" s="1652" t="s">
        <v>472</v>
      </c>
      <c r="B81" s="1678" t="s">
        <v>448</v>
      </c>
      <c r="C81" s="1658" t="s">
        <v>536</v>
      </c>
      <c r="D81" s="1256"/>
      <c r="E81" s="1256"/>
      <c r="F81" s="1256"/>
      <c r="G81" s="1294">
        <v>45021</v>
      </c>
      <c r="H81" s="1294"/>
      <c r="I81" s="1294"/>
      <c r="J81" s="1294"/>
      <c r="K81" s="1303"/>
      <c r="L81" s="1303"/>
      <c r="M81" s="1303"/>
      <c r="N81" s="2637"/>
      <c r="O81" s="1285"/>
      <c r="P81" s="35"/>
    </row>
    <row r="82" spans="1:16" ht="20.100000000000001" customHeight="1">
      <c r="A82" s="1676"/>
      <c r="B82" s="1679"/>
      <c r="C82" s="1659"/>
      <c r="D82" s="1257"/>
      <c r="E82" s="1257"/>
      <c r="F82" s="1257"/>
      <c r="G82" s="1300">
        <v>0.70833333333333337</v>
      </c>
      <c r="H82" s="1300"/>
      <c r="I82" s="1300"/>
      <c r="J82" s="1300"/>
      <c r="K82" s="1299"/>
      <c r="L82" s="1299"/>
      <c r="M82" s="1299"/>
      <c r="N82" s="2632"/>
      <c r="O82" s="1278"/>
      <c r="P82" s="36"/>
    </row>
    <row r="83" spans="1:16" ht="30">
      <c r="A83" s="1677"/>
      <c r="B83" s="1680"/>
      <c r="C83" s="1660"/>
      <c r="D83" s="1267"/>
      <c r="E83" s="1267"/>
      <c r="F83" s="1260"/>
      <c r="G83" s="1310" t="s">
        <v>2274</v>
      </c>
      <c r="H83" s="1301"/>
      <c r="I83" s="1301"/>
      <c r="J83" s="1301"/>
      <c r="K83" s="1297"/>
      <c r="L83" s="1484"/>
      <c r="M83" s="1484"/>
      <c r="N83" s="1484"/>
      <c r="O83" s="1286"/>
      <c r="P83" s="37"/>
    </row>
    <row r="84" spans="1:16" ht="20.100000000000001" customHeight="1">
      <c r="A84" s="1652" t="s">
        <v>472</v>
      </c>
      <c r="B84" s="1678" t="s">
        <v>454</v>
      </c>
      <c r="C84" s="1658" t="s">
        <v>536</v>
      </c>
      <c r="D84" s="1256"/>
      <c r="E84" s="1256"/>
      <c r="F84" s="1256">
        <v>44990</v>
      </c>
      <c r="G84" s="1294"/>
      <c r="H84" s="1294"/>
      <c r="I84" s="1294"/>
      <c r="J84" s="1294"/>
      <c r="K84" s="1303"/>
      <c r="L84" s="1303"/>
      <c r="M84" s="1303"/>
      <c r="N84" s="2637"/>
      <c r="O84" s="1285"/>
      <c r="P84" s="35"/>
    </row>
    <row r="85" spans="1:16" ht="20.100000000000001" customHeight="1">
      <c r="A85" s="1676"/>
      <c r="B85" s="1679"/>
      <c r="C85" s="1659"/>
      <c r="D85" s="1257"/>
      <c r="E85" s="1257"/>
      <c r="F85" s="1257">
        <v>0.70833333333333337</v>
      </c>
      <c r="G85" s="1300"/>
      <c r="H85" s="1300"/>
      <c r="I85" s="1300"/>
      <c r="J85" s="1300"/>
      <c r="K85" s="1299"/>
      <c r="L85" s="1299"/>
      <c r="M85" s="1299"/>
      <c r="N85" s="2632"/>
      <c r="O85" s="1278"/>
      <c r="P85" s="36"/>
    </row>
    <row r="86" spans="1:16" ht="30">
      <c r="A86" s="1677"/>
      <c r="B86" s="1680"/>
      <c r="C86" s="1660"/>
      <c r="D86" s="1267"/>
      <c r="E86" s="1267"/>
      <c r="F86" s="1261" t="s">
        <v>2275</v>
      </c>
      <c r="G86" s="1301"/>
      <c r="H86" s="1301"/>
      <c r="I86" s="1301"/>
      <c r="J86" s="1301"/>
      <c r="K86" s="1297"/>
      <c r="L86" s="1484"/>
      <c r="M86" s="1484"/>
      <c r="N86" s="1484"/>
      <c r="O86" s="1286"/>
      <c r="P86" s="37"/>
    </row>
    <row r="87" spans="1:16" ht="20.100000000000001" customHeight="1">
      <c r="A87" s="1652" t="s">
        <v>472</v>
      </c>
      <c r="B87" s="1678" t="s">
        <v>455</v>
      </c>
      <c r="C87" s="1658" t="s">
        <v>536</v>
      </c>
      <c r="D87" s="1256"/>
      <c r="E87" s="1256"/>
      <c r="F87" s="1256"/>
      <c r="G87" s="1294">
        <v>45021</v>
      </c>
      <c r="H87" s="1294"/>
      <c r="I87" s="1294"/>
      <c r="J87" s="1294"/>
      <c r="K87" s="1303"/>
      <c r="L87" s="1303"/>
      <c r="M87" s="1303"/>
      <c r="N87" s="2637"/>
      <c r="O87" s="1285"/>
      <c r="P87" s="35"/>
    </row>
    <row r="88" spans="1:16" ht="20.100000000000001" customHeight="1">
      <c r="A88" s="1676"/>
      <c r="B88" s="1679"/>
      <c r="C88" s="1659"/>
      <c r="D88" s="1257"/>
      <c r="E88" s="1257"/>
      <c r="F88" s="1257"/>
      <c r="G88" s="1300">
        <v>0.70833333333333337</v>
      </c>
      <c r="H88" s="1300"/>
      <c r="I88" s="1300"/>
      <c r="J88" s="1300"/>
      <c r="K88" s="1299"/>
      <c r="L88" s="1299"/>
      <c r="M88" s="1299"/>
      <c r="N88" s="2632"/>
      <c r="O88" s="1278"/>
      <c r="P88" s="36"/>
    </row>
    <row r="89" spans="1:16" ht="60">
      <c r="A89" s="1677"/>
      <c r="B89" s="1680"/>
      <c r="C89" s="1660"/>
      <c r="D89" s="1267"/>
      <c r="E89" s="1267"/>
      <c r="F89" s="1260"/>
      <c r="G89" s="1310" t="s">
        <v>2276</v>
      </c>
      <c r="H89" s="1301"/>
      <c r="I89" s="1301"/>
      <c r="J89" s="1301"/>
      <c r="K89" s="1297"/>
      <c r="L89" s="1484"/>
      <c r="M89" s="1484"/>
      <c r="N89" s="1484"/>
      <c r="O89" s="1286"/>
      <c r="P89" s="37"/>
    </row>
    <row r="90" spans="1:16" ht="20.100000000000001" customHeight="1">
      <c r="A90" s="1661" t="s">
        <v>40</v>
      </c>
      <c r="B90" s="1664" t="s">
        <v>47</v>
      </c>
      <c r="C90" s="1658" t="s">
        <v>536</v>
      </c>
      <c r="D90" s="1256"/>
      <c r="E90" s="1256"/>
      <c r="F90" s="1256">
        <v>45005</v>
      </c>
      <c r="G90" s="1294"/>
      <c r="H90" s="1294"/>
      <c r="I90" s="1294"/>
      <c r="J90" s="1294"/>
      <c r="K90" s="1303"/>
      <c r="L90" s="1303"/>
      <c r="M90" s="1303"/>
      <c r="N90" s="2637"/>
      <c r="O90" s="1285"/>
      <c r="P90" s="35"/>
    </row>
    <row r="91" spans="1:16" ht="20.100000000000001" customHeight="1">
      <c r="A91" s="1662"/>
      <c r="B91" s="1665"/>
      <c r="C91" s="1659"/>
      <c r="D91" s="1257"/>
      <c r="E91" s="1257"/>
      <c r="F91" s="1257">
        <v>0.70833333333333337</v>
      </c>
      <c r="G91" s="1300"/>
      <c r="H91" s="1300"/>
      <c r="I91" s="1300"/>
      <c r="J91" s="1300"/>
      <c r="K91" s="1299"/>
      <c r="L91" s="1299"/>
      <c r="M91" s="1299"/>
      <c r="N91" s="2632"/>
      <c r="O91" s="1278"/>
      <c r="P91" s="36"/>
    </row>
    <row r="92" spans="1:16" ht="30">
      <c r="A92" s="1663"/>
      <c r="B92" s="1666"/>
      <c r="C92" s="1660"/>
      <c r="D92" s="1267"/>
      <c r="E92" s="1267"/>
      <c r="F92" s="1262" t="s">
        <v>2213</v>
      </c>
      <c r="G92" s="1305"/>
      <c r="H92" s="1301"/>
      <c r="I92" s="1301"/>
      <c r="J92" s="1301"/>
      <c r="K92" s="1297"/>
      <c r="L92" s="1297"/>
      <c r="M92" s="1297"/>
      <c r="N92" s="1484"/>
      <c r="O92" s="1286"/>
      <c r="P92" s="37"/>
    </row>
    <row r="93" spans="1:16" ht="20.100000000000001" customHeight="1">
      <c r="A93" s="1661" t="s">
        <v>48</v>
      </c>
      <c r="B93" s="1664" t="s">
        <v>49</v>
      </c>
      <c r="C93" s="1658" t="s">
        <v>536</v>
      </c>
      <c r="D93" s="1256"/>
      <c r="E93" s="1256"/>
      <c r="F93" s="1256">
        <v>45005</v>
      </c>
      <c r="G93" s="1294"/>
      <c r="H93" s="1294"/>
      <c r="I93" s="1294"/>
      <c r="J93" s="1294"/>
      <c r="K93" s="1303"/>
      <c r="L93" s="1303"/>
      <c r="M93" s="1303"/>
      <c r="N93" s="2637"/>
      <c r="O93" s="1285"/>
      <c r="P93" s="35"/>
    </row>
    <row r="94" spans="1:16" ht="20.100000000000001" customHeight="1">
      <c r="A94" s="1662"/>
      <c r="B94" s="1665"/>
      <c r="C94" s="1659"/>
      <c r="D94" s="1257"/>
      <c r="E94" s="1257"/>
      <c r="F94" s="1257">
        <v>0.70833333333333337</v>
      </c>
      <c r="G94" s="1300"/>
      <c r="H94" s="1300"/>
      <c r="I94" s="1300"/>
      <c r="J94" s="1300"/>
      <c r="K94" s="1299"/>
      <c r="L94" s="1299"/>
      <c r="M94" s="1299"/>
      <c r="N94" s="2632"/>
      <c r="O94" s="1278"/>
      <c r="P94" s="36"/>
    </row>
    <row r="95" spans="1:16" ht="45">
      <c r="A95" s="1663"/>
      <c r="B95" s="1666"/>
      <c r="C95" s="1660"/>
      <c r="D95" s="1267"/>
      <c r="E95" s="1267"/>
      <c r="F95" s="1262" t="s">
        <v>2214</v>
      </c>
      <c r="G95" s="1305"/>
      <c r="H95" s="1305"/>
      <c r="I95" s="1305"/>
      <c r="J95" s="1305"/>
      <c r="K95" s="1484"/>
      <c r="L95" s="1484"/>
      <c r="M95" s="1484"/>
      <c r="N95" s="1484"/>
      <c r="O95" s="1286"/>
      <c r="P95" s="37"/>
    </row>
    <row r="96" spans="1:16" ht="20.100000000000001" customHeight="1">
      <c r="A96" s="1661" t="s">
        <v>48</v>
      </c>
      <c r="B96" s="1664" t="s">
        <v>50</v>
      </c>
      <c r="C96" s="1658" t="s">
        <v>536</v>
      </c>
      <c r="D96" s="1256"/>
      <c r="E96" s="1256"/>
      <c r="F96" s="1256">
        <v>45005</v>
      </c>
      <c r="G96" s="1294"/>
      <c r="H96" s="1294"/>
      <c r="I96" s="1294"/>
      <c r="J96" s="1294"/>
      <c r="K96" s="1303"/>
      <c r="L96" s="1303"/>
      <c r="M96" s="1303"/>
      <c r="N96" s="2637"/>
      <c r="O96" s="1285"/>
      <c r="P96" s="35"/>
    </row>
    <row r="97" spans="1:16" ht="20.100000000000001" customHeight="1">
      <c r="A97" s="1662"/>
      <c r="B97" s="1665"/>
      <c r="C97" s="1659"/>
      <c r="D97" s="1257"/>
      <c r="E97" s="1257"/>
      <c r="F97" s="1257">
        <v>0.70833333333333337</v>
      </c>
      <c r="G97" s="1300"/>
      <c r="H97" s="1300"/>
      <c r="I97" s="1300"/>
      <c r="J97" s="1300"/>
      <c r="K97" s="1299"/>
      <c r="L97" s="1299"/>
      <c r="M97" s="1299"/>
      <c r="N97" s="2632"/>
      <c r="O97" s="1278"/>
      <c r="P97" s="36"/>
    </row>
    <row r="98" spans="1:16" ht="30">
      <c r="A98" s="1663"/>
      <c r="B98" s="1666"/>
      <c r="C98" s="1660"/>
      <c r="D98" s="1267"/>
      <c r="E98" s="1267"/>
      <c r="F98" s="1262" t="s">
        <v>2215</v>
      </c>
      <c r="G98" s="1305"/>
      <c r="H98" s="1305"/>
      <c r="I98" s="1305"/>
      <c r="J98" s="1305"/>
      <c r="K98" s="1484"/>
      <c r="L98" s="1484"/>
      <c r="M98" s="1484"/>
      <c r="N98" s="1484"/>
      <c r="O98" s="1286"/>
      <c r="P98" s="37"/>
    </row>
    <row r="99" spans="1:16" ht="20.100000000000001" customHeight="1">
      <c r="A99" s="1661" t="s">
        <v>48</v>
      </c>
      <c r="B99" s="1664" t="s">
        <v>51</v>
      </c>
      <c r="C99" s="1658" t="s">
        <v>536</v>
      </c>
      <c r="D99" s="1256"/>
      <c r="E99" s="1256"/>
      <c r="F99" s="1256">
        <v>45005</v>
      </c>
      <c r="G99" s="1294"/>
      <c r="H99" s="1294"/>
      <c r="I99" s="1294"/>
      <c r="J99" s="1294"/>
      <c r="K99" s="1303"/>
      <c r="L99" s="1303"/>
      <c r="M99" s="1303"/>
      <c r="N99" s="2637"/>
      <c r="O99" s="1285"/>
      <c r="P99" s="35"/>
    </row>
    <row r="100" spans="1:16" ht="20.100000000000001" customHeight="1">
      <c r="A100" s="1662"/>
      <c r="B100" s="1665"/>
      <c r="C100" s="1659"/>
      <c r="D100" s="1257"/>
      <c r="E100" s="1257"/>
      <c r="F100" s="1257">
        <v>0.70833333333333337</v>
      </c>
      <c r="G100" s="1300"/>
      <c r="H100" s="1300"/>
      <c r="I100" s="1300"/>
      <c r="J100" s="1300"/>
      <c r="K100" s="1299"/>
      <c r="L100" s="1299"/>
      <c r="M100" s="1299"/>
      <c r="N100" s="2632"/>
      <c r="O100" s="1278"/>
      <c r="P100" s="36"/>
    </row>
    <row r="101" spans="1:16" ht="30">
      <c r="A101" s="1663"/>
      <c r="B101" s="1666"/>
      <c r="C101" s="1660"/>
      <c r="D101" s="1267"/>
      <c r="E101" s="1267"/>
      <c r="F101" s="1262" t="s">
        <v>2216</v>
      </c>
      <c r="G101" s="1305"/>
      <c r="H101" s="1305"/>
      <c r="I101" s="1305"/>
      <c r="J101" s="1305"/>
      <c r="K101" s="1484"/>
      <c r="L101" s="1484"/>
      <c r="M101" s="1484"/>
      <c r="N101" s="1484"/>
      <c r="O101" s="1286"/>
      <c r="P101" s="37"/>
    </row>
    <row r="102" spans="1:16" ht="20.100000000000001" customHeight="1">
      <c r="A102" s="1661" t="s">
        <v>40</v>
      </c>
      <c r="B102" s="1664" t="s">
        <v>52</v>
      </c>
      <c r="C102" s="1658" t="s">
        <v>536</v>
      </c>
      <c r="D102" s="1256"/>
      <c r="E102" s="1256"/>
      <c r="F102" s="1256"/>
      <c r="G102" s="1294"/>
      <c r="H102" s="1294">
        <v>45051</v>
      </c>
      <c r="I102" s="1294"/>
      <c r="J102" s="1294"/>
      <c r="K102" s="1303"/>
      <c r="L102" s="1303"/>
      <c r="M102" s="1303"/>
      <c r="N102" s="2637"/>
      <c r="O102" s="1285"/>
      <c r="P102" s="35"/>
    </row>
    <row r="103" spans="1:16" ht="20.100000000000001" customHeight="1">
      <c r="A103" s="1662"/>
      <c r="B103" s="1665"/>
      <c r="C103" s="1659"/>
      <c r="D103" s="1257"/>
      <c r="E103" s="1257"/>
      <c r="F103" s="1257"/>
      <c r="G103" s="1300"/>
      <c r="H103" s="1300">
        <v>0.70833333333333337</v>
      </c>
      <c r="I103" s="1300"/>
      <c r="J103" s="1300"/>
      <c r="K103" s="1299"/>
      <c r="L103" s="1299"/>
      <c r="M103" s="1299"/>
      <c r="N103" s="2632"/>
      <c r="O103" s="1278"/>
      <c r="P103" s="36"/>
    </row>
    <row r="104" spans="1:16" ht="30">
      <c r="A104" s="1663"/>
      <c r="B104" s="1666"/>
      <c r="C104" s="1660"/>
      <c r="D104" s="1267"/>
      <c r="E104" s="1267"/>
      <c r="F104" s="1267"/>
      <c r="G104" s="1305"/>
      <c r="H104" s="1327" t="s">
        <v>2222</v>
      </c>
      <c r="I104" s="1305"/>
      <c r="J104" s="1305"/>
      <c r="K104" s="1484"/>
      <c r="L104" s="1484"/>
      <c r="M104" s="1484"/>
      <c r="N104" s="1484"/>
      <c r="O104" s="1286"/>
      <c r="P104" s="37"/>
    </row>
    <row r="105" spans="1:16" ht="20.100000000000001" customHeight="1">
      <c r="A105" s="1661" t="s">
        <v>40</v>
      </c>
      <c r="B105" s="1664" t="s">
        <v>734</v>
      </c>
      <c r="C105" s="1658" t="s">
        <v>536</v>
      </c>
      <c r="D105" s="1269"/>
      <c r="E105" s="1273"/>
      <c r="F105" s="1266">
        <v>45010</v>
      </c>
      <c r="G105" s="1306"/>
      <c r="H105" s="1325"/>
      <c r="I105" s="1306"/>
      <c r="J105" s="1306"/>
      <c r="K105" s="1485"/>
      <c r="L105" s="1306"/>
      <c r="M105" s="1306"/>
      <c r="N105" s="1485"/>
      <c r="O105" s="1287"/>
      <c r="P105" s="46"/>
    </row>
    <row r="106" spans="1:16" ht="20.100000000000001" customHeight="1">
      <c r="A106" s="1662"/>
      <c r="B106" s="1671"/>
      <c r="C106" s="1659"/>
      <c r="D106" s="1269"/>
      <c r="E106" s="1273"/>
      <c r="F106" s="1257">
        <v>0.70833333333333337</v>
      </c>
      <c r="G106" s="1306"/>
      <c r="H106" s="1325"/>
      <c r="I106" s="1306"/>
      <c r="J106" s="1306"/>
      <c r="K106" s="1485"/>
      <c r="L106" s="1306"/>
      <c r="M106" s="1306"/>
      <c r="N106" s="1485"/>
      <c r="O106" s="1287"/>
      <c r="P106" s="46"/>
    </row>
    <row r="107" spans="1:16" ht="30">
      <c r="A107" s="1663"/>
      <c r="B107" s="1672"/>
      <c r="C107" s="1660"/>
      <c r="D107" s="1269"/>
      <c r="E107" s="1273"/>
      <c r="F107" s="1261" t="s">
        <v>2289</v>
      </c>
      <c r="G107" s="1306"/>
      <c r="H107" s="1325"/>
      <c r="I107" s="1306"/>
      <c r="J107" s="1306"/>
      <c r="K107" s="1485"/>
      <c r="L107" s="1306"/>
      <c r="M107" s="1306"/>
      <c r="N107" s="1485"/>
      <c r="O107" s="1287"/>
      <c r="P107" s="46"/>
    </row>
    <row r="108" spans="1:16" ht="20.100000000000001" customHeight="1">
      <c r="A108" s="1652" t="s">
        <v>466</v>
      </c>
      <c r="B108" s="1667" t="s">
        <v>2260</v>
      </c>
      <c r="C108" s="1658" t="s">
        <v>536</v>
      </c>
      <c r="D108" s="1266"/>
      <c r="E108" s="1272"/>
      <c r="F108" s="1266">
        <v>44990</v>
      </c>
      <c r="G108" s="1303"/>
      <c r="H108" s="1326"/>
      <c r="I108" s="1303"/>
      <c r="J108" s="1303"/>
      <c r="K108" s="1326"/>
      <c r="L108" s="1303"/>
      <c r="M108" s="1303"/>
      <c r="N108" s="2638"/>
      <c r="O108" s="1285"/>
      <c r="P108" s="35"/>
    </row>
    <row r="109" spans="1:16" ht="20.100000000000001" customHeight="1">
      <c r="A109" s="1653"/>
      <c r="B109" s="1668"/>
      <c r="C109" s="1659"/>
      <c r="D109" s="1257"/>
      <c r="E109" s="1263"/>
      <c r="F109" s="1257">
        <v>0.70833333333333337</v>
      </c>
      <c r="G109" s="1299"/>
      <c r="I109" s="1299"/>
      <c r="J109" s="1299"/>
      <c r="L109" s="1299"/>
      <c r="M109" s="1299"/>
      <c r="O109" s="1278"/>
      <c r="P109" s="36"/>
    </row>
    <row r="110" spans="1:16" ht="30">
      <c r="A110" s="1654"/>
      <c r="B110" s="1669"/>
      <c r="C110" s="1660"/>
      <c r="D110" s="1260"/>
      <c r="E110" s="1264"/>
      <c r="F110" s="1261" t="s">
        <v>2261</v>
      </c>
      <c r="G110" s="1297"/>
      <c r="H110" s="1324"/>
      <c r="I110" s="1297"/>
      <c r="J110" s="1297"/>
      <c r="K110" s="1324"/>
      <c r="L110" s="1297"/>
      <c r="M110" s="1297"/>
      <c r="N110" s="2636"/>
      <c r="O110" s="1286"/>
      <c r="P110" s="37"/>
    </row>
    <row r="111" spans="1:16" ht="20.100000000000001" customHeight="1">
      <c r="A111" s="1652" t="s">
        <v>469</v>
      </c>
      <c r="B111" s="1667" t="s">
        <v>404</v>
      </c>
      <c r="C111" s="1658" t="s">
        <v>536</v>
      </c>
      <c r="D111" s="1265"/>
      <c r="E111" s="1266">
        <v>44977</v>
      </c>
      <c r="F111" s="1263"/>
      <c r="G111" s="1307"/>
      <c r="I111" s="1307"/>
      <c r="J111" s="1307"/>
      <c r="L111" s="1307"/>
      <c r="M111" s="1307"/>
      <c r="O111" s="1289"/>
      <c r="P111" s="35"/>
    </row>
    <row r="112" spans="1:16" ht="20.100000000000001" customHeight="1">
      <c r="A112" s="1653"/>
      <c r="B112" s="1668"/>
      <c r="C112" s="1659"/>
      <c r="D112" s="1257"/>
      <c r="E112" s="1257">
        <v>0.70833333333333337</v>
      </c>
      <c r="F112" s="1263"/>
      <c r="G112" s="1299"/>
      <c r="I112" s="1299"/>
      <c r="J112" s="1299"/>
      <c r="L112" s="1299"/>
      <c r="M112" s="1299"/>
      <c r="O112" s="1278"/>
      <c r="P112" s="36"/>
    </row>
    <row r="113" spans="1:16" ht="45">
      <c r="A113" s="1654"/>
      <c r="B113" s="1669"/>
      <c r="C113" s="1660"/>
      <c r="D113" s="1260"/>
      <c r="E113" s="1261" t="s">
        <v>2226</v>
      </c>
      <c r="F113" s="1263"/>
      <c r="G113" s="1297"/>
      <c r="H113" s="1324"/>
      <c r="I113" s="1297"/>
      <c r="J113" s="1297"/>
      <c r="K113" s="1324"/>
      <c r="L113" s="1297"/>
      <c r="M113" s="1297"/>
      <c r="N113" s="2636"/>
      <c r="O113" s="1286"/>
      <c r="P113" s="37"/>
    </row>
    <row r="114" spans="1:16" ht="20.100000000000001" customHeight="1">
      <c r="A114" s="1652" t="s">
        <v>469</v>
      </c>
      <c r="B114" s="1667" t="s">
        <v>405</v>
      </c>
      <c r="C114" s="1658" t="s">
        <v>536</v>
      </c>
      <c r="D114" s="1265"/>
      <c r="E114" s="1266">
        <v>44977</v>
      </c>
      <c r="F114" s="1266"/>
      <c r="G114" s="1307"/>
      <c r="I114" s="1307"/>
      <c r="J114" s="1307"/>
      <c r="L114" s="1307"/>
      <c r="M114" s="1307"/>
      <c r="O114" s="1289"/>
      <c r="P114" s="35"/>
    </row>
    <row r="115" spans="1:16" ht="20.100000000000001" customHeight="1">
      <c r="A115" s="1653"/>
      <c r="B115" s="1668"/>
      <c r="C115" s="1659"/>
      <c r="D115" s="1257"/>
      <c r="E115" s="1257">
        <v>0.70833333333333337</v>
      </c>
      <c r="F115" s="1257"/>
      <c r="G115" s="1299"/>
      <c r="I115" s="1299"/>
      <c r="J115" s="1299"/>
      <c r="L115" s="1299"/>
      <c r="M115" s="1299"/>
      <c r="O115" s="1278"/>
      <c r="P115" s="36"/>
    </row>
    <row r="116" spans="1:16" ht="45">
      <c r="A116" s="1654"/>
      <c r="B116" s="1669"/>
      <c r="C116" s="1660"/>
      <c r="D116" s="1260"/>
      <c r="E116" s="1261" t="s">
        <v>2227</v>
      </c>
      <c r="F116" s="1260"/>
      <c r="G116" s="1297"/>
      <c r="H116" s="1324"/>
      <c r="I116" s="1297"/>
      <c r="J116" s="1297"/>
      <c r="K116" s="1324"/>
      <c r="L116" s="1297"/>
      <c r="M116" s="1297"/>
      <c r="N116" s="2636"/>
      <c r="O116" s="1286"/>
      <c r="P116" s="37"/>
    </row>
    <row r="117" spans="1:16" ht="20.100000000000001" customHeight="1">
      <c r="A117" s="1652" t="s">
        <v>469</v>
      </c>
      <c r="B117" s="1667" t="s">
        <v>406</v>
      </c>
      <c r="C117" s="1658" t="s">
        <v>536</v>
      </c>
      <c r="D117" s="1265"/>
      <c r="E117" s="1266">
        <v>44977</v>
      </c>
      <c r="F117" s="1266"/>
      <c r="G117" s="1307"/>
      <c r="I117" s="1307"/>
      <c r="J117" s="1307"/>
      <c r="L117" s="1307"/>
      <c r="M117" s="1307"/>
      <c r="O117" s="1289"/>
      <c r="P117" s="35"/>
    </row>
    <row r="118" spans="1:16" ht="20.100000000000001" customHeight="1">
      <c r="A118" s="1653"/>
      <c r="B118" s="1668"/>
      <c r="C118" s="1659"/>
      <c r="D118" s="1257"/>
      <c r="E118" s="1257">
        <v>0.70833333333333337</v>
      </c>
      <c r="F118" s="1257"/>
      <c r="G118" s="1299"/>
      <c r="I118" s="1299"/>
      <c r="J118" s="1299"/>
      <c r="L118" s="1299"/>
      <c r="M118" s="1299"/>
      <c r="O118" s="1278"/>
      <c r="P118" s="36"/>
    </row>
    <row r="119" spans="1:16" ht="45">
      <c r="A119" s="1653"/>
      <c r="B119" s="1668"/>
      <c r="C119" s="1659"/>
      <c r="D119" s="1270"/>
      <c r="E119" s="1259" t="s">
        <v>2228</v>
      </c>
      <c r="F119" s="1270"/>
      <c r="G119" s="1296"/>
      <c r="I119" s="1296"/>
      <c r="J119" s="1296"/>
      <c r="L119" s="1296"/>
      <c r="M119" s="1296"/>
      <c r="O119" s="1287"/>
      <c r="P119" s="46"/>
    </row>
    <row r="120" spans="1:16" s="1103" customFormat="1" ht="18.600000000000001" customHeight="1">
      <c r="A120" s="1670" t="s">
        <v>221</v>
      </c>
      <c r="B120" s="1720" t="s">
        <v>407</v>
      </c>
      <c r="C120" s="1719" t="s">
        <v>536</v>
      </c>
      <c r="D120" s="1274"/>
      <c r="E120" s="1256">
        <v>44977</v>
      </c>
      <c r="F120" s="1256"/>
      <c r="G120" s="1308"/>
      <c r="H120" s="1308"/>
      <c r="I120" s="1308"/>
      <c r="J120" s="1308"/>
      <c r="K120" s="1308"/>
      <c r="L120" s="1308"/>
      <c r="M120" s="1308"/>
      <c r="N120" s="2639"/>
      <c r="O120" s="1290"/>
      <c r="P120" s="1716"/>
    </row>
    <row r="121" spans="1:16" ht="18.600000000000001" customHeight="1">
      <c r="A121" s="1653"/>
      <c r="B121" s="1721"/>
      <c r="C121" s="1659"/>
      <c r="D121" s="1270"/>
      <c r="E121" s="1257">
        <v>0.70833333333333337</v>
      </c>
      <c r="F121" s="1257"/>
      <c r="G121" s="1296"/>
      <c r="H121" s="1296"/>
      <c r="I121" s="1296"/>
      <c r="J121" s="1296"/>
      <c r="K121" s="1296"/>
      <c r="L121" s="1296"/>
      <c r="M121" s="1296"/>
      <c r="N121" s="1296"/>
      <c r="O121" s="1279"/>
      <c r="P121" s="1717"/>
    </row>
    <row r="122" spans="1:16" ht="75">
      <c r="A122" s="1654"/>
      <c r="B122" s="1722"/>
      <c r="C122" s="1660"/>
      <c r="D122" s="1268"/>
      <c r="E122" s="1275" t="s">
        <v>2229</v>
      </c>
      <c r="F122" s="1260"/>
      <c r="G122" s="1309"/>
      <c r="H122" s="1309"/>
      <c r="I122" s="1309"/>
      <c r="J122" s="1309"/>
      <c r="K122" s="1309"/>
      <c r="L122" s="1309"/>
      <c r="M122" s="1309"/>
      <c r="N122" s="2640"/>
      <c r="O122" s="1291"/>
      <c r="P122" s="1718"/>
    </row>
    <row r="123" spans="1:16" ht="20.100000000000001" customHeight="1">
      <c r="A123" s="1653" t="s">
        <v>474</v>
      </c>
      <c r="B123" s="1656" t="s">
        <v>475</v>
      </c>
      <c r="C123" s="1659" t="s">
        <v>536</v>
      </c>
      <c r="D123" s="1265"/>
      <c r="E123" s="1263"/>
      <c r="F123" s="1265"/>
      <c r="G123" s="1302">
        <v>45021</v>
      </c>
      <c r="I123" s="1307"/>
      <c r="J123" s="1307"/>
      <c r="L123" s="1307"/>
      <c r="M123" s="1307"/>
      <c r="O123" s="1289"/>
      <c r="P123" s="1104"/>
    </row>
    <row r="124" spans="1:16" ht="20.100000000000001" customHeight="1">
      <c r="A124" s="1653"/>
      <c r="B124" s="1656"/>
      <c r="C124" s="1659"/>
      <c r="D124" s="1257"/>
      <c r="E124" s="1263"/>
      <c r="F124" s="1257"/>
      <c r="G124" s="1300">
        <v>0.70833333333333337</v>
      </c>
      <c r="I124" s="1299"/>
      <c r="J124" s="1299"/>
      <c r="L124" s="1299"/>
      <c r="M124" s="1299"/>
      <c r="O124" s="1278"/>
      <c r="P124" s="36"/>
    </row>
    <row r="125" spans="1:16" ht="30">
      <c r="A125" s="1654"/>
      <c r="B125" s="1657"/>
      <c r="C125" s="1660"/>
      <c r="D125" s="1260"/>
      <c r="E125" s="1264"/>
      <c r="F125" s="1260"/>
      <c r="G125" s="1310" t="s">
        <v>2299</v>
      </c>
      <c r="H125" s="1324"/>
      <c r="I125" s="1297"/>
      <c r="J125" s="1297"/>
      <c r="K125" s="1324"/>
      <c r="L125" s="1297"/>
      <c r="M125" s="1297"/>
      <c r="N125" s="2636"/>
      <c r="O125" s="1286"/>
      <c r="P125" s="37"/>
    </row>
    <row r="126" spans="1:16" ht="20.100000000000001" customHeight="1">
      <c r="A126" s="1652" t="s">
        <v>466</v>
      </c>
      <c r="B126" s="1655" t="s">
        <v>507</v>
      </c>
      <c r="C126" s="1658" t="s">
        <v>536</v>
      </c>
      <c r="D126" s="1265"/>
      <c r="E126" s="1263"/>
      <c r="F126" s="1265"/>
      <c r="G126" s="1294">
        <v>45021</v>
      </c>
      <c r="I126" s="1307"/>
      <c r="J126" s="1307"/>
      <c r="L126" s="1307"/>
      <c r="M126" s="1307"/>
      <c r="O126" s="1289"/>
      <c r="P126" s="35"/>
    </row>
    <row r="127" spans="1:16" ht="20.100000000000001" customHeight="1">
      <c r="A127" s="1653"/>
      <c r="B127" s="1656"/>
      <c r="C127" s="1659"/>
      <c r="D127" s="1257"/>
      <c r="E127" s="1263"/>
      <c r="F127" s="1257"/>
      <c r="G127" s="1300">
        <v>0.70833333333333337</v>
      </c>
      <c r="I127" s="1299"/>
      <c r="J127" s="1299"/>
      <c r="L127" s="1299"/>
      <c r="M127" s="1299"/>
      <c r="O127" s="1278"/>
      <c r="P127" s="36"/>
    </row>
    <row r="128" spans="1:16" ht="45">
      <c r="A128" s="1654"/>
      <c r="B128" s="1657"/>
      <c r="C128" s="1660"/>
      <c r="D128" s="1260"/>
      <c r="E128" s="1264"/>
      <c r="F128" s="1260"/>
      <c r="G128" s="1310" t="s">
        <v>2300</v>
      </c>
      <c r="H128" s="1324"/>
      <c r="I128" s="1297"/>
      <c r="J128" s="1297"/>
      <c r="K128" s="1324"/>
      <c r="L128" s="1297"/>
      <c r="M128" s="1297"/>
      <c r="N128" s="2636"/>
      <c r="O128" s="1286"/>
      <c r="P128" s="37"/>
    </row>
    <row r="129" spans="1:16" ht="20.100000000000001" customHeight="1">
      <c r="A129" s="1652" t="s">
        <v>509</v>
      </c>
      <c r="B129" s="1655" t="s">
        <v>508</v>
      </c>
      <c r="C129" s="1658" t="s">
        <v>536</v>
      </c>
      <c r="D129" s="1265"/>
      <c r="E129" s="1263"/>
      <c r="F129" s="1256">
        <v>44990</v>
      </c>
      <c r="G129" s="1307"/>
      <c r="I129" s="1307"/>
      <c r="J129" s="1307"/>
      <c r="L129" s="1307"/>
      <c r="M129" s="1307"/>
      <c r="O129" s="1289"/>
      <c r="P129" s="35"/>
    </row>
    <row r="130" spans="1:16" ht="20.100000000000001" customHeight="1">
      <c r="A130" s="1653"/>
      <c r="B130" s="1656"/>
      <c r="C130" s="1659"/>
      <c r="D130" s="1257"/>
      <c r="E130" s="1263"/>
      <c r="F130" s="1257">
        <v>0.70833333333333337</v>
      </c>
      <c r="G130" s="1299"/>
      <c r="I130" s="1299"/>
      <c r="J130" s="1299"/>
      <c r="L130" s="1299"/>
      <c r="M130" s="1299"/>
      <c r="O130" s="1278"/>
      <c r="P130" s="36"/>
    </row>
    <row r="131" spans="1:16" ht="45">
      <c r="A131" s="1654"/>
      <c r="B131" s="1657"/>
      <c r="C131" s="1660"/>
      <c r="D131" s="1260"/>
      <c r="E131" s="1264"/>
      <c r="F131" s="1261" t="s">
        <v>2248</v>
      </c>
      <c r="G131" s="1297"/>
      <c r="H131" s="1324"/>
      <c r="I131" s="1297"/>
      <c r="J131" s="1297"/>
      <c r="K131" s="1324"/>
      <c r="L131" s="1297"/>
      <c r="M131" s="1297"/>
      <c r="N131" s="2636"/>
      <c r="O131" s="1286"/>
      <c r="P131" s="37"/>
    </row>
    <row r="132" spans="1:16" ht="20.100000000000001" customHeight="1">
      <c r="A132" s="1652" t="s">
        <v>512</v>
      </c>
      <c r="B132" s="1655" t="s">
        <v>513</v>
      </c>
      <c r="C132" s="1658" t="s">
        <v>536</v>
      </c>
      <c r="D132" s="1265"/>
      <c r="E132" s="1263"/>
      <c r="F132" s="1256">
        <v>44990</v>
      </c>
      <c r="G132" s="1307"/>
      <c r="I132" s="1307"/>
      <c r="J132" s="1307"/>
      <c r="L132" s="1307"/>
      <c r="M132" s="1307"/>
      <c r="O132" s="1289"/>
      <c r="P132" s="35"/>
    </row>
    <row r="133" spans="1:16" ht="20.100000000000001" customHeight="1">
      <c r="A133" s="1653"/>
      <c r="B133" s="1656"/>
      <c r="C133" s="1659"/>
      <c r="D133" s="1257"/>
      <c r="E133" s="1263"/>
      <c r="F133" s="1257">
        <v>0.70833333333333337</v>
      </c>
      <c r="G133" s="1299"/>
      <c r="I133" s="1299"/>
      <c r="J133" s="1299"/>
      <c r="L133" s="1299"/>
      <c r="M133" s="1299"/>
      <c r="O133" s="1278"/>
      <c r="P133" s="36"/>
    </row>
    <row r="134" spans="1:16" ht="30">
      <c r="A134" s="1654"/>
      <c r="B134" s="1657"/>
      <c r="C134" s="1660"/>
      <c r="D134" s="1260"/>
      <c r="E134" s="1264"/>
      <c r="F134" s="1261" t="s">
        <v>2277</v>
      </c>
      <c r="G134" s="1297"/>
      <c r="H134" s="1324"/>
      <c r="I134" s="1297"/>
      <c r="J134" s="1297"/>
      <c r="K134" s="1324"/>
      <c r="L134" s="1297"/>
      <c r="M134" s="1297"/>
      <c r="N134" s="2636"/>
      <c r="O134" s="1286"/>
      <c r="P134" s="37"/>
    </row>
    <row r="135" spans="1:16" ht="20.100000000000001" customHeight="1">
      <c r="A135" s="1652" t="s">
        <v>512</v>
      </c>
      <c r="B135" s="1655" t="s">
        <v>527</v>
      </c>
      <c r="C135" s="1658" t="s">
        <v>536</v>
      </c>
      <c r="D135" s="1265"/>
      <c r="E135" s="1263"/>
      <c r="F135" s="1256">
        <v>44990</v>
      </c>
      <c r="G135" s="1307"/>
      <c r="I135" s="1307"/>
      <c r="J135" s="1307"/>
      <c r="L135" s="1307"/>
      <c r="M135" s="1307"/>
      <c r="O135" s="1289"/>
      <c r="P135" s="35"/>
    </row>
    <row r="136" spans="1:16" ht="20.100000000000001" customHeight="1">
      <c r="A136" s="1653"/>
      <c r="B136" s="1656"/>
      <c r="C136" s="1659"/>
      <c r="D136" s="1257"/>
      <c r="E136" s="1263"/>
      <c r="F136" s="1257">
        <v>0.70833333333333337</v>
      </c>
      <c r="G136" s="1299"/>
      <c r="I136" s="1299"/>
      <c r="J136" s="1299"/>
      <c r="L136" s="1299"/>
      <c r="M136" s="1299"/>
      <c r="O136" s="1278"/>
      <c r="P136" s="36"/>
    </row>
    <row r="137" spans="1:16" ht="30">
      <c r="A137" s="1654"/>
      <c r="B137" s="1657"/>
      <c r="C137" s="1660"/>
      <c r="D137" s="1260"/>
      <c r="E137" s="1264"/>
      <c r="F137" s="1261" t="s">
        <v>2278</v>
      </c>
      <c r="G137" s="1297"/>
      <c r="H137" s="1324"/>
      <c r="I137" s="1297"/>
      <c r="J137" s="1297"/>
      <c r="K137" s="1324"/>
      <c r="L137" s="1297"/>
      <c r="M137" s="1297"/>
      <c r="N137" s="2636"/>
      <c r="O137" s="1286"/>
      <c r="P137" s="37"/>
    </row>
    <row r="289" spans="5:5">
      <c r="E289" s="1254"/>
    </row>
  </sheetData>
  <sheetProtection selectLockedCells="1" selectUnlockedCells="1"/>
  <mergeCells count="150">
    <mergeCell ref="A54:A56"/>
    <mergeCell ref="B54:B56"/>
    <mergeCell ref="C54:C56"/>
    <mergeCell ref="A60:A62"/>
    <mergeCell ref="A57:A59"/>
    <mergeCell ref="B57:B59"/>
    <mergeCell ref="C57:C59"/>
    <mergeCell ref="O13:O14"/>
    <mergeCell ref="F13:F14"/>
    <mergeCell ref="G13:G14"/>
    <mergeCell ref="H13:H14"/>
    <mergeCell ref="I13:I14"/>
    <mergeCell ref="J13:J14"/>
    <mergeCell ref="K13:K14"/>
    <mergeCell ref="L13:L14"/>
    <mergeCell ref="M13:M14"/>
    <mergeCell ref="N13:N14"/>
    <mergeCell ref="B60:B62"/>
    <mergeCell ref="C60:C62"/>
    <mergeCell ref="C30:C32"/>
    <mergeCell ref="A33:A35"/>
    <mergeCell ref="B33:B35"/>
    <mergeCell ref="C33:C35"/>
    <mergeCell ref="A36:A38"/>
    <mergeCell ref="P120:P122"/>
    <mergeCell ref="C120:C122"/>
    <mergeCell ref="A114:A116"/>
    <mergeCell ref="B114:B116"/>
    <mergeCell ref="C114:C116"/>
    <mergeCell ref="A117:A119"/>
    <mergeCell ref="B117:B119"/>
    <mergeCell ref="C117:C119"/>
    <mergeCell ref="A78:A80"/>
    <mergeCell ref="B78:B80"/>
    <mergeCell ref="C78:C80"/>
    <mergeCell ref="A81:A83"/>
    <mergeCell ref="B81:B83"/>
    <mergeCell ref="C81:C83"/>
    <mergeCell ref="A84:A86"/>
    <mergeCell ref="B84:B86"/>
    <mergeCell ref="C84:C86"/>
    <mergeCell ref="A102:A104"/>
    <mergeCell ref="B102:B104"/>
    <mergeCell ref="C102:C104"/>
    <mergeCell ref="A99:A101"/>
    <mergeCell ref="B99:B101"/>
    <mergeCell ref="C99:C101"/>
    <mergeCell ref="B120:B122"/>
    <mergeCell ref="A1:P1"/>
    <mergeCell ref="A2:P2"/>
    <mergeCell ref="A75:A77"/>
    <mergeCell ref="B75:B77"/>
    <mergeCell ref="C75:C77"/>
    <mergeCell ref="A69:A71"/>
    <mergeCell ref="B69:B71"/>
    <mergeCell ref="C69:C71"/>
    <mergeCell ref="A72:A74"/>
    <mergeCell ref="B72:B74"/>
    <mergeCell ref="C72:C74"/>
    <mergeCell ref="A15:A17"/>
    <mergeCell ref="B15:B17"/>
    <mergeCell ref="C15:C17"/>
    <mergeCell ref="A18:A20"/>
    <mergeCell ref="B18:B20"/>
    <mergeCell ref="M6:P6"/>
    <mergeCell ref="M7:P7"/>
    <mergeCell ref="B11:B14"/>
    <mergeCell ref="B9:B10"/>
    <mergeCell ref="C9:C10"/>
    <mergeCell ref="C11:C14"/>
    <mergeCell ref="D9:O9"/>
    <mergeCell ref="A3:B3"/>
    <mergeCell ref="C3:D3"/>
    <mergeCell ref="A51:A53"/>
    <mergeCell ref="B51:B53"/>
    <mergeCell ref="C51:C53"/>
    <mergeCell ref="C18:C20"/>
    <mergeCell ref="A11:A14"/>
    <mergeCell ref="A6:D6"/>
    <mergeCell ref="A9:A10"/>
    <mergeCell ref="A5:D5"/>
    <mergeCell ref="A4:D4"/>
    <mergeCell ref="A48:A50"/>
    <mergeCell ref="B48:B50"/>
    <mergeCell ref="C48:C50"/>
    <mergeCell ref="A21:A23"/>
    <mergeCell ref="B21:B23"/>
    <mergeCell ref="C21:C23"/>
    <mergeCell ref="A24:A26"/>
    <mergeCell ref="B24:B26"/>
    <mergeCell ref="C24:C26"/>
    <mergeCell ref="A27:A29"/>
    <mergeCell ref="B27:B29"/>
    <mergeCell ref="C27:C29"/>
    <mergeCell ref="A30:A32"/>
    <mergeCell ref="B30:B32"/>
    <mergeCell ref="A63:A65"/>
    <mergeCell ref="B63:B65"/>
    <mergeCell ref="C63:C65"/>
    <mergeCell ref="A96:A98"/>
    <mergeCell ref="B96:B98"/>
    <mergeCell ref="C96:C98"/>
    <mergeCell ref="A90:A92"/>
    <mergeCell ref="B90:B92"/>
    <mergeCell ref="C90:C92"/>
    <mergeCell ref="A87:A89"/>
    <mergeCell ref="B87:B89"/>
    <mergeCell ref="C87:C89"/>
    <mergeCell ref="A66:A68"/>
    <mergeCell ref="C66:C68"/>
    <mergeCell ref="B66:B68"/>
    <mergeCell ref="B36:B38"/>
    <mergeCell ref="C36:C38"/>
    <mergeCell ref="A45:A47"/>
    <mergeCell ref="B45:B47"/>
    <mergeCell ref="C45:C47"/>
    <mergeCell ref="A39:A41"/>
    <mergeCell ref="B39:B41"/>
    <mergeCell ref="C39:C41"/>
    <mergeCell ref="A42:A44"/>
    <mergeCell ref="B42:B44"/>
    <mergeCell ref="C42:C44"/>
    <mergeCell ref="A123:A125"/>
    <mergeCell ref="B123:B125"/>
    <mergeCell ref="C123:C125"/>
    <mergeCell ref="A126:A128"/>
    <mergeCell ref="B126:B128"/>
    <mergeCell ref="C126:C128"/>
    <mergeCell ref="A93:A95"/>
    <mergeCell ref="B93:B95"/>
    <mergeCell ref="C93:C95"/>
    <mergeCell ref="A108:A110"/>
    <mergeCell ref="B108:B110"/>
    <mergeCell ref="C108:C110"/>
    <mergeCell ref="A111:A113"/>
    <mergeCell ref="B111:B113"/>
    <mergeCell ref="C111:C113"/>
    <mergeCell ref="A105:A107"/>
    <mergeCell ref="A120:A122"/>
    <mergeCell ref="B105:B107"/>
    <mergeCell ref="C105:C107"/>
    <mergeCell ref="A132:A134"/>
    <mergeCell ref="B132:B134"/>
    <mergeCell ref="C132:C134"/>
    <mergeCell ref="A129:A131"/>
    <mergeCell ref="B129:B131"/>
    <mergeCell ref="C129:C131"/>
    <mergeCell ref="A135:A137"/>
    <mergeCell ref="B135:B137"/>
    <mergeCell ref="C135:C137"/>
  </mergeCells>
  <phoneticPr fontId="4" type="noConversion"/>
  <hyperlinks>
    <hyperlink ref="B11:B14" location="公庫收支月報!A1" display="公庫收支月報" xr:uid="{00000000-0004-0000-0000-000000000000}"/>
    <hyperlink ref="Q14" location="預告統計資料發布時間表!A1" display="(105年7月)" xr:uid="{00000000-0004-0000-0000-000001000000}"/>
    <hyperlink ref="R14" location="'105年9月公庫收支'!A1" display="(105年8月)" xr:uid="{00000000-0004-0000-0000-000002000000}"/>
    <hyperlink ref="S14" location="預告統計資料發布時間表!A1" display="(105年9月)" xr:uid="{00000000-0004-0000-0000-000003000000}"/>
    <hyperlink ref="T14" location="預告統計資料發布時間表!A1" display="(105年10月)" xr:uid="{00000000-0004-0000-0000-000004000000}"/>
    <hyperlink ref="U14" location="預告統計資料發布時間表!A1" display="(105年11月)" xr:uid="{00000000-0004-0000-0000-000005000000}"/>
    <hyperlink ref="B15:B17" location="資源回收成果統計!A1" display="資源回收成果統計" xr:uid="{00000000-0004-0000-0000-000006000000}"/>
    <hyperlink ref="B18:B20" location="一般垃圾及廚餘清理狀況!A1" display="一般垃圾及廚餘清理狀況" xr:uid="{00000000-0004-0000-0000-000007000000}"/>
    <hyperlink ref="B69:B71" location="辦理調解業務概況!A1" display="辦理調解業務概況" xr:uid="{00000000-0004-0000-0000-000008000000}"/>
    <hyperlink ref="B72:B74" location="調解委員會組織概況!A1" display="調解委員會組織概況" xr:uid="{00000000-0004-0000-0000-000009000000}"/>
    <hyperlink ref="B75:B77" location="辦理調解方式概況!A1" display="辦理調解方式概況" xr:uid="{00000000-0004-0000-0000-00000A000000}"/>
    <hyperlink ref="B51:B53" location="推行社區發展工作概況!A1" display="推行社區發展工作概況" xr:uid="{00000000-0004-0000-0000-00000B000000}"/>
    <hyperlink ref="B54:B56" location="環保人員概況!A1" display="環保人員概況" xr:uid="{00000000-0004-0000-0000-00000C000000}"/>
    <hyperlink ref="B90:B92" location="公墓設施使用概況!A1" display="公墓設施使用概況" xr:uid="{00000000-0004-0000-0000-00000D000000}"/>
    <hyperlink ref="B93:B95" location="'骨灰(骸)存放設施使用概況'!A1" display="骨灰(骸)存放設施使用概況" xr:uid="{00000000-0004-0000-0000-00000E000000}"/>
    <hyperlink ref="B96:B98" location="殯葬管理業務概況!A1" display="殯葬管理業務概況" xr:uid="{00000000-0004-0000-0000-00000F000000}"/>
    <hyperlink ref="B99:B101" location="殯儀館設施概況!A1" display="殯儀館設施概況" xr:uid="{00000000-0004-0000-0000-000010000000}"/>
    <hyperlink ref="B102:B104" location="火化場設施概況!A1" display="火化場設施概況" xr:uid="{00000000-0004-0000-0000-000011000000}"/>
    <hyperlink ref="B48:B50" location="列冊需關懷獨居老人人數及服務概況!A1" display="列冊需關懷獨居老人人數及服務概況" xr:uid="{00000000-0004-0000-0000-000012000000}"/>
    <hyperlink ref="B63:B65" location="環境保護決算概況!A1" display="環境保護決算概況" xr:uid="{00000000-0004-0000-0000-000013000000}"/>
    <hyperlink ref="B60:B62" location="環境保護預算概況!A1" display="環境保護預算概況" xr:uid="{00000000-0004-0000-0000-000014000000}"/>
    <hyperlink ref="B57:B59" location="'垃圾處理場(廠)及垃圾回收清除車輛統計'!A1" display="垃圾處理場(廠)及垃圾回收清除車輛統計" xr:uid="{00000000-0004-0000-0000-000015000000}"/>
    <hyperlink ref="B21:B23" location="'停車位概況-都市計畫區內路外'!A1" display="停車位概況－都市計畫區內路外" xr:uid="{00000000-0004-0000-0000-000016000000}"/>
    <hyperlink ref="B24:B26" location="'停車位概況-都市計畫區外路外'!A1" display="停車位概況-都市計畫區外路外" xr:uid="{00000000-0004-0000-0000-000017000000}"/>
    <hyperlink ref="B27:B29" location="'停車位概況-路邊停車位'!A1" display="停車位概況-路邊停車位" xr:uid="{00000000-0004-0000-0000-000018000000}"/>
    <hyperlink ref="B30:B32" location="'停車位概況-區內路外身心障礙者專用停車位'!A1" display="停車位概況-區內路外身心障礙者專用停車位" xr:uid="{00000000-0004-0000-0000-000019000000}"/>
    <hyperlink ref="B33:B35" location="'停車位概況-區外路外身心障礙者專用停車位'!A1" display="停車位概況-區外路外身心障礙者專用停車位" xr:uid="{00000000-0004-0000-0000-00001A000000}"/>
    <hyperlink ref="B36:B38" location="'停車位概況-路邊身心障礙者專用停車位'!A1" display="停車位概況-路邊身心障礙者專用停車位" xr:uid="{00000000-0004-0000-0000-00001B000000}"/>
    <hyperlink ref="B39:B41" location="'停車位概況-區內路外電動車專用停車位'!A1" display="停車位概況-區內路外電動車專用停車位" xr:uid="{00000000-0004-0000-0000-00001C000000}"/>
    <hyperlink ref="B42:B44" location="'停車位概況-區外路外電動車專用停車位'!A1" display="停車位概況-區外路外電動車專用停車位" xr:uid="{00000000-0004-0000-0000-00001D000000}"/>
    <hyperlink ref="B45:B47" location="'停車位概況-路邊電動車專用停車位'!A1" display="停車位概況-路邊電動車專用停車位" xr:uid="{00000000-0004-0000-0000-00001E000000}"/>
    <hyperlink ref="B108:B110" location="農路改善及維護工程!A1" display="農路改善及維護工程" xr:uid="{00000000-0004-0000-0000-00001F000000}"/>
    <hyperlink ref="B111:B113" location="都市計畫區域內公共工程實施數量!A1" display="都市計畫區域內公共工程實施數量" xr:uid="{00000000-0004-0000-0000-000020000000}"/>
    <hyperlink ref="B114:B116" location="都市計畫公共設施用地已取得面積!A1" display="農路改善及維護工程" xr:uid="{00000000-0004-0000-0000-000021000000}"/>
    <hyperlink ref="B117:B119" location="都市計畫公共設施用地已闢建面積!A1" display="農路改善及維護工程" xr:uid="{00000000-0004-0000-0000-000022000000}"/>
    <hyperlink ref="B78:B80" location="宗教財團法人概況!A1" display="宗教財團法人概況" xr:uid="{00000000-0004-0000-0000-000024000000}"/>
    <hyperlink ref="B81:B83" location="寺廟登記概況!A1" display="寺廟登記概況" xr:uid="{00000000-0004-0000-0000-000025000000}"/>
    <hyperlink ref="B84:B86" location="'教會（堂）概況'!A1" display="宗教財團法人概況" xr:uid="{00000000-0004-0000-0000-000026000000}"/>
    <hyperlink ref="B87:B89" location="宗教團體興辦公益慈善及社會教化事業概況!A1" display="宗教團體興辦公益慈善及社會教化事業概況" xr:uid="{00000000-0004-0000-0000-000027000000}"/>
    <hyperlink ref="B123:B125" location="農耕土地面積!A1" display="農耕土地面積" xr:uid="{00000000-0004-0000-0000-000028000000}"/>
    <hyperlink ref="B126:B128" location="有效農機使用證之農機數量!A1" display="有效農機使用證之農機數量" xr:uid="{00000000-0004-0000-0000-000029000000}"/>
    <hyperlink ref="B132:B134" location="漁業從業人數!A1" display="漁業從業人數" xr:uid="{00000000-0004-0000-0000-00002A000000}"/>
    <hyperlink ref="B129:B131" location="天然災害水土保持設施損失情形!A1" display="天然災害水土保持設施損失情形" xr:uid="{00000000-0004-0000-0000-00002B000000}"/>
    <hyperlink ref="B135:B137" location="漁戶數及漁戶人口數!A1" display="漁戶數及漁戶人口數" xr:uid="{00000000-0004-0000-0000-00002C000000}"/>
    <hyperlink ref="B105:B107" location="公共造產成果概況!A1" display="公共造產成果概況" xr:uid="{00000000-0004-0000-0000-00002D000000}"/>
    <hyperlink ref="B66:B68" location="治山防災整體治理工程!A1" display="治山防災整體治理工程" xr:uid="{00000000-0004-0000-0000-00002E000000}"/>
    <hyperlink ref="D17" location="'資源回收成果統計(112年12月)'!A1" display="資源回收成果統計(112年12月)" xr:uid="{CBD95F4A-8B34-4A57-8041-D91022098BA8}"/>
    <hyperlink ref="D20" location="'一般垃圾及廚餘清理狀況(112年12月)'!A1" display="一般垃圾及廚餘清理狀況(112年12月)" xr:uid="{D060A129-F392-4ADC-953F-E22AEA5EFA44}"/>
    <hyperlink ref="D23" location="'停車位概況－都市計畫區內路外(112年第4季)'!A1" display="停車位概況－都市計畫區內路外(112年第四季)" xr:uid="{F2B63F7B-756C-40BF-847E-A4D33889A9DA}"/>
    <hyperlink ref="D26" location="'停車位概況－都市計畫區外路外(112年第4季)'!A1" display="停車位概況-都市計畫區外路外(112年第四季)" xr:uid="{62894208-4244-455A-9285-636A333ED0F2}"/>
    <hyperlink ref="D29" location="'停車位概況－路邊停車位(112年第4季)'!A1" display="停車位概況-路邊停車位(112年第四季)" xr:uid="{396E7D63-F5CB-4152-9F8B-37C642EE66E4}"/>
    <hyperlink ref="D32" location="'停車位概況－區內路外身心障礙者專用停車位(112年第4季)'!A1" display="停車位概況-區內路外身心障礙者專用停車位(112年第四季)" xr:uid="{DB11BC11-6EE2-4B2E-BD90-54342E4F6876}"/>
    <hyperlink ref="D35" location="'停車位概況－區外路外身心障礙者專用停車位(112年第4季)'!A1" display="停車位概況-區外路外身心障礙者專用停車位(112年第四季)" xr:uid="{AF2450F5-651A-46F9-8FB1-99D920BC2AEF}"/>
    <hyperlink ref="D38" location="'停車位概況－路邊身心障礙者專用停車位(112年第4季)'!A1" display="停車位概況-路邊身心障礙者專用停車位(112年第四季)" xr:uid="{49A588A3-896A-4673-9B9B-82F9C84FDB73}"/>
    <hyperlink ref="D41" location="'停車位概況－區內路外電動車專用停車位(112年第4季)'!A1" display="停車位概況-區內路外電動車專用停車位(112年第四季)" xr:uid="{80AB7E7D-B677-4764-AA07-08F8F452396B}"/>
    <hyperlink ref="D44" location="'停車位概況－區外路外電動車專用停車位(112年第4季)'!A1" display="停車位概況-區外路外電動車專用停車位(112年第四季)" xr:uid="{56ABA87E-F616-4472-BF3B-163BDF64DB5D}"/>
    <hyperlink ref="D47" location="'停車位概況－路邊電動車專用停車位(112年第4季)'!A1" display="停車位概況-路邊電動車專用停車位(112年第四季)" xr:uid="{0CDB8196-B299-4DC4-93DE-3CAE2C4836A2}"/>
    <hyperlink ref="E13" location="'鄉庫收支月報表(112年12月)'!A1" display="公庫收支月報(112年12月)" xr:uid="{2563D08A-1936-4F15-99EC-F4A2EC0FEC3F}"/>
    <hyperlink ref="E50" location="'列冊需關懷獨居老人人數及服務概況(112年第4季)'!Print_Area" display="列冊需關懷獨居老人人數及服務概況(112年第四季)" xr:uid="{93B92545-2254-41E4-8C67-124DC01399C0}"/>
    <hyperlink ref="E56" location="環保人員概況表一!A1" display="環保人員概況(112年下半年度)" xr:uid="{221BAF66-57FC-42C7-8ED4-EB2E5DFA8746}"/>
    <hyperlink ref="E71" location="辦理調解業務概況.!A1" display="辦理調解業務概況(112年)" xr:uid="{BF0DECE0-6E41-4C13-A0BB-28FD3396CA33}"/>
    <hyperlink ref="E74" location="調解委員會組織概況.!A1" display="調解委員會組織概況(112年)" xr:uid="{2A8C47F8-614B-4BFA-8391-4BCFA5AC6C13}"/>
    <hyperlink ref="E77" location="辦理調解方式概況.!A1" display="辦理調解方式概況(112年)" xr:uid="{77568773-E1CB-48CD-B12B-B1B77C30A267}"/>
    <hyperlink ref="E59" location="'垃圾處理場(廠)及垃圾回收清除車輛'!A1" display="垃圾處理場(廠)及垃圾回收清除車輛統計(112年下半年度)" xr:uid="{72BAB758-94BD-4DD9-B56B-F5D6C6286B33}"/>
    <hyperlink ref="E122" location="都市計畫區域內現有已開闢道路長度及面積暨橋梁座數、自行.!A1" display="都市計畫區域內現有已開闢道路長度及面積暨橋梁座數、自行車道長度(112年)" xr:uid="{4E466EC7-3417-4FE3-9C54-9C009BDF1136}"/>
    <hyperlink ref="E119" location="都市計畫公共設施用地已闢建面積.!A1" display="都市計畫公共設施用地已闢建面積(112年)" xr:uid="{7A3F5F8C-1525-4792-8850-CAF340E9E593}"/>
    <hyperlink ref="E116" location="都市計畫公共設施用地已取得面積.!A1" display="都市計畫公共設施用地已取得面積(112年)" xr:uid="{DED7FF93-C5D8-4267-A91C-EEDED68D754C}"/>
    <hyperlink ref="E113" location="都市計畫區域內公共工程實施數量.!A1" display="都市計畫區域內公共工程實施數量(112年)" xr:uid="{43CE9294-A4BF-49CD-B179-30366D13E6CF}"/>
    <hyperlink ref="E14" location="'鄉庫收支月報表(113年1月)'!A1" display="公庫收支月報(113年1月)" xr:uid="{1324F21A-C9E2-464E-82B0-9D96E72B7647}"/>
    <hyperlink ref="E17" location="'資源回收成果統計(113年1月)'!A1" display="資源回收成果統計(113年1月)" xr:uid="{4D40A5A0-DE6B-4E38-9C56-66360BB22B9F}"/>
    <hyperlink ref="E20" location="'一般垃圾及廚餘清理狀況(113年1月)'!A1" display="一般垃圾及廚餘清理狀況(113年1月)" xr:uid="{7CCF3BF8-10B3-4A4B-8939-FEEA1D887729}"/>
    <hyperlink ref="F131" location="天然災害水土保持設施損失情形.!A1" display="天然災害水土保持設施損失情形(112年)" xr:uid="{7AFE7A17-1E2E-4718-AB54-94837F16A0D1}"/>
    <hyperlink ref="F68" location="治山防災整體治理工程.!A1" display="治山防災整體治理工程(112年)" xr:uid="{577AE495-4B42-433D-B920-3D84D9448854}"/>
    <hyperlink ref="F110" location="農路改善及維護工程.!A1" display="農路改善及維護工程(112年)" xr:uid="{CC43560F-043B-4937-BAF2-A9BE9B6F5425}"/>
    <hyperlink ref="F53" location="'推行社區發展工作概況(112年)'!A1" display="推行社區發展工作概況(112年)" xr:uid="{AEE29B01-9C0B-42A2-922C-FE29FC8562F8}"/>
    <hyperlink ref="F86" location="'教會(堂)概況.'!A1" display="教會（堂）概況(112年)" xr:uid="{7C7963A8-9974-4738-90CA-8C989AAF15A0}"/>
    <hyperlink ref="F80" location="'宗教財團法人概況 '!A1" display="宗教財團法人概況(112年)" xr:uid="{14093105-1D3F-45B5-B11D-DBD79C15D5C2}"/>
    <hyperlink ref="F134" location="漁業從業人數.!A1" display="漁業從業人數(112年)" xr:uid="{26A2848B-E1CA-4CF3-A5E5-9D67445C8910}"/>
    <hyperlink ref="F137" location="漁戶數及漁戶人口數.!A1" display="漁戶數及漁戶人口數(112年)" xr:uid="{D1AE2620-C682-41FA-91B2-C3BD94C5DF32}"/>
    <hyperlink ref="F107" location="公共造產成果概況.!A1" display="公共造產成果概況(112年)" xr:uid="{85144330-6D45-4C4F-B076-7F7561010C9C}"/>
    <hyperlink ref="F62" location="'環境保護預算 '!A1" display="環境保護預算概況(113年)" xr:uid="{5953BA64-CB83-4206-8A39-A7895EE06E12}"/>
    <hyperlink ref="F92" location="公墓設施概況!A1" display="公墓設施使用概況(112年)" xr:uid="{BBA516E6-92E3-4779-88AF-598614C13DBB}"/>
    <hyperlink ref="F95" location="'骨灰(骸)存放設施概況'!A1" display="骨灰(骸)存放設施使用概況(112年)" xr:uid="{BB2F18A5-61D8-4E4A-9AF9-93DB5268D209}"/>
    <hyperlink ref="F98" location="殯葬管理業務概況.!A1" display="殯葬管理業務概況(112年)" xr:uid="{03AF60C7-68EF-413E-B812-5EC7738A8222}"/>
    <hyperlink ref="F101" location="殯儀館設施概況.!A1" display="殯儀館設施概況(112年)" xr:uid="{D9F95465-A706-42E3-AB10-6623DBACAADD}"/>
    <hyperlink ref="F17" location="'資源回收成果統計(113年2月)'!A1" display="資源回收成果統計(113年2月)" xr:uid="{1CDCC516-0054-42FB-9445-AB565A218D34}"/>
    <hyperlink ref="F20" location="'一般垃圾及廚餘清理狀況(113年2月)'!A1" display="一般垃圾及廚餘清理狀況(113年2月)" xr:uid="{DE17125F-4797-4525-8E9C-91AF77D88A25}"/>
    <hyperlink ref="F13:F14" location="'鄉庫收支月報表(113年2月)'!A1" display="公庫收支月報(113年2月)" xr:uid="{831874EB-BACA-446E-9EB0-1C6257B1D5C0}"/>
    <hyperlink ref="G83" location="寺廟登記概況.!A1" display="寺廟登記概況(112年)" xr:uid="{1DFF2798-3096-4194-B9F0-653DCB2462A6}"/>
    <hyperlink ref="G89" location="宗教團體興辦公益慈善及社會教化事業概況.!A1" display="宗教團體興辦公益慈善及社會教化事業概況(112年)" xr:uid="{5A262466-37D6-426C-8891-0407202BC4A0}"/>
    <hyperlink ref="G125" location="農耕土地面積.!A1" display="農耕土地面積(112年)" xr:uid="{9B724B0F-EA0C-4F93-9F85-63331A0A57C0}"/>
    <hyperlink ref="G128" location="有效農機使用證之農機數量.!A1" display="有效農機使用證之農機數量(112年)" xr:uid="{5634E836-32F3-440D-803C-331438FEC354}"/>
    <hyperlink ref="G13:G14" location="'鄉庫收支月報表(113年3月)'!A1" display="公庫收支月報(113年3月)" xr:uid="{6A6341EA-6E10-45E3-AF2E-A7E2CBC6629F}"/>
    <hyperlink ref="G17" location="'資源回收成果統計(113年3月)'!A1" display="資源回收成果統計(113年3月)" xr:uid="{5C428989-BDCA-4819-9D8C-1408AFBC3D5C}"/>
    <hyperlink ref="G20" location="'一般垃圾及廚餘清理狀況(113年3月)'!Print_Area" display="一般垃圾及廚餘清理狀況(113年3月)" xr:uid="{31774408-E486-4152-A97C-99CB70351080}"/>
    <hyperlink ref="H50" location="'獨居老人服務概況(113年第1季)'!A1" display="獨居老人服務概況(113年第一季)" xr:uid="{D6EB847C-6B4F-4B2A-8768-0354341CC374}"/>
    <hyperlink ref="H104" location="火化場設施概況.!Print_Area" display="火化場設施概況(112年)" xr:uid="{C011ADE6-92FD-48F8-A42B-DCC2ECACD185}"/>
    <hyperlink ref="H17" location="'資源回收成果統計(113年4月)'!Print_Area" display="資源回收成果統計(113年4月)" xr:uid="{D2273DE2-72D7-42AF-9DA1-F27124B5449A}"/>
    <hyperlink ref="H20" location="'一般垃圾及廚餘清理狀況(113年4月)'!Print_Area" display="一般垃圾及廚餘清理狀況(113年4月)" xr:uid="{85D54B48-1103-4D2A-A6BE-A0A1D1233FEE}"/>
    <hyperlink ref="H13:H14" location="'鄉庫收支月報表(113年4月)'!A1" display="公庫收支月報(113年4月)" xr:uid="{EA8FC96F-B79D-452D-A84A-2EEF14922338}"/>
    <hyperlink ref="H65" location="環境保護決算!Print_Area" display="環境保護決算概況(112年)" xr:uid="{36930477-5D63-4565-882F-B53C212DCFDB}"/>
    <hyperlink ref="I13:I14" location="'鄉庫收支月報表(113年5月)'!Print_Area" display="公庫收支月報(113年5月)" xr:uid="{96CA6D8D-CFDD-40B3-9B34-DA7A1A08D2AE}"/>
    <hyperlink ref="I17" location="'資源回收成果統計(113年5月)'!Print_Area" display="資源回收成果統計(113年5月)" xr:uid="{1977FD23-F360-4979-8463-E6CBF8F64BB2}"/>
    <hyperlink ref="I20" location="'一般垃圾及廚餘清理狀況(113年5月)'!Print_Area" display="一般垃圾及廚餘清理狀況(113年5月)" xr:uid="{0F5F23EC-425A-48DD-A8AE-27DC56F4FF33}"/>
    <hyperlink ref="G47" location="'停車位概況－路邊電動車專用停車位(113年第1季)'!A1" display="停車位概況-路邊電動車專用停車位(113年第一季)" xr:uid="{956F37E7-493A-4C55-954F-B2A4929BCFB7}"/>
    <hyperlink ref="G44" location="'停車位概況－區外路外電動車專用停車位(113年第1季)'!A1" display="停車位概況-區外路外電動車專用停車位(113年第一季)" xr:uid="{8D891166-970C-4FDA-8784-B0C47A822427}"/>
    <hyperlink ref="G41" location="'停車位概況－區內路外電動車專用停車位(113年第1季)'!A1" display="停車位概況-區內路外電動車專用停車位(113年第一季)" xr:uid="{1158BAA8-61F5-4B91-8D7D-DCBE6177BE3D}"/>
    <hyperlink ref="G38" location="'停車位概況－路邊身心障礙者專用停車位(113年第1季)'!A1" display="停車位概況-路邊身心障礙者專用停車位(113年第一季)" xr:uid="{E0DB225C-DE25-421C-8BB8-81F6C9BE17F0}"/>
    <hyperlink ref="G35" location="'停車位概況－區外路外身心障礙者專用停車位(113年第1季)'!A1" display="停車位概況-區外路外身心障礙者專用停車位(113年第一季)" xr:uid="{1D87338C-64D2-4D09-B24B-41D563DD0FC2}"/>
    <hyperlink ref="G32" location="'停車位概況－區內路外身心障礙者專用停車位(113年第1季)'!A1" display="停車位概況-區內路外身心障礙者專用停車位(113年第一季)" xr:uid="{F73FC9BC-E86B-4D30-94B8-847DC198C07E}"/>
    <hyperlink ref="G29" location="'停車位概況－路邊停車位(113年第1季)'!A1" display="停車位概況-路邊停車位(113年第一季)" xr:uid="{6FB42C86-9260-4847-BA5E-A9DE6ED29E48}"/>
    <hyperlink ref="G26" location="'停車位概況－都市計畫區外路外(113年第1季)'!A1" display="停車位概況-都市計畫區外路外(113年第一季)" xr:uid="{42C9355A-3D31-4B72-ACC0-7FE0F407FC1E}"/>
    <hyperlink ref="G23" location="'停車位概況－都市計畫區內路外(113年第1季)'!A1" display="停車位概況－都市計畫區內路外(113年第一季)" xr:uid="{2D6A26B3-C258-48CE-B5B1-A458DED3299E}"/>
    <hyperlink ref="J13:J14" location="'鄉庫收支月報表(113年6月)'!A1" display="公庫收支月報(113年6月)" xr:uid="{759737A4-7B1F-4DA8-9643-09B8CE56D1FF}"/>
    <hyperlink ref="J17" location="'資源回收成果統計(113年6月)'!A1" display="資源回收成果統計(113年6月)" xr:uid="{2C998AA5-5FB0-49EE-89CE-3B377F0AC070}"/>
    <hyperlink ref="J20" location="'一般垃圾及廚餘清理狀況(113年6月)'!A1" display="一般垃圾及廚餘清理狀況(113年6月)" xr:uid="{8FBD0B9F-B030-47ED-8B59-B11A43068791}"/>
    <hyperlink ref="J23" location="'停車位概況－都市計畫區內路外(113年第2季)'!A1" display="停車位概況－都市計畫區內路外(113年第二季)" xr:uid="{14420C72-2FCE-4CB5-94DB-98AD763BB7A1}"/>
    <hyperlink ref="J26" location="'停車位概況－都市計畫區外路外(113年第2季)'!A1" display="停車位概況-都市計畫區外路外(113年第二季)" xr:uid="{5FCD4368-7C04-49CE-A3A8-2ED34F42C89D}"/>
    <hyperlink ref="J29" location="'停車位概況－路邊停車位(113年第2季)'!A1" display="停車位概況-路邊停車位(113年第二季)" xr:uid="{3259CB74-6153-4C8C-9F04-9ED3C0B41E11}"/>
    <hyperlink ref="J32" location="'停車位概況－區內路外身心障礙者專用停車位(113年第2季)'!pp" display="停車位概況-區內路外身心障礙者專用停車位(113年第二季)" xr:uid="{F5508711-6941-4D20-895B-391EA392656A}"/>
    <hyperlink ref="J35" location="'停車位概況－區外路外身心障礙者專用停車位(113年第2季)'!pp" display="停車位概況-區外路外身心障礙者專用停車位(113年第二季)" xr:uid="{F28D0D0C-3CF6-4A1B-88C2-34D74694EECF}"/>
    <hyperlink ref="J38" location="'停車位概況－路邊身心障礙者專用停車位(113年第2季)'!pp" display="停車位概況-路邊身心障礙者專用停車位(113年第二季)" xr:uid="{B038D903-C6DD-488F-9761-E2683443BF8F}"/>
    <hyperlink ref="J41" location="'停車位概況－區內路外電動車專用停車位(113年第2季)'!Print_Area" display="停車位概況-區內路外電動車專用停車位(113年第二季)" xr:uid="{20F4E815-51A5-4981-8405-076A48B852E8}"/>
    <hyperlink ref="J44" location="'停車位概況－區外路外電動車專用停車位(113年第2季)'!Print_Area" display="停車位概況-區外路外電動車專用停車位(113年第二季)" xr:uid="{6B6D32F9-A9B0-4FCC-A68C-61B8A30CB8D9}"/>
    <hyperlink ref="J47" location="'停車位概況－路邊電動車專用停車位(113年第2季)'!Print_Area" display="停車位概況-路邊電動車專用停車位(113年第二季)" xr:uid="{AF704DC6-F2A0-4FAD-B5AE-472656A1D64A}"/>
    <hyperlink ref="K56" location="'環保人員概況表一 (113上)'!A1" display="環保人員概況(113年上半年度)" xr:uid="{5E070131-9080-40A8-9DCF-E518C948F40F}"/>
    <hyperlink ref="K13:K14" location="'鄉庫收支月報表(113年7月)'!A1" display="公庫收支月報(113年7月)" xr:uid="{1F52127F-6361-4124-8DCE-8885052F94D2}"/>
    <hyperlink ref="K50" location="'獨居老人服務概況(113年第2季)'!A1" display="獨居老人服務概況(113年第二季)" xr:uid="{3E5DD841-8473-42B6-B284-8BFC58869D9F}"/>
    <hyperlink ref="K59" location="'垃圾處理場(廠)及垃圾回收清除車輛(113年上半年)'!A1" display="垃圾處理場(廠)及垃圾回收清除車輛統計(113年上半年度)" xr:uid="{1E6837D1-552F-4B3E-B62E-50E7FE92AE06}"/>
    <hyperlink ref="K17" location="'資源回收成果統計(113年7月)'!A1" display="資源回收成果統計(113年7月)" xr:uid="{A4907FB4-C614-472B-9693-4EEBA9DE6A30}"/>
    <hyperlink ref="K20" location="'一般垃圾及廚餘清理狀況(113年7月)'!A1" display="一般垃圾及廚餘清理狀況(113年7月)" xr:uid="{82E901FB-A5A9-4207-ACFE-9C3EB796743C}"/>
    <hyperlink ref="L13:L14" location="'鄉庫收支月報表(113年8月)'!A1" display="公庫收支月報(113年8月)" xr:uid="{EEC65015-5B0B-48E5-B2F5-F540B3B23184}"/>
    <hyperlink ref="L17" location="'資源回收成果統計(113年8月)'!A1" display="資源回收成果統計(113年8月)" xr:uid="{24FE0288-F78C-4EB8-B6B1-45AF097CE9FE}"/>
    <hyperlink ref="L20" location="'一般垃圾及廚餘清理狀況(113年8月)'!A1" display="一般垃圾及廚餘清理狀況(113年8月)" xr:uid="{464885D0-7326-4520-9239-F9EE6C7DA213}"/>
    <hyperlink ref="M23" location="'停車位概況－都市計畫區內路外(113年第3季)'!A1" display="停車位概況－都市計畫區內路外(113年第三季)" xr:uid="{97A601C9-1759-4D7D-B4DD-916CE31ABB39}"/>
    <hyperlink ref="M26" location="'停車位概況－都市計畫區外路外(113年第3季)'!A1" display="停車位概況-都市計畫區外路外(113年第三季)" xr:uid="{4C639227-4E12-4B08-83AC-77D0BA9EF52B}"/>
    <hyperlink ref="M29" location="'停車位概況－路邊停車位(113年第3季)'!A1" display="停車位概況-路邊停車位(113年第三季)" xr:uid="{65121A67-396E-419B-B688-F83C527B9F82}"/>
    <hyperlink ref="M32" location="'停車位概況－區內路外身心障礙者專用停車位(113年第3季)'!A1" display="停車位概況-區內路外身心障礙者專用停車位(113年第三季)" xr:uid="{00754C23-3E1F-4AB2-9166-EC8EBD0DAB4E}"/>
    <hyperlink ref="M35" location="'停車位概況－區外路外身心障礙者專用停車位(113年第3季)'!A1" display="停車位概況-區外路外身心障礙者專用停車位(113年第三季)" xr:uid="{2AA819C3-A83E-4128-95C9-69ADC22B2D85}"/>
    <hyperlink ref="M38" location="'停車位概況－路邊身心障礙者專用停車位(113年第3季)'!A1" display="停車位概況-路邊身心障礙者專用停車位(113年第三季)" xr:uid="{465D49A6-EAEE-4CC2-A81B-880BC307747C}"/>
    <hyperlink ref="M41" location="'停車位概況－區內路外電動車專用停車位(113年第3季)'!A1" display="停車位概況-區內路外電動車專用停車位(113年第三季)" xr:uid="{D4F33AA2-2A38-4DA1-8605-335AC5088D69}"/>
    <hyperlink ref="M44" location="'停車位概況－區外路外電動車專用停車位(113年第3季)'!A1" display="停車位概況-區外路外電動車專用停車位(113年第三季)" xr:uid="{7ABFDAD5-40C8-43EF-90FE-105BC1FD4F57}"/>
    <hyperlink ref="M47" location="'停車位概況－路邊電動車專用停車位(113年第3季)'!A1" display="停車位概況-路邊電動車專用停車位(113年第三季)" xr:uid="{8EB664CB-9732-4BE1-9BB2-D1EB8897CA6F}"/>
    <hyperlink ref="M13:M14" location="'鄉庫收支月報表(113年9月)'!A1" display="公庫收支月報(113年9月)" xr:uid="{1CC8492B-98E5-4CB6-9870-7BCF5E0C274B}"/>
    <hyperlink ref="M17" location="'資源回收成果統計(113年9月)'!A1" display="資源回收成果統計(113年9月)" xr:uid="{73735C00-E272-4468-BAAB-5D74FEA02969}"/>
    <hyperlink ref="M20" location="'一般垃圾及廚餘清理狀況(113年9月)'!A1" display="一般垃圾及廚餘清理狀況(113年9月)" xr:uid="{EF9AEBF2-B2E9-4E58-A5CC-30803ECB4DD8}"/>
    <hyperlink ref="N13:N14" location="'鄉庫收支月報表(113年10月)'!A1" display="公庫收支月報(113年10月)" xr:uid="{64EB8A6E-C7D8-40D9-8378-DC4F9BFE7F1A}"/>
    <hyperlink ref="N17" location="'資源回收成果統計(113年10月)'!A1" display="資源回收成果統計(113年10月)" xr:uid="{AF8CA48E-C26A-4F7D-8783-1FBB8573562B}"/>
    <hyperlink ref="N20" location="'一般垃圾及廚餘清理狀況(113年10月)'!A1" display="一般垃圾及廚餘清理狀況(113年10月)" xr:uid="{46E7866A-9E3A-4D3E-A6AD-CD144240F05F}"/>
  </hyperlinks>
  <pageMargins left="0.57999999999999996" right="0.48" top="0.94488188976377963" bottom="0.94488188976377963" header="0.31496062992125984" footer="0.31496062992125984"/>
  <pageSetup paperSize="8" scale="89"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4.9989318521683403E-2"/>
  </sheetPr>
  <dimension ref="A1:B34"/>
  <sheetViews>
    <sheetView workbookViewId="0">
      <selection activeCell="E12" sqref="E12"/>
    </sheetView>
  </sheetViews>
  <sheetFormatPr defaultRowHeight="16.2"/>
  <cols>
    <col min="1" max="1" width="93.6640625" customWidth="1"/>
  </cols>
  <sheetData>
    <row r="1" spans="1:2" ht="19.8">
      <c r="A1" s="12" t="s">
        <v>800</v>
      </c>
      <c r="B1" s="1" t="s">
        <v>15</v>
      </c>
    </row>
    <row r="2" spans="1:2" ht="19.8">
      <c r="A2" s="13" t="s">
        <v>534</v>
      </c>
    </row>
    <row r="3" spans="1:2" ht="19.8">
      <c r="A3" s="13" t="s">
        <v>257</v>
      </c>
    </row>
    <row r="4" spans="1:2" ht="19.8">
      <c r="A4" s="14" t="s">
        <v>3</v>
      </c>
    </row>
    <row r="5" spans="1:2" ht="19.8">
      <c r="A5" s="57" t="s">
        <v>796</v>
      </c>
    </row>
    <row r="6" spans="1:2" ht="19.8">
      <c r="A6" s="57" t="s">
        <v>797</v>
      </c>
    </row>
    <row r="7" spans="1:2" ht="19.8">
      <c r="A7" s="59" t="s">
        <v>846</v>
      </c>
    </row>
    <row r="8" spans="1:2" ht="19.8">
      <c r="A8" s="59" t="s">
        <v>840</v>
      </c>
    </row>
    <row r="9" spans="1:2" ht="19.8">
      <c r="A9" s="59" t="s">
        <v>845</v>
      </c>
    </row>
    <row r="10" spans="1:2" ht="19.8">
      <c r="A10" s="56" t="s">
        <v>4</v>
      </c>
    </row>
    <row r="11" spans="1:2" ht="19.8">
      <c r="A11" s="57" t="s">
        <v>559</v>
      </c>
    </row>
    <row r="12" spans="1:2" ht="88.2">
      <c r="A12" s="58" t="s">
        <v>786</v>
      </c>
    </row>
    <row r="13" spans="1:2" ht="19.8">
      <c r="A13" s="14" t="s">
        <v>6</v>
      </c>
    </row>
    <row r="14" spans="1:2" ht="79.2">
      <c r="A14" s="17" t="s">
        <v>774</v>
      </c>
    </row>
    <row r="15" spans="1:2" ht="19.8">
      <c r="A15" s="10" t="s">
        <v>205</v>
      </c>
    </row>
    <row r="16" spans="1:2" ht="19.8">
      <c r="A16" s="9" t="s">
        <v>7</v>
      </c>
    </row>
    <row r="17" spans="1:1" ht="39.6">
      <c r="A17" s="10" t="s">
        <v>259</v>
      </c>
    </row>
    <row r="18" spans="1:1" ht="39.6">
      <c r="A18" s="10" t="s">
        <v>260</v>
      </c>
    </row>
    <row r="19" spans="1:1" ht="39.6">
      <c r="A19" s="10" t="s">
        <v>261</v>
      </c>
    </row>
    <row r="20" spans="1:1" ht="19.8">
      <c r="A20" s="10" t="s">
        <v>262</v>
      </c>
    </row>
    <row r="21" spans="1:1" ht="19.8">
      <c r="A21" s="10" t="s">
        <v>263</v>
      </c>
    </row>
    <row r="22" spans="1:1" ht="19.8">
      <c r="A22" s="10" t="s">
        <v>214</v>
      </c>
    </row>
    <row r="23" spans="1:1" ht="39.6">
      <c r="A23" s="10" t="s">
        <v>258</v>
      </c>
    </row>
    <row r="24" spans="1:1" ht="19.8">
      <c r="A24" s="10" t="s">
        <v>135</v>
      </c>
    </row>
    <row r="25" spans="1:1" ht="19.8">
      <c r="A25" s="45" t="s">
        <v>564</v>
      </c>
    </row>
    <row r="26" spans="1:1" ht="19.8">
      <c r="A26" s="45" t="s">
        <v>9</v>
      </c>
    </row>
    <row r="27" spans="1:1" ht="19.8">
      <c r="A27" s="55" t="s">
        <v>10</v>
      </c>
    </row>
    <row r="28" spans="1:1" ht="39.6">
      <c r="A28" s="45" t="s">
        <v>565</v>
      </c>
    </row>
    <row r="29" spans="1:1" ht="39.6">
      <c r="A29" s="45" t="s">
        <v>216</v>
      </c>
    </row>
    <row r="30" spans="1:1" ht="19.8">
      <c r="A30" s="55" t="s">
        <v>11</v>
      </c>
    </row>
    <row r="31" spans="1:1" ht="39.6">
      <c r="A31" s="45" t="s">
        <v>566</v>
      </c>
    </row>
    <row r="32" spans="1:1" ht="19.8">
      <c r="A32" s="45" t="s">
        <v>39</v>
      </c>
    </row>
    <row r="33" spans="1:1" ht="39.6">
      <c r="A33" s="53" t="s">
        <v>14</v>
      </c>
    </row>
    <row r="34" spans="1:1" ht="20.399999999999999" thickBot="1">
      <c r="A34" s="54" t="s">
        <v>12</v>
      </c>
    </row>
  </sheetData>
  <phoneticPr fontId="13" type="noConversion"/>
  <hyperlinks>
    <hyperlink ref="B1" location="預告統計資料發布時間表!A1" display="回發布時間表"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6DA03-4756-4F39-9519-F12C8F689A4C}">
  <sheetPr>
    <tabColor rgb="FFFF3300"/>
    <pageSetUpPr fitToPage="1"/>
  </sheetPr>
  <dimension ref="A1:L16"/>
  <sheetViews>
    <sheetView view="pageLayout" topLeftCell="A4" zoomScaleNormal="75" zoomScaleSheetLayoutView="75" workbookViewId="0">
      <selection activeCell="H12" sqref="H12"/>
    </sheetView>
  </sheetViews>
  <sheetFormatPr defaultColWidth="7.109375" defaultRowHeight="12"/>
  <cols>
    <col min="1" max="1" width="13.109375" style="1468" customWidth="1"/>
    <col min="2" max="8" width="17.6640625" style="1468" customWidth="1"/>
    <col min="9" max="256" width="7.109375" style="1468"/>
    <col min="257" max="257" width="13.109375" style="1468" customWidth="1"/>
    <col min="258" max="264" width="17.6640625" style="1468" customWidth="1"/>
    <col min="265" max="512" width="7.109375" style="1468"/>
    <col min="513" max="513" width="13.109375" style="1468" customWidth="1"/>
    <col min="514" max="520" width="17.6640625" style="1468" customWidth="1"/>
    <col min="521" max="768" width="7.109375" style="1468"/>
    <col min="769" max="769" width="13.109375" style="1468" customWidth="1"/>
    <col min="770" max="776" width="17.6640625" style="1468" customWidth="1"/>
    <col min="777" max="1024" width="7.109375" style="1468"/>
    <col min="1025" max="1025" width="13.109375" style="1468" customWidth="1"/>
    <col min="1026" max="1032" width="17.6640625" style="1468" customWidth="1"/>
    <col min="1033" max="1280" width="7.109375" style="1468"/>
    <col min="1281" max="1281" width="13.109375" style="1468" customWidth="1"/>
    <col min="1282" max="1288" width="17.6640625" style="1468" customWidth="1"/>
    <col min="1289" max="1536" width="7.109375" style="1468"/>
    <col min="1537" max="1537" width="13.109375" style="1468" customWidth="1"/>
    <col min="1538" max="1544" width="17.6640625" style="1468" customWidth="1"/>
    <col min="1545" max="1792" width="7.109375" style="1468"/>
    <col min="1793" max="1793" width="13.109375" style="1468" customWidth="1"/>
    <col min="1794" max="1800" width="17.6640625" style="1468" customWidth="1"/>
    <col min="1801" max="2048" width="7.109375" style="1468"/>
    <col min="2049" max="2049" width="13.109375" style="1468" customWidth="1"/>
    <col min="2050" max="2056" width="17.6640625" style="1468" customWidth="1"/>
    <col min="2057" max="2304" width="7.109375" style="1468"/>
    <col min="2305" max="2305" width="13.109375" style="1468" customWidth="1"/>
    <col min="2306" max="2312" width="17.6640625" style="1468" customWidth="1"/>
    <col min="2313" max="2560" width="7.109375" style="1468"/>
    <col min="2561" max="2561" width="13.109375" style="1468" customWidth="1"/>
    <col min="2562" max="2568" width="17.6640625" style="1468" customWidth="1"/>
    <col min="2569" max="2816" width="7.109375" style="1468"/>
    <col min="2817" max="2817" width="13.109375" style="1468" customWidth="1"/>
    <col min="2818" max="2824" width="17.6640625" style="1468" customWidth="1"/>
    <col min="2825" max="3072" width="7.109375" style="1468"/>
    <col min="3073" max="3073" width="13.109375" style="1468" customWidth="1"/>
    <col min="3074" max="3080" width="17.6640625" style="1468" customWidth="1"/>
    <col min="3081" max="3328" width="7.109375" style="1468"/>
    <col min="3329" max="3329" width="13.109375" style="1468" customWidth="1"/>
    <col min="3330" max="3336" width="17.6640625" style="1468" customWidth="1"/>
    <col min="3337" max="3584" width="7.109375" style="1468"/>
    <col min="3585" max="3585" width="13.109375" style="1468" customWidth="1"/>
    <col min="3586" max="3592" width="17.6640625" style="1468" customWidth="1"/>
    <col min="3593" max="3840" width="7.109375" style="1468"/>
    <col min="3841" max="3841" width="13.109375" style="1468" customWidth="1"/>
    <col min="3842" max="3848" width="17.6640625" style="1468" customWidth="1"/>
    <col min="3849" max="4096" width="7.109375" style="1468"/>
    <col min="4097" max="4097" width="13.109375" style="1468" customWidth="1"/>
    <col min="4098" max="4104" width="17.6640625" style="1468" customWidth="1"/>
    <col min="4105" max="4352" width="7.109375" style="1468"/>
    <col min="4353" max="4353" width="13.109375" style="1468" customWidth="1"/>
    <col min="4354" max="4360" width="17.6640625" style="1468" customWidth="1"/>
    <col min="4361" max="4608" width="7.109375" style="1468"/>
    <col min="4609" max="4609" width="13.109375" style="1468" customWidth="1"/>
    <col min="4610" max="4616" width="17.6640625" style="1468" customWidth="1"/>
    <col min="4617" max="4864" width="7.109375" style="1468"/>
    <col min="4865" max="4865" width="13.109375" style="1468" customWidth="1"/>
    <col min="4866" max="4872" width="17.6640625" style="1468" customWidth="1"/>
    <col min="4873" max="5120" width="7.109375" style="1468"/>
    <col min="5121" max="5121" width="13.109375" style="1468" customWidth="1"/>
    <col min="5122" max="5128" width="17.6640625" style="1468" customWidth="1"/>
    <col min="5129" max="5376" width="7.109375" style="1468"/>
    <col min="5377" max="5377" width="13.109375" style="1468" customWidth="1"/>
    <col min="5378" max="5384" width="17.6640625" style="1468" customWidth="1"/>
    <col min="5385" max="5632" width="7.109375" style="1468"/>
    <col min="5633" max="5633" width="13.109375" style="1468" customWidth="1"/>
    <col min="5634" max="5640" width="17.6640625" style="1468" customWidth="1"/>
    <col min="5641" max="5888" width="7.109375" style="1468"/>
    <col min="5889" max="5889" width="13.109375" style="1468" customWidth="1"/>
    <col min="5890" max="5896" width="17.6640625" style="1468" customWidth="1"/>
    <col min="5897" max="6144" width="7.109375" style="1468"/>
    <col min="6145" max="6145" width="13.109375" style="1468" customWidth="1"/>
    <col min="6146" max="6152" width="17.6640625" style="1468" customWidth="1"/>
    <col min="6153" max="6400" width="7.109375" style="1468"/>
    <col min="6401" max="6401" width="13.109375" style="1468" customWidth="1"/>
    <col min="6402" max="6408" width="17.6640625" style="1468" customWidth="1"/>
    <col min="6409" max="6656" width="7.109375" style="1468"/>
    <col min="6657" max="6657" width="13.109375" style="1468" customWidth="1"/>
    <col min="6658" max="6664" width="17.6640625" style="1468" customWidth="1"/>
    <col min="6665" max="6912" width="7.109375" style="1468"/>
    <col min="6913" max="6913" width="13.109375" style="1468" customWidth="1"/>
    <col min="6914" max="6920" width="17.6640625" style="1468" customWidth="1"/>
    <col min="6921" max="7168" width="7.109375" style="1468"/>
    <col min="7169" max="7169" width="13.109375" style="1468" customWidth="1"/>
    <col min="7170" max="7176" width="17.6640625" style="1468" customWidth="1"/>
    <col min="7177" max="7424" width="7.109375" style="1468"/>
    <col min="7425" max="7425" width="13.109375" style="1468" customWidth="1"/>
    <col min="7426" max="7432" width="17.6640625" style="1468" customWidth="1"/>
    <col min="7433" max="7680" width="7.109375" style="1468"/>
    <col min="7681" max="7681" width="13.109375" style="1468" customWidth="1"/>
    <col min="7682" max="7688" width="17.6640625" style="1468" customWidth="1"/>
    <col min="7689" max="7936" width="7.109375" style="1468"/>
    <col min="7937" max="7937" width="13.109375" style="1468" customWidth="1"/>
    <col min="7938" max="7944" width="17.6640625" style="1468" customWidth="1"/>
    <col min="7945" max="8192" width="7.109375" style="1468"/>
    <col min="8193" max="8193" width="13.109375" style="1468" customWidth="1"/>
    <col min="8194" max="8200" width="17.6640625" style="1468" customWidth="1"/>
    <col min="8201" max="8448" width="7.109375" style="1468"/>
    <col min="8449" max="8449" width="13.109375" style="1468" customWidth="1"/>
    <col min="8450" max="8456" width="17.6640625" style="1468" customWidth="1"/>
    <col min="8457" max="8704" width="7.109375" style="1468"/>
    <col min="8705" max="8705" width="13.109375" style="1468" customWidth="1"/>
    <col min="8706" max="8712" width="17.6640625" style="1468" customWidth="1"/>
    <col min="8713" max="8960" width="7.109375" style="1468"/>
    <col min="8961" max="8961" width="13.109375" style="1468" customWidth="1"/>
    <col min="8962" max="8968" width="17.6640625" style="1468" customWidth="1"/>
    <col min="8969" max="9216" width="7.109375" style="1468"/>
    <col min="9217" max="9217" width="13.109375" style="1468" customWidth="1"/>
    <col min="9218" max="9224" width="17.6640625" style="1468" customWidth="1"/>
    <col min="9225" max="9472" width="7.109375" style="1468"/>
    <col min="9473" max="9473" width="13.109375" style="1468" customWidth="1"/>
    <col min="9474" max="9480" width="17.6640625" style="1468" customWidth="1"/>
    <col min="9481" max="9728" width="7.109375" style="1468"/>
    <col min="9729" max="9729" width="13.109375" style="1468" customWidth="1"/>
    <col min="9730" max="9736" width="17.6640625" style="1468" customWidth="1"/>
    <col min="9737" max="9984" width="7.109375" style="1468"/>
    <col min="9985" max="9985" width="13.109375" style="1468" customWidth="1"/>
    <col min="9986" max="9992" width="17.6640625" style="1468" customWidth="1"/>
    <col min="9993" max="10240" width="7.109375" style="1468"/>
    <col min="10241" max="10241" width="13.109375" style="1468" customWidth="1"/>
    <col min="10242" max="10248" width="17.6640625" style="1468" customWidth="1"/>
    <col min="10249" max="10496" width="7.109375" style="1468"/>
    <col min="10497" max="10497" width="13.109375" style="1468" customWidth="1"/>
    <col min="10498" max="10504" width="17.6640625" style="1468" customWidth="1"/>
    <col min="10505" max="10752" width="7.109375" style="1468"/>
    <col min="10753" max="10753" width="13.109375" style="1468" customWidth="1"/>
    <col min="10754" max="10760" width="17.6640625" style="1468" customWidth="1"/>
    <col min="10761" max="11008" width="7.109375" style="1468"/>
    <col min="11009" max="11009" width="13.109375" style="1468" customWidth="1"/>
    <col min="11010" max="11016" width="17.6640625" style="1468" customWidth="1"/>
    <col min="11017" max="11264" width="7.109375" style="1468"/>
    <col min="11265" max="11265" width="13.109375" style="1468" customWidth="1"/>
    <col min="11266" max="11272" width="17.6640625" style="1468" customWidth="1"/>
    <col min="11273" max="11520" width="7.109375" style="1468"/>
    <col min="11521" max="11521" width="13.109375" style="1468" customWidth="1"/>
    <col min="11522" max="11528" width="17.6640625" style="1468" customWidth="1"/>
    <col min="11529" max="11776" width="7.109375" style="1468"/>
    <col min="11777" max="11777" width="13.109375" style="1468" customWidth="1"/>
    <col min="11778" max="11784" width="17.6640625" style="1468" customWidth="1"/>
    <col min="11785" max="12032" width="7.109375" style="1468"/>
    <col min="12033" max="12033" width="13.109375" style="1468" customWidth="1"/>
    <col min="12034" max="12040" width="17.6640625" style="1468" customWidth="1"/>
    <col min="12041" max="12288" width="7.109375" style="1468"/>
    <col min="12289" max="12289" width="13.109375" style="1468" customWidth="1"/>
    <col min="12290" max="12296" width="17.6640625" style="1468" customWidth="1"/>
    <col min="12297" max="12544" width="7.109375" style="1468"/>
    <col min="12545" max="12545" width="13.109375" style="1468" customWidth="1"/>
    <col min="12546" max="12552" width="17.6640625" style="1468" customWidth="1"/>
    <col min="12553" max="12800" width="7.109375" style="1468"/>
    <col min="12801" max="12801" width="13.109375" style="1468" customWidth="1"/>
    <col min="12802" max="12808" width="17.6640625" style="1468" customWidth="1"/>
    <col min="12809" max="13056" width="7.109375" style="1468"/>
    <col min="13057" max="13057" width="13.109375" style="1468" customWidth="1"/>
    <col min="13058" max="13064" width="17.6640625" style="1468" customWidth="1"/>
    <col min="13065" max="13312" width="7.109375" style="1468"/>
    <col min="13313" max="13313" width="13.109375" style="1468" customWidth="1"/>
    <col min="13314" max="13320" width="17.6640625" style="1468" customWidth="1"/>
    <col min="13321" max="13568" width="7.109375" style="1468"/>
    <col min="13569" max="13569" width="13.109375" style="1468" customWidth="1"/>
    <col min="13570" max="13576" width="17.6640625" style="1468" customWidth="1"/>
    <col min="13577" max="13824" width="7.109375" style="1468"/>
    <col min="13825" max="13825" width="13.109375" style="1468" customWidth="1"/>
    <col min="13826" max="13832" width="17.6640625" style="1468" customWidth="1"/>
    <col min="13833" max="14080" width="7.109375" style="1468"/>
    <col min="14081" max="14081" width="13.109375" style="1468" customWidth="1"/>
    <col min="14082" max="14088" width="17.6640625" style="1468" customWidth="1"/>
    <col min="14089" max="14336" width="7.109375" style="1468"/>
    <col min="14337" max="14337" width="13.109375" style="1468" customWidth="1"/>
    <col min="14338" max="14344" width="17.6640625" style="1468" customWidth="1"/>
    <col min="14345" max="14592" width="7.109375" style="1468"/>
    <col min="14593" max="14593" width="13.109375" style="1468" customWidth="1"/>
    <col min="14594" max="14600" width="17.6640625" style="1468" customWidth="1"/>
    <col min="14601" max="14848" width="7.109375" style="1468"/>
    <col min="14849" max="14849" width="13.109375" style="1468" customWidth="1"/>
    <col min="14850" max="14856" width="17.6640625" style="1468" customWidth="1"/>
    <col min="14857" max="15104" width="7.109375" style="1468"/>
    <col min="15105" max="15105" width="13.109375" style="1468" customWidth="1"/>
    <col min="15106" max="15112" width="17.6640625" style="1468" customWidth="1"/>
    <col min="15113" max="15360" width="7.109375" style="1468"/>
    <col min="15361" max="15361" width="13.109375" style="1468" customWidth="1"/>
    <col min="15362" max="15368" width="17.6640625" style="1468" customWidth="1"/>
    <col min="15369" max="15616" width="7.109375" style="1468"/>
    <col min="15617" max="15617" width="13.109375" style="1468" customWidth="1"/>
    <col min="15618" max="15624" width="17.6640625" style="1468" customWidth="1"/>
    <col min="15625" max="15872" width="7.109375" style="1468"/>
    <col min="15873" max="15873" width="13.109375" style="1468" customWidth="1"/>
    <col min="15874" max="15880" width="17.6640625" style="1468" customWidth="1"/>
    <col min="15881" max="16128" width="7.109375" style="1468"/>
    <col min="16129" max="16129" width="13.109375" style="1468" customWidth="1"/>
    <col min="16130" max="16136" width="17.6640625" style="1468" customWidth="1"/>
    <col min="16137" max="16384" width="7.109375" style="1468"/>
  </cols>
  <sheetData>
    <row r="1" spans="1:12" ht="34.200000000000003" customHeight="1" thickBot="1">
      <c r="A1" s="1458" t="s">
        <v>1088</v>
      </c>
      <c r="B1" s="1459"/>
      <c r="C1" s="1461"/>
      <c r="D1" s="1461"/>
      <c r="E1" s="1462"/>
      <c r="F1" s="1458" t="s">
        <v>871</v>
      </c>
      <c r="G1" s="1923" t="s">
        <v>2373</v>
      </c>
      <c r="H1" s="1924"/>
      <c r="I1" s="147" t="s">
        <v>873</v>
      </c>
      <c r="J1" s="1463"/>
      <c r="K1" s="1463"/>
      <c r="L1" s="1463"/>
    </row>
    <row r="2" spans="1:12" ht="18" customHeight="1" thickBot="1">
      <c r="A2" s="1458" t="s">
        <v>2374</v>
      </c>
      <c r="B2" s="1474" t="s">
        <v>2375</v>
      </c>
      <c r="C2" s="1466"/>
      <c r="D2" s="1466"/>
      <c r="E2" s="1467"/>
      <c r="F2" s="1458" t="s">
        <v>1156</v>
      </c>
      <c r="G2" s="1925" t="s">
        <v>2416</v>
      </c>
      <c r="H2" s="1924"/>
      <c r="I2" s="1463"/>
      <c r="J2" s="1463"/>
      <c r="K2" s="1463"/>
      <c r="L2" s="1463"/>
    </row>
    <row r="3" spans="1:12" ht="54" customHeight="1">
      <c r="A3" s="1919" t="s">
        <v>2417</v>
      </c>
      <c r="B3" s="1920"/>
      <c r="C3" s="1920"/>
      <c r="D3" s="1920"/>
      <c r="E3" s="1920"/>
      <c r="F3" s="1920"/>
      <c r="G3" s="1920"/>
      <c r="H3" s="1920"/>
      <c r="I3" s="1463"/>
      <c r="J3" s="1463"/>
      <c r="K3" s="1463"/>
      <c r="L3" s="1463"/>
    </row>
    <row r="4" spans="1:12" ht="24" customHeight="1" thickBot="1">
      <c r="A4" s="1909" t="s">
        <v>2506</v>
      </c>
      <c r="B4" s="1909"/>
      <c r="C4" s="1909"/>
      <c r="D4" s="1909"/>
      <c r="E4" s="1909"/>
      <c r="F4" s="1909"/>
      <c r="G4" s="1909"/>
      <c r="H4" s="1909"/>
      <c r="I4" s="1463"/>
      <c r="J4" s="1463"/>
      <c r="K4" s="1463"/>
      <c r="L4" s="1477"/>
    </row>
    <row r="5" spans="1:12" s="1470" customFormat="1" ht="21.9" customHeight="1">
      <c r="A5" s="1910" t="s">
        <v>1189</v>
      </c>
      <c r="B5" s="1912" t="s">
        <v>1024</v>
      </c>
      <c r="C5" s="1914" t="s">
        <v>2418</v>
      </c>
      <c r="D5" s="1914"/>
      <c r="E5" s="1914"/>
      <c r="F5" s="1914" t="s">
        <v>2419</v>
      </c>
      <c r="G5" s="1914"/>
      <c r="H5" s="1915"/>
      <c r="I5" s="1469"/>
      <c r="J5" s="1469"/>
      <c r="K5" s="1469"/>
      <c r="L5" s="1469"/>
    </row>
    <row r="6" spans="1:12" s="1470" customFormat="1" ht="21.9" customHeight="1" thickBot="1">
      <c r="A6" s="1911"/>
      <c r="B6" s="1913"/>
      <c r="C6" s="1471" t="s">
        <v>1032</v>
      </c>
      <c r="D6" s="1471" t="s">
        <v>1098</v>
      </c>
      <c r="E6" s="1471" t="s">
        <v>1099</v>
      </c>
      <c r="F6" s="1471" t="s">
        <v>1032</v>
      </c>
      <c r="G6" s="1471" t="s">
        <v>1098</v>
      </c>
      <c r="H6" s="1544" t="s">
        <v>1099</v>
      </c>
      <c r="I6" s="1469"/>
      <c r="J6" s="1469"/>
      <c r="K6" s="1469"/>
      <c r="L6" s="1469"/>
    </row>
    <row r="7" spans="1:12" s="1473" customFormat="1" ht="59.4" customHeight="1">
      <c r="A7" s="1545" t="s">
        <v>1024</v>
      </c>
      <c r="B7" s="1548">
        <f>C7+F7</f>
        <v>0</v>
      </c>
      <c r="C7" s="1548">
        <f>SUM(D7:E7)</f>
        <v>0</v>
      </c>
      <c r="D7" s="1548">
        <f>D8+D9</f>
        <v>0</v>
      </c>
      <c r="E7" s="1548">
        <f>E8+E9</f>
        <v>0</v>
      </c>
      <c r="F7" s="1548">
        <f>SUM(G7:H7)</f>
        <v>0</v>
      </c>
      <c r="G7" s="1548">
        <f>G8+G9</f>
        <v>0</v>
      </c>
      <c r="H7" s="1577">
        <f>H8+H9</f>
        <v>0</v>
      </c>
      <c r="I7" s="1472"/>
      <c r="J7" s="1472"/>
      <c r="K7" s="1472"/>
      <c r="L7" s="1472"/>
    </row>
    <row r="8" spans="1:12" s="1473" customFormat="1" ht="59.4" customHeight="1">
      <c r="A8" s="1546" t="s">
        <v>1104</v>
      </c>
      <c r="B8" s="1551">
        <f t="shared" ref="B8:B9" si="0">C8+F8</f>
        <v>0</v>
      </c>
      <c r="C8" s="1551">
        <f t="shared" ref="C8:C9" si="1">SUM(D8:E8)</f>
        <v>0</v>
      </c>
      <c r="D8" s="1538">
        <v>0</v>
      </c>
      <c r="E8" s="1538">
        <v>0</v>
      </c>
      <c r="F8" s="1551">
        <f t="shared" ref="F8:F9" si="2">SUM(G8:H8)</f>
        <v>0</v>
      </c>
      <c r="G8" s="1538">
        <v>0</v>
      </c>
      <c r="H8" s="1539">
        <v>0</v>
      </c>
      <c r="I8" s="1472"/>
      <c r="J8" s="1472"/>
      <c r="K8" s="1472"/>
      <c r="L8" s="1472"/>
    </row>
    <row r="9" spans="1:12" s="1473" customFormat="1" ht="59.4" customHeight="1" thickBot="1">
      <c r="A9" s="1547" t="s">
        <v>1105</v>
      </c>
      <c r="B9" s="1552">
        <f t="shared" si="0"/>
        <v>0</v>
      </c>
      <c r="C9" s="1552">
        <f t="shared" si="1"/>
        <v>0</v>
      </c>
      <c r="D9" s="1542">
        <v>0</v>
      </c>
      <c r="E9" s="1542">
        <v>0</v>
      </c>
      <c r="F9" s="1552">
        <f t="shared" si="2"/>
        <v>0</v>
      </c>
      <c r="G9" s="1542">
        <v>0</v>
      </c>
      <c r="H9" s="1543">
        <v>0</v>
      </c>
      <c r="I9" s="1472"/>
      <c r="J9" s="1472"/>
      <c r="K9" s="1472"/>
      <c r="L9" s="1472"/>
    </row>
    <row r="10" spans="1:12" ht="16.2">
      <c r="A10" s="173" t="s">
        <v>966</v>
      </c>
      <c r="B10" s="265" t="s">
        <v>967</v>
      </c>
      <c r="D10" s="173" t="s">
        <v>1008</v>
      </c>
      <c r="F10" s="1441" t="s">
        <v>968</v>
      </c>
      <c r="H10" s="1442"/>
      <c r="I10" s="1463"/>
      <c r="J10" s="1463"/>
      <c r="K10" s="1463"/>
      <c r="L10" s="1463"/>
    </row>
    <row r="11" spans="1:12" ht="16.2">
      <c r="A11" s="174"/>
      <c r="B11" s="174"/>
      <c r="C11" s="1435"/>
      <c r="D11" s="174" t="s">
        <v>1009</v>
      </c>
      <c r="F11" s="174"/>
      <c r="G11" s="174"/>
      <c r="H11" s="265"/>
      <c r="I11" s="1463"/>
      <c r="J11" s="1463"/>
      <c r="K11" s="1463"/>
      <c r="L11" s="1463"/>
    </row>
    <row r="12" spans="1:12" ht="16.2">
      <c r="A12" s="173"/>
      <c r="B12" s="174"/>
      <c r="C12" s="1435"/>
      <c r="D12" s="1435"/>
      <c r="E12" s="1435"/>
      <c r="F12" s="174"/>
      <c r="H12" s="1437" t="s">
        <v>2501</v>
      </c>
      <c r="I12" s="1463"/>
      <c r="J12" s="1463"/>
      <c r="K12" s="1463"/>
      <c r="L12" s="1463"/>
    </row>
    <row r="13" spans="1:12" ht="16.2">
      <c r="A13" s="174" t="s">
        <v>2396</v>
      </c>
      <c r="B13" s="174"/>
      <c r="C13" s="174"/>
      <c r="D13" s="1435"/>
      <c r="E13" s="1435"/>
      <c r="F13" s="1435"/>
      <c r="G13" s="174"/>
      <c r="H13" s="174"/>
      <c r="I13" s="1463"/>
      <c r="J13" s="1463"/>
      <c r="K13" s="1463"/>
      <c r="L13" s="1463"/>
    </row>
    <row r="14" spans="1:12" ht="16.2">
      <c r="A14" s="1833" t="s">
        <v>2391</v>
      </c>
      <c r="B14" s="1833"/>
      <c r="C14" s="1833"/>
      <c r="D14" s="1833"/>
      <c r="E14" s="1833"/>
      <c r="F14" s="1833"/>
      <c r="G14" s="1833"/>
      <c r="H14" s="1833"/>
      <c r="I14" s="1833"/>
      <c r="J14" s="1833"/>
      <c r="K14" s="1833"/>
      <c r="L14" s="1833"/>
    </row>
    <row r="15" spans="1:12" ht="16.2">
      <c r="A15" s="1834" t="s">
        <v>2412</v>
      </c>
      <c r="B15" s="1834"/>
      <c r="C15" s="1834"/>
      <c r="D15" s="1834"/>
      <c r="E15" s="1834"/>
      <c r="F15" s="1834"/>
      <c r="G15" s="1834"/>
      <c r="H15" s="1834"/>
      <c r="I15" s="1463"/>
      <c r="J15" s="1463"/>
      <c r="K15" s="1463"/>
      <c r="L15" s="1463"/>
    </row>
    <row r="16" spans="1:12" ht="12.6">
      <c r="G16" s="1476"/>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F39AAB1A-110B-4BC9-9A1A-4111A293972C}"/>
  </hyperlinks>
  <printOptions horizontalCentered="1"/>
  <pageMargins left="0.74803149606299213" right="0" top="1.1023622047244095" bottom="0.59055118110236227" header="0.31496062992125984" footer="0.31496062992125984"/>
  <pageSetup paperSize="9" scale="82" orientation="landscape" horizontalDpi="1200"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AB862-A085-43C6-B774-EF9C2BD1E08F}">
  <sheetPr>
    <pageSetUpPr fitToPage="1"/>
  </sheetPr>
  <dimension ref="A1:I224"/>
  <sheetViews>
    <sheetView showGridLines="0" view="pageLayout" topLeftCell="A4" zoomScaleNormal="100" workbookViewId="0">
      <selection activeCell="B7" sqref="B7:H10"/>
    </sheetView>
  </sheetViews>
  <sheetFormatPr defaultColWidth="9" defaultRowHeight="15.6"/>
  <cols>
    <col min="1" max="1" width="12.21875" style="161" customWidth="1"/>
    <col min="2" max="2" width="11" style="161" customWidth="1"/>
    <col min="3" max="3" width="12.77734375" style="161" customWidth="1"/>
    <col min="4" max="4" width="12.77734375" style="170" customWidth="1"/>
    <col min="5" max="6" width="12.77734375" style="161" customWidth="1"/>
    <col min="7" max="8" width="17.21875" style="161" customWidth="1"/>
    <col min="9" max="256" width="9" style="161"/>
    <col min="257" max="257" width="12.21875" style="161" customWidth="1"/>
    <col min="258" max="258" width="11" style="161" customWidth="1"/>
    <col min="259" max="262" width="12.77734375" style="161" customWidth="1"/>
    <col min="263" max="264" width="17.21875" style="161" customWidth="1"/>
    <col min="265" max="512" width="9" style="161"/>
    <col min="513" max="513" width="12.21875" style="161" customWidth="1"/>
    <col min="514" max="514" width="11" style="161" customWidth="1"/>
    <col min="515" max="518" width="12.77734375" style="161" customWidth="1"/>
    <col min="519" max="520" width="17.21875" style="161" customWidth="1"/>
    <col min="521" max="768" width="9" style="161"/>
    <col min="769" max="769" width="12.21875" style="161" customWidth="1"/>
    <col min="770" max="770" width="11" style="161" customWidth="1"/>
    <col min="771" max="774" width="12.77734375" style="161" customWidth="1"/>
    <col min="775" max="776" width="17.21875" style="161" customWidth="1"/>
    <col min="777" max="1024" width="9" style="161"/>
    <col min="1025" max="1025" width="12.21875" style="161" customWidth="1"/>
    <col min="1026" max="1026" width="11" style="161" customWidth="1"/>
    <col min="1027" max="1030" width="12.77734375" style="161" customWidth="1"/>
    <col min="1031" max="1032" width="17.21875" style="161" customWidth="1"/>
    <col min="1033" max="1280" width="9" style="161"/>
    <col min="1281" max="1281" width="12.21875" style="161" customWidth="1"/>
    <col min="1282" max="1282" width="11" style="161" customWidth="1"/>
    <col min="1283" max="1286" width="12.77734375" style="161" customWidth="1"/>
    <col min="1287" max="1288" width="17.21875" style="161" customWidth="1"/>
    <col min="1289" max="1536" width="9" style="161"/>
    <col min="1537" max="1537" width="12.21875" style="161" customWidth="1"/>
    <col min="1538" max="1538" width="11" style="161" customWidth="1"/>
    <col min="1539" max="1542" width="12.77734375" style="161" customWidth="1"/>
    <col min="1543" max="1544" width="17.21875" style="161" customWidth="1"/>
    <col min="1545" max="1792" width="9" style="161"/>
    <col min="1793" max="1793" width="12.21875" style="161" customWidth="1"/>
    <col min="1794" max="1794" width="11" style="161" customWidth="1"/>
    <col min="1795" max="1798" width="12.77734375" style="161" customWidth="1"/>
    <col min="1799" max="1800" width="17.21875" style="161" customWidth="1"/>
    <col min="1801" max="2048" width="9" style="161"/>
    <col min="2049" max="2049" width="12.21875" style="161" customWidth="1"/>
    <col min="2050" max="2050" width="11" style="161" customWidth="1"/>
    <col min="2051" max="2054" width="12.77734375" style="161" customWidth="1"/>
    <col min="2055" max="2056" width="17.21875" style="161" customWidth="1"/>
    <col min="2057" max="2304" width="9" style="161"/>
    <col min="2305" max="2305" width="12.21875" style="161" customWidth="1"/>
    <col min="2306" max="2306" width="11" style="161" customWidth="1"/>
    <col min="2307" max="2310" width="12.77734375" style="161" customWidth="1"/>
    <col min="2311" max="2312" width="17.21875" style="161" customWidth="1"/>
    <col min="2313" max="2560" width="9" style="161"/>
    <col min="2561" max="2561" width="12.21875" style="161" customWidth="1"/>
    <col min="2562" max="2562" width="11" style="161" customWidth="1"/>
    <col min="2563" max="2566" width="12.77734375" style="161" customWidth="1"/>
    <col min="2567" max="2568" width="17.21875" style="161" customWidth="1"/>
    <col min="2569" max="2816" width="9" style="161"/>
    <col min="2817" max="2817" width="12.21875" style="161" customWidth="1"/>
    <col min="2818" max="2818" width="11" style="161" customWidth="1"/>
    <col min="2819" max="2822" width="12.77734375" style="161" customWidth="1"/>
    <col min="2823" max="2824" width="17.21875" style="161" customWidth="1"/>
    <col min="2825" max="3072" width="9" style="161"/>
    <col min="3073" max="3073" width="12.21875" style="161" customWidth="1"/>
    <col min="3074" max="3074" width="11" style="161" customWidth="1"/>
    <col min="3075" max="3078" width="12.77734375" style="161" customWidth="1"/>
    <col min="3079" max="3080" width="17.21875" style="161" customWidth="1"/>
    <col min="3081" max="3328" width="9" style="161"/>
    <col min="3329" max="3329" width="12.21875" style="161" customWidth="1"/>
    <col min="3330" max="3330" width="11" style="161" customWidth="1"/>
    <col min="3331" max="3334" width="12.77734375" style="161" customWidth="1"/>
    <col min="3335" max="3336" width="17.21875" style="161" customWidth="1"/>
    <col min="3337" max="3584" width="9" style="161"/>
    <col min="3585" max="3585" width="12.21875" style="161" customWidth="1"/>
    <col min="3586" max="3586" width="11" style="161" customWidth="1"/>
    <col min="3587" max="3590" width="12.77734375" style="161" customWidth="1"/>
    <col min="3591" max="3592" width="17.21875" style="161" customWidth="1"/>
    <col min="3593" max="3840" width="9" style="161"/>
    <col min="3841" max="3841" width="12.21875" style="161" customWidth="1"/>
    <col min="3842" max="3842" width="11" style="161" customWidth="1"/>
    <col min="3843" max="3846" width="12.77734375" style="161" customWidth="1"/>
    <col min="3847" max="3848" width="17.21875" style="161" customWidth="1"/>
    <col min="3849" max="4096" width="9" style="161"/>
    <col min="4097" max="4097" width="12.21875" style="161" customWidth="1"/>
    <col min="4098" max="4098" width="11" style="161" customWidth="1"/>
    <col min="4099" max="4102" width="12.77734375" style="161" customWidth="1"/>
    <col min="4103" max="4104" width="17.21875" style="161" customWidth="1"/>
    <col min="4105" max="4352" width="9" style="161"/>
    <col min="4353" max="4353" width="12.21875" style="161" customWidth="1"/>
    <col min="4354" max="4354" width="11" style="161" customWidth="1"/>
    <col min="4355" max="4358" width="12.77734375" style="161" customWidth="1"/>
    <col min="4359" max="4360" width="17.21875" style="161" customWidth="1"/>
    <col min="4361" max="4608" width="9" style="161"/>
    <col min="4609" max="4609" width="12.21875" style="161" customWidth="1"/>
    <col min="4610" max="4610" width="11" style="161" customWidth="1"/>
    <col min="4611" max="4614" width="12.77734375" style="161" customWidth="1"/>
    <col min="4615" max="4616" width="17.21875" style="161" customWidth="1"/>
    <col min="4617" max="4864" width="9" style="161"/>
    <col min="4865" max="4865" width="12.21875" style="161" customWidth="1"/>
    <col min="4866" max="4866" width="11" style="161" customWidth="1"/>
    <col min="4867" max="4870" width="12.77734375" style="161" customWidth="1"/>
    <col min="4871" max="4872" width="17.21875" style="161" customWidth="1"/>
    <col min="4873" max="5120" width="9" style="161"/>
    <col min="5121" max="5121" width="12.21875" style="161" customWidth="1"/>
    <col min="5122" max="5122" width="11" style="161" customWidth="1"/>
    <col min="5123" max="5126" width="12.77734375" style="161" customWidth="1"/>
    <col min="5127" max="5128" width="17.21875" style="161" customWidth="1"/>
    <col min="5129" max="5376" width="9" style="161"/>
    <col min="5377" max="5377" width="12.21875" style="161" customWidth="1"/>
    <col min="5378" max="5378" width="11" style="161" customWidth="1"/>
    <col min="5379" max="5382" width="12.77734375" style="161" customWidth="1"/>
    <col min="5383" max="5384" width="17.21875" style="161" customWidth="1"/>
    <col min="5385" max="5632" width="9" style="161"/>
    <col min="5633" max="5633" width="12.21875" style="161" customWidth="1"/>
    <col min="5634" max="5634" width="11" style="161" customWidth="1"/>
    <col min="5635" max="5638" width="12.77734375" style="161" customWidth="1"/>
    <col min="5639" max="5640" width="17.21875" style="161" customWidth="1"/>
    <col min="5641" max="5888" width="9" style="161"/>
    <col min="5889" max="5889" width="12.21875" style="161" customWidth="1"/>
    <col min="5890" max="5890" width="11" style="161" customWidth="1"/>
    <col min="5891" max="5894" width="12.77734375" style="161" customWidth="1"/>
    <col min="5895" max="5896" width="17.21875" style="161" customWidth="1"/>
    <col min="5897" max="6144" width="9" style="161"/>
    <col min="6145" max="6145" width="12.21875" style="161" customWidth="1"/>
    <col min="6146" max="6146" width="11" style="161" customWidth="1"/>
    <col min="6147" max="6150" width="12.77734375" style="161" customWidth="1"/>
    <col min="6151" max="6152" width="17.21875" style="161" customWidth="1"/>
    <col min="6153" max="6400" width="9" style="161"/>
    <col min="6401" max="6401" width="12.21875" style="161" customWidth="1"/>
    <col min="6402" max="6402" width="11" style="161" customWidth="1"/>
    <col min="6403" max="6406" width="12.77734375" style="161" customWidth="1"/>
    <col min="6407" max="6408" width="17.21875" style="161" customWidth="1"/>
    <col min="6409" max="6656" width="9" style="161"/>
    <col min="6657" max="6657" width="12.21875" style="161" customWidth="1"/>
    <col min="6658" max="6658" width="11" style="161" customWidth="1"/>
    <col min="6659" max="6662" width="12.77734375" style="161" customWidth="1"/>
    <col min="6663" max="6664" width="17.21875" style="161" customWidth="1"/>
    <col min="6665" max="6912" width="9" style="161"/>
    <col min="6913" max="6913" width="12.21875" style="161" customWidth="1"/>
    <col min="6914" max="6914" width="11" style="161" customWidth="1"/>
    <col min="6915" max="6918" width="12.77734375" style="161" customWidth="1"/>
    <col min="6919" max="6920" width="17.21875" style="161" customWidth="1"/>
    <col min="6921" max="7168" width="9" style="161"/>
    <col min="7169" max="7169" width="12.21875" style="161" customWidth="1"/>
    <col min="7170" max="7170" width="11" style="161" customWidth="1"/>
    <col min="7171" max="7174" width="12.77734375" style="161" customWidth="1"/>
    <col min="7175" max="7176" width="17.21875" style="161" customWidth="1"/>
    <col min="7177" max="7424" width="9" style="161"/>
    <col min="7425" max="7425" width="12.21875" style="161" customWidth="1"/>
    <col min="7426" max="7426" width="11" style="161" customWidth="1"/>
    <col min="7427" max="7430" width="12.77734375" style="161" customWidth="1"/>
    <col min="7431" max="7432" width="17.21875" style="161" customWidth="1"/>
    <col min="7433" max="7680" width="9" style="161"/>
    <col min="7681" max="7681" width="12.21875" style="161" customWidth="1"/>
    <col min="7682" max="7682" width="11" style="161" customWidth="1"/>
    <col min="7683" max="7686" width="12.77734375" style="161" customWidth="1"/>
    <col min="7687" max="7688" width="17.21875" style="161" customWidth="1"/>
    <col min="7689" max="7936" width="9" style="161"/>
    <col min="7937" max="7937" width="12.21875" style="161" customWidth="1"/>
    <col min="7938" max="7938" width="11" style="161" customWidth="1"/>
    <col min="7939" max="7942" width="12.77734375" style="161" customWidth="1"/>
    <col min="7943" max="7944" width="17.21875" style="161" customWidth="1"/>
    <col min="7945" max="8192" width="9" style="161"/>
    <col min="8193" max="8193" width="12.21875" style="161" customWidth="1"/>
    <col min="8194" max="8194" width="11" style="161" customWidth="1"/>
    <col min="8195" max="8198" width="12.77734375" style="161" customWidth="1"/>
    <col min="8199" max="8200" width="17.21875" style="161" customWidth="1"/>
    <col min="8201" max="8448" width="9" style="161"/>
    <col min="8449" max="8449" width="12.21875" style="161" customWidth="1"/>
    <col min="8450" max="8450" width="11" style="161" customWidth="1"/>
    <col min="8451" max="8454" width="12.77734375" style="161" customWidth="1"/>
    <col min="8455" max="8456" width="17.21875" style="161" customWidth="1"/>
    <col min="8457" max="8704" width="9" style="161"/>
    <col min="8705" max="8705" width="12.21875" style="161" customWidth="1"/>
    <col min="8706" max="8706" width="11" style="161" customWidth="1"/>
    <col min="8707" max="8710" width="12.77734375" style="161" customWidth="1"/>
    <col min="8711" max="8712" width="17.21875" style="161" customWidth="1"/>
    <col min="8713" max="8960" width="9" style="161"/>
    <col min="8961" max="8961" width="12.21875" style="161" customWidth="1"/>
    <col min="8962" max="8962" width="11" style="161" customWidth="1"/>
    <col min="8963" max="8966" width="12.77734375" style="161" customWidth="1"/>
    <col min="8967" max="8968" width="17.21875" style="161" customWidth="1"/>
    <col min="8969" max="9216" width="9" style="161"/>
    <col min="9217" max="9217" width="12.21875" style="161" customWidth="1"/>
    <col min="9218" max="9218" width="11" style="161" customWidth="1"/>
    <col min="9219" max="9222" width="12.77734375" style="161" customWidth="1"/>
    <col min="9223" max="9224" width="17.21875" style="161" customWidth="1"/>
    <col min="9225" max="9472" width="9" style="161"/>
    <col min="9473" max="9473" width="12.21875" style="161" customWidth="1"/>
    <col min="9474" max="9474" width="11" style="161" customWidth="1"/>
    <col min="9475" max="9478" width="12.77734375" style="161" customWidth="1"/>
    <col min="9479" max="9480" width="17.21875" style="161" customWidth="1"/>
    <col min="9481" max="9728" width="9" style="161"/>
    <col min="9729" max="9729" width="12.21875" style="161" customWidth="1"/>
    <col min="9730" max="9730" width="11" style="161" customWidth="1"/>
    <col min="9731" max="9734" width="12.77734375" style="161" customWidth="1"/>
    <col min="9735" max="9736" width="17.21875" style="161" customWidth="1"/>
    <col min="9737" max="9984" width="9" style="161"/>
    <col min="9985" max="9985" width="12.21875" style="161" customWidth="1"/>
    <col min="9986" max="9986" width="11" style="161" customWidth="1"/>
    <col min="9987" max="9990" width="12.77734375" style="161" customWidth="1"/>
    <col min="9991" max="9992" width="17.21875" style="161" customWidth="1"/>
    <col min="9993" max="10240" width="9" style="161"/>
    <col min="10241" max="10241" width="12.21875" style="161" customWidth="1"/>
    <col min="10242" max="10242" width="11" style="161" customWidth="1"/>
    <col min="10243" max="10246" width="12.77734375" style="161" customWidth="1"/>
    <col min="10247" max="10248" width="17.21875" style="161" customWidth="1"/>
    <col min="10249" max="10496" width="9" style="161"/>
    <col min="10497" max="10497" width="12.21875" style="161" customWidth="1"/>
    <col min="10498" max="10498" width="11" style="161" customWidth="1"/>
    <col min="10499" max="10502" width="12.77734375" style="161" customWidth="1"/>
    <col min="10503" max="10504" width="17.21875" style="161" customWidth="1"/>
    <col min="10505" max="10752" width="9" style="161"/>
    <col min="10753" max="10753" width="12.21875" style="161" customWidth="1"/>
    <col min="10754" max="10754" width="11" style="161" customWidth="1"/>
    <col min="10755" max="10758" width="12.77734375" style="161" customWidth="1"/>
    <col min="10759" max="10760" width="17.21875" style="161" customWidth="1"/>
    <col min="10761" max="11008" width="9" style="161"/>
    <col min="11009" max="11009" width="12.21875" style="161" customWidth="1"/>
    <col min="11010" max="11010" width="11" style="161" customWidth="1"/>
    <col min="11011" max="11014" width="12.77734375" style="161" customWidth="1"/>
    <col min="11015" max="11016" width="17.21875" style="161" customWidth="1"/>
    <col min="11017" max="11264" width="9" style="161"/>
    <col min="11265" max="11265" width="12.21875" style="161" customWidth="1"/>
    <col min="11266" max="11266" width="11" style="161" customWidth="1"/>
    <col min="11267" max="11270" width="12.77734375" style="161" customWidth="1"/>
    <col min="11271" max="11272" width="17.21875" style="161" customWidth="1"/>
    <col min="11273" max="11520" width="9" style="161"/>
    <col min="11521" max="11521" width="12.21875" style="161" customWidth="1"/>
    <col min="11522" max="11522" width="11" style="161" customWidth="1"/>
    <col min="11523" max="11526" width="12.77734375" style="161" customWidth="1"/>
    <col min="11527" max="11528" width="17.21875" style="161" customWidth="1"/>
    <col min="11529" max="11776" width="9" style="161"/>
    <col min="11777" max="11777" width="12.21875" style="161" customWidth="1"/>
    <col min="11778" max="11778" width="11" style="161" customWidth="1"/>
    <col min="11779" max="11782" width="12.77734375" style="161" customWidth="1"/>
    <col min="11783" max="11784" width="17.21875" style="161" customWidth="1"/>
    <col min="11785" max="12032" width="9" style="161"/>
    <col min="12033" max="12033" width="12.21875" style="161" customWidth="1"/>
    <col min="12034" max="12034" width="11" style="161" customWidth="1"/>
    <col min="12035" max="12038" width="12.77734375" style="161" customWidth="1"/>
    <col min="12039" max="12040" width="17.21875" style="161" customWidth="1"/>
    <col min="12041" max="12288" width="9" style="161"/>
    <col min="12289" max="12289" width="12.21875" style="161" customWidth="1"/>
    <col min="12290" max="12290" width="11" style="161" customWidth="1"/>
    <col min="12291" max="12294" width="12.77734375" style="161" customWidth="1"/>
    <col min="12295" max="12296" width="17.21875" style="161" customWidth="1"/>
    <col min="12297" max="12544" width="9" style="161"/>
    <col min="12545" max="12545" width="12.21875" style="161" customWidth="1"/>
    <col min="12546" max="12546" width="11" style="161" customWidth="1"/>
    <col min="12547" max="12550" width="12.77734375" style="161" customWidth="1"/>
    <col min="12551" max="12552" width="17.21875" style="161" customWidth="1"/>
    <col min="12553" max="12800" width="9" style="161"/>
    <col min="12801" max="12801" width="12.21875" style="161" customWidth="1"/>
    <col min="12802" max="12802" width="11" style="161" customWidth="1"/>
    <col min="12803" max="12806" width="12.77734375" style="161" customWidth="1"/>
    <col min="12807" max="12808" width="17.21875" style="161" customWidth="1"/>
    <col min="12809" max="13056" width="9" style="161"/>
    <col min="13057" max="13057" width="12.21875" style="161" customWidth="1"/>
    <col min="13058" max="13058" width="11" style="161" customWidth="1"/>
    <col min="13059" max="13062" width="12.77734375" style="161" customWidth="1"/>
    <col min="13063" max="13064" width="17.21875" style="161" customWidth="1"/>
    <col min="13065" max="13312" width="9" style="161"/>
    <col min="13313" max="13313" width="12.21875" style="161" customWidth="1"/>
    <col min="13314" max="13314" width="11" style="161" customWidth="1"/>
    <col min="13315" max="13318" width="12.77734375" style="161" customWidth="1"/>
    <col min="13319" max="13320" width="17.21875" style="161" customWidth="1"/>
    <col min="13321" max="13568" width="9" style="161"/>
    <col min="13569" max="13569" width="12.21875" style="161" customWidth="1"/>
    <col min="13570" max="13570" width="11" style="161" customWidth="1"/>
    <col min="13571" max="13574" width="12.77734375" style="161" customWidth="1"/>
    <col min="13575" max="13576" width="17.21875" style="161" customWidth="1"/>
    <col min="13577" max="13824" width="9" style="161"/>
    <col min="13825" max="13825" width="12.21875" style="161" customWidth="1"/>
    <col min="13826" max="13826" width="11" style="161" customWidth="1"/>
    <col min="13827" max="13830" width="12.77734375" style="161" customWidth="1"/>
    <col min="13831" max="13832" width="17.21875" style="161" customWidth="1"/>
    <col min="13833" max="14080" width="9" style="161"/>
    <col min="14081" max="14081" width="12.21875" style="161" customWidth="1"/>
    <col min="14082" max="14082" width="11" style="161" customWidth="1"/>
    <col min="14083" max="14086" width="12.77734375" style="161" customWidth="1"/>
    <col min="14087" max="14088" width="17.21875" style="161" customWidth="1"/>
    <col min="14089" max="14336" width="9" style="161"/>
    <col min="14337" max="14337" width="12.21875" style="161" customWidth="1"/>
    <col min="14338" max="14338" width="11" style="161" customWidth="1"/>
    <col min="14339" max="14342" width="12.77734375" style="161" customWidth="1"/>
    <col min="14343" max="14344" width="17.21875" style="161" customWidth="1"/>
    <col min="14345" max="14592" width="9" style="161"/>
    <col min="14593" max="14593" width="12.21875" style="161" customWidth="1"/>
    <col min="14594" max="14594" width="11" style="161" customWidth="1"/>
    <col min="14595" max="14598" width="12.77734375" style="161" customWidth="1"/>
    <col min="14599" max="14600" width="17.21875" style="161" customWidth="1"/>
    <col min="14601" max="14848" width="9" style="161"/>
    <col min="14849" max="14849" width="12.21875" style="161" customWidth="1"/>
    <col min="14850" max="14850" width="11" style="161" customWidth="1"/>
    <col min="14851" max="14854" width="12.77734375" style="161" customWidth="1"/>
    <col min="14855" max="14856" width="17.21875" style="161" customWidth="1"/>
    <col min="14857" max="15104" width="9" style="161"/>
    <col min="15105" max="15105" width="12.21875" style="161" customWidth="1"/>
    <col min="15106" max="15106" width="11" style="161" customWidth="1"/>
    <col min="15107" max="15110" width="12.77734375" style="161" customWidth="1"/>
    <col min="15111" max="15112" width="17.21875" style="161" customWidth="1"/>
    <col min="15113" max="15360" width="9" style="161"/>
    <col min="15361" max="15361" width="12.21875" style="161" customWidth="1"/>
    <col min="15362" max="15362" width="11" style="161" customWidth="1"/>
    <col min="15363" max="15366" width="12.77734375" style="161" customWidth="1"/>
    <col min="15367" max="15368" width="17.21875" style="161" customWidth="1"/>
    <col min="15369" max="15616" width="9" style="161"/>
    <col min="15617" max="15617" width="12.21875" style="161" customWidth="1"/>
    <col min="15618" max="15618" width="11" style="161" customWidth="1"/>
    <col min="15619" max="15622" width="12.77734375" style="161" customWidth="1"/>
    <col min="15623" max="15624" width="17.21875" style="161" customWidth="1"/>
    <col min="15625" max="15872" width="9" style="161"/>
    <col min="15873" max="15873" width="12.21875" style="161" customWidth="1"/>
    <col min="15874" max="15874" width="11" style="161" customWidth="1"/>
    <col min="15875" max="15878" width="12.77734375" style="161" customWidth="1"/>
    <col min="15879" max="15880" width="17.21875" style="161" customWidth="1"/>
    <col min="15881" max="16128" width="9" style="161"/>
    <col min="16129" max="16129" width="12.21875" style="161" customWidth="1"/>
    <col min="16130" max="16130" width="11" style="161" customWidth="1"/>
    <col min="16131" max="16134" width="12.77734375" style="161" customWidth="1"/>
    <col min="16135" max="16136" width="17.21875" style="161" customWidth="1"/>
    <col min="16137" max="16384" width="9" style="161"/>
  </cols>
  <sheetData>
    <row r="1" spans="1:9" s="155" customFormat="1" ht="21" customHeight="1">
      <c r="A1" s="153" t="s">
        <v>1132</v>
      </c>
      <c r="B1" s="154"/>
      <c r="D1" s="154"/>
      <c r="F1" s="153" t="s">
        <v>871</v>
      </c>
      <c r="G1" s="1850" t="s">
        <v>1133</v>
      </c>
      <c r="H1" s="1850"/>
      <c r="I1" s="147" t="s">
        <v>873</v>
      </c>
    </row>
    <row r="2" spans="1:9" s="155" customFormat="1" ht="21" customHeight="1">
      <c r="A2" s="153" t="s">
        <v>1134</v>
      </c>
      <c r="B2" s="156" t="s">
        <v>1135</v>
      </c>
      <c r="D2" s="157"/>
      <c r="E2" s="158"/>
      <c r="F2" s="153" t="s">
        <v>1092</v>
      </c>
      <c r="G2" s="1926" t="s">
        <v>1136</v>
      </c>
      <c r="H2" s="1926"/>
    </row>
    <row r="3" spans="1:9" s="160" customFormat="1" ht="37.5" customHeight="1">
      <c r="A3" s="1927" t="s">
        <v>1137</v>
      </c>
      <c r="B3" s="1927"/>
      <c r="C3" s="1927"/>
      <c r="D3" s="1927"/>
      <c r="E3" s="1927"/>
      <c r="F3" s="1927"/>
      <c r="G3" s="1927"/>
      <c r="H3" s="1927"/>
    </row>
    <row r="4" spans="1:9" ht="21" customHeight="1" thickBot="1">
      <c r="A4" s="1928" t="s">
        <v>2153</v>
      </c>
      <c r="B4" s="1928"/>
      <c r="C4" s="1928"/>
      <c r="D4" s="1928"/>
      <c r="E4" s="1928"/>
      <c r="F4" s="1928"/>
      <c r="G4" s="1928"/>
      <c r="H4" s="1928"/>
    </row>
    <row r="5" spans="1:9" s="164" customFormat="1" ht="37.35" customHeight="1" thickBot="1">
      <c r="A5" s="1929" t="s">
        <v>1138</v>
      </c>
      <c r="B5" s="1931" t="s">
        <v>1139</v>
      </c>
      <c r="C5" s="1931" t="s">
        <v>1140</v>
      </c>
      <c r="D5" s="1932"/>
      <c r="E5" s="1932"/>
      <c r="F5" s="1931" t="s">
        <v>1141</v>
      </c>
      <c r="G5" s="1932"/>
      <c r="H5" s="1933"/>
    </row>
    <row r="6" spans="1:9" s="164" customFormat="1" ht="37.35" customHeight="1" thickBot="1">
      <c r="A6" s="1930"/>
      <c r="B6" s="1932"/>
      <c r="C6" s="162" t="s">
        <v>1142</v>
      </c>
      <c r="D6" s="162" t="s">
        <v>1143</v>
      </c>
      <c r="E6" s="162" t="s">
        <v>1144</v>
      </c>
      <c r="F6" s="162" t="s">
        <v>1142</v>
      </c>
      <c r="G6" s="162" t="s">
        <v>1145</v>
      </c>
      <c r="H6" s="1581" t="s">
        <v>1144</v>
      </c>
    </row>
    <row r="7" spans="1:9" s="164" customFormat="1" ht="43.5" customHeight="1" thickBot="1">
      <c r="A7" s="1578" t="s">
        <v>1146</v>
      </c>
      <c r="B7" s="1582">
        <f>C7+F7</f>
        <v>0</v>
      </c>
      <c r="C7" s="1582">
        <f>SUM(D7:E7)</f>
        <v>0</v>
      </c>
      <c r="D7" s="1583">
        <v>0</v>
      </c>
      <c r="E7" s="1583">
        <v>0</v>
      </c>
      <c r="F7" s="1582">
        <f>SUM(G7:H7)</f>
        <v>0</v>
      </c>
      <c r="G7" s="1583">
        <v>0</v>
      </c>
      <c r="H7" s="1584">
        <v>0</v>
      </c>
    </row>
    <row r="8" spans="1:9" s="164" customFormat="1" ht="43.95" customHeight="1" thickBot="1">
      <c r="A8" s="1578" t="s">
        <v>1147</v>
      </c>
      <c r="B8" s="1582">
        <f t="shared" ref="B8:B10" si="0">C8+F8</f>
        <v>0</v>
      </c>
      <c r="C8" s="1582">
        <f t="shared" ref="C8:C10" si="1">SUM(D8:E8)</f>
        <v>0</v>
      </c>
      <c r="D8" s="1585">
        <v>0</v>
      </c>
      <c r="E8" s="1585">
        <v>0</v>
      </c>
      <c r="F8" s="1582">
        <f t="shared" ref="F8:F10" si="2">SUM(G8:H8)</f>
        <v>0</v>
      </c>
      <c r="G8" s="1585">
        <v>0</v>
      </c>
      <c r="H8" s="1586">
        <v>0</v>
      </c>
    </row>
    <row r="9" spans="1:9" s="164" customFormat="1" ht="43.95" customHeight="1" thickBot="1">
      <c r="A9" s="1578" t="s">
        <v>1148</v>
      </c>
      <c r="B9" s="1582">
        <f t="shared" si="0"/>
        <v>0</v>
      </c>
      <c r="C9" s="1582">
        <f t="shared" si="1"/>
        <v>0</v>
      </c>
      <c r="D9" s="1585">
        <v>0</v>
      </c>
      <c r="E9" s="1585">
        <v>0</v>
      </c>
      <c r="F9" s="1582">
        <f t="shared" si="2"/>
        <v>0</v>
      </c>
      <c r="G9" s="1585">
        <v>0</v>
      </c>
      <c r="H9" s="1586">
        <v>0</v>
      </c>
    </row>
    <row r="10" spans="1:9" s="164" customFormat="1" ht="43.95" customHeight="1" thickBot="1">
      <c r="A10" s="1578" t="s">
        <v>1149</v>
      </c>
      <c r="B10" s="1582">
        <f t="shared" si="0"/>
        <v>0</v>
      </c>
      <c r="C10" s="1582">
        <f t="shared" si="1"/>
        <v>0</v>
      </c>
      <c r="D10" s="1583">
        <v>0</v>
      </c>
      <c r="E10" s="1583">
        <v>0</v>
      </c>
      <c r="F10" s="1582">
        <f t="shared" si="2"/>
        <v>0</v>
      </c>
      <c r="G10" s="1583">
        <v>0</v>
      </c>
      <c r="H10" s="1584">
        <v>0</v>
      </c>
    </row>
    <row r="11" spans="1:9" ht="24.75" customHeight="1">
      <c r="A11" s="165" t="s">
        <v>966</v>
      </c>
      <c r="B11" s="166"/>
      <c r="C11" s="167" t="s">
        <v>967</v>
      </c>
      <c r="D11" s="167"/>
      <c r="E11" s="167" t="s">
        <v>1150</v>
      </c>
      <c r="F11" s="165"/>
      <c r="G11" s="168" t="s">
        <v>1151</v>
      </c>
      <c r="H11" s="169"/>
    </row>
    <row r="12" spans="1:9" ht="12.75" customHeight="1">
      <c r="E12" s="171" t="s">
        <v>1152</v>
      </c>
      <c r="G12" s="1934"/>
      <c r="H12" s="1934"/>
    </row>
    <row r="13" spans="1:9">
      <c r="A13" s="172"/>
      <c r="F13" s="1935" t="s">
        <v>2151</v>
      </c>
      <c r="G13" s="1935"/>
      <c r="H13" s="1935"/>
    </row>
    <row r="14" spans="1:9" ht="19.95" customHeight="1">
      <c r="A14" s="1833" t="s">
        <v>1153</v>
      </c>
      <c r="B14" s="1936"/>
      <c r="C14" s="1936"/>
      <c r="D14" s="1936"/>
      <c r="E14" s="1936"/>
      <c r="F14" s="1936"/>
      <c r="G14" s="1936"/>
      <c r="H14" s="1936"/>
    </row>
    <row r="15" spans="1:9" ht="17.7" customHeight="1">
      <c r="A15" s="1917" t="s">
        <v>1154</v>
      </c>
      <c r="B15" s="1917"/>
      <c r="C15" s="1917"/>
      <c r="D15" s="1917"/>
      <c r="E15" s="1917"/>
      <c r="F15" s="1917"/>
      <c r="G15" s="1917"/>
      <c r="H15" s="1917"/>
    </row>
    <row r="16" spans="1:9" ht="17.7" customHeight="1">
      <c r="A16" s="1834" t="s">
        <v>1155</v>
      </c>
      <c r="B16" s="1834"/>
      <c r="C16" s="1834"/>
      <c r="D16" s="1834"/>
      <c r="E16" s="1834"/>
      <c r="F16" s="1834"/>
      <c r="G16" s="1834"/>
      <c r="H16" s="1834"/>
    </row>
    <row r="17" spans="1:7" ht="21.75" customHeight="1">
      <c r="A17" s="174"/>
    </row>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3">
    <mergeCell ref="G12:H12"/>
    <mergeCell ref="F13:H13"/>
    <mergeCell ref="A14:H14"/>
    <mergeCell ref="A15:H15"/>
    <mergeCell ref="A16:H16"/>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27FF748C-323F-4D5C-9115-9E9F75B4C4AB}"/>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EF74D-DEE7-44B0-904E-3ABE771BD446}">
  <sheetPr>
    <tabColor rgb="FFFF3300"/>
    <pageSetUpPr fitToPage="1"/>
  </sheetPr>
  <dimension ref="A1:L224"/>
  <sheetViews>
    <sheetView showGridLines="0" view="pageLayout" topLeftCell="A4" zoomScaleNormal="115" zoomScaleSheetLayoutView="85" workbookViewId="0">
      <selection activeCell="G8" sqref="G8"/>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1088</v>
      </c>
      <c r="B1" s="306"/>
      <c r="C1" s="314"/>
      <c r="D1" s="306"/>
      <c r="E1" s="314"/>
      <c r="F1" s="153" t="s">
        <v>871</v>
      </c>
      <c r="G1" s="1867" t="s">
        <v>2420</v>
      </c>
      <c r="H1" s="1868"/>
      <c r="I1" s="147" t="s">
        <v>873</v>
      </c>
      <c r="J1" s="314"/>
      <c r="K1" s="314"/>
      <c r="L1" s="314"/>
    </row>
    <row r="2" spans="1:12" s="155" customFormat="1" ht="21" customHeight="1">
      <c r="A2" s="153" t="s">
        <v>2374</v>
      </c>
      <c r="B2" s="156" t="s">
        <v>2421</v>
      </c>
      <c r="C2" s="314"/>
      <c r="D2" s="311"/>
      <c r="E2" s="156"/>
      <c r="F2" s="153" t="s">
        <v>1092</v>
      </c>
      <c r="G2" s="1850" t="s">
        <v>1136</v>
      </c>
      <c r="H2" s="1850"/>
      <c r="I2" s="314"/>
      <c r="J2" s="314"/>
      <c r="K2" s="314"/>
      <c r="L2" s="314"/>
    </row>
    <row r="3" spans="1:12" s="160" customFormat="1" ht="37.5" customHeight="1">
      <c r="A3" s="1854" t="s">
        <v>2422</v>
      </c>
      <c r="B3" s="1854"/>
      <c r="C3" s="1854"/>
      <c r="D3" s="1854"/>
      <c r="E3" s="1854"/>
      <c r="F3" s="1854"/>
      <c r="G3" s="1854"/>
      <c r="H3" s="1854"/>
      <c r="I3" s="1428"/>
      <c r="J3" s="1428"/>
      <c r="K3" s="1428"/>
      <c r="L3" s="1428"/>
    </row>
    <row r="4" spans="1:12" ht="21" customHeight="1" thickBot="1">
      <c r="A4" s="1928" t="s">
        <v>2433</v>
      </c>
      <c r="B4" s="1928"/>
      <c r="C4" s="1928"/>
      <c r="D4" s="1928"/>
      <c r="E4" s="1928"/>
      <c r="F4" s="1928"/>
      <c r="G4" s="1928"/>
      <c r="H4" s="1928"/>
      <c r="I4" s="174"/>
      <c r="J4" s="174"/>
      <c r="K4" s="174"/>
      <c r="L4" s="174"/>
    </row>
    <row r="5" spans="1:12" s="164" customFormat="1" ht="37.35" customHeight="1">
      <c r="A5" s="1835" t="s">
        <v>2379</v>
      </c>
      <c r="B5" s="1838" t="s">
        <v>1428</v>
      </c>
      <c r="C5" s="1841" t="s">
        <v>2380</v>
      </c>
      <c r="D5" s="1842"/>
      <c r="E5" s="1842"/>
      <c r="F5" s="1843" t="s">
        <v>2381</v>
      </c>
      <c r="G5" s="1844"/>
      <c r="H5" s="1844"/>
      <c r="I5" s="1430"/>
      <c r="J5" s="1430"/>
      <c r="K5" s="1430"/>
      <c r="L5" s="1430"/>
    </row>
    <row r="6" spans="1:12" s="164" customFormat="1" ht="37.35" customHeight="1" thickBot="1">
      <c r="A6" s="1836"/>
      <c r="B6" s="1839"/>
      <c r="C6" s="1478" t="s">
        <v>1032</v>
      </c>
      <c r="D6" s="1479" t="s">
        <v>1098</v>
      </c>
      <c r="E6" s="1479" t="s">
        <v>1099</v>
      </c>
      <c r="F6" s="1478" t="s">
        <v>1032</v>
      </c>
      <c r="G6" s="1479" t="s">
        <v>1098</v>
      </c>
      <c r="H6" s="1480" t="s">
        <v>1099</v>
      </c>
      <c r="I6" s="1430"/>
      <c r="J6" s="1430"/>
      <c r="K6" s="1430"/>
      <c r="L6" s="1430"/>
    </row>
    <row r="7" spans="1:12" s="164" customFormat="1" ht="43.5" customHeight="1" thickBot="1">
      <c r="A7" s="1432" t="s">
        <v>2042</v>
      </c>
      <c r="B7" s="1587">
        <f>C7+F7</f>
        <v>0</v>
      </c>
      <c r="C7" s="1587">
        <f>SUM(D7:E7)</f>
        <v>0</v>
      </c>
      <c r="D7" s="1588">
        <f>SUM(D8:D10)</f>
        <v>0</v>
      </c>
      <c r="E7" s="1588">
        <f>SUM(D8:D10)</f>
        <v>0</v>
      </c>
      <c r="F7" s="1587">
        <f>SUM(G7:H7)</f>
        <v>0</v>
      </c>
      <c r="G7" s="1588">
        <f>SUM(G8:G10)</f>
        <v>0</v>
      </c>
      <c r="H7" s="1589">
        <f>SUM(H8:H10)</f>
        <v>0</v>
      </c>
      <c r="I7" s="1430"/>
      <c r="J7" s="1430"/>
      <c r="K7" s="1430"/>
      <c r="L7" s="1430"/>
    </row>
    <row r="8" spans="1:12" s="164" customFormat="1" ht="43.95" customHeight="1" thickBot="1">
      <c r="A8" s="1433" t="s">
        <v>2387</v>
      </c>
      <c r="B8" s="1587">
        <f t="shared" ref="B8:B10" si="0">C8+F8</f>
        <v>0</v>
      </c>
      <c r="C8" s="1587">
        <f t="shared" ref="C8:C10" si="1">SUM(D8:E8)</f>
        <v>0</v>
      </c>
      <c r="D8" s="1590">
        <v>0</v>
      </c>
      <c r="E8" s="1590">
        <v>0</v>
      </c>
      <c r="F8" s="1587">
        <f t="shared" ref="F8:F10" si="2">SUM(G8:H8)</f>
        <v>0</v>
      </c>
      <c r="G8" s="1590">
        <v>0</v>
      </c>
      <c r="H8" s="1591">
        <v>0</v>
      </c>
      <c r="I8" s="1430"/>
      <c r="J8" s="1430"/>
      <c r="K8" s="1430"/>
      <c r="L8" s="1430"/>
    </row>
    <row r="9" spans="1:12" s="164" customFormat="1" ht="43.95" customHeight="1" thickBot="1">
      <c r="A9" s="1433" t="s">
        <v>2388</v>
      </c>
      <c r="B9" s="1587">
        <f t="shared" si="0"/>
        <v>0</v>
      </c>
      <c r="C9" s="1587">
        <f t="shared" si="1"/>
        <v>0</v>
      </c>
      <c r="D9" s="1590">
        <v>0</v>
      </c>
      <c r="E9" s="1590">
        <v>0</v>
      </c>
      <c r="F9" s="1587">
        <f t="shared" si="2"/>
        <v>0</v>
      </c>
      <c r="G9" s="1590">
        <v>0</v>
      </c>
      <c r="H9" s="1591">
        <v>0</v>
      </c>
      <c r="I9" s="1430"/>
      <c r="J9" s="1430"/>
      <c r="K9" s="1430"/>
      <c r="L9" s="1430"/>
    </row>
    <row r="10" spans="1:12" s="164" customFormat="1" ht="43.95" customHeight="1" thickBot="1">
      <c r="A10" s="1434" t="s">
        <v>2389</v>
      </c>
      <c r="B10" s="1587">
        <f t="shared" si="0"/>
        <v>0</v>
      </c>
      <c r="C10" s="1587">
        <f t="shared" si="1"/>
        <v>0</v>
      </c>
      <c r="D10" s="1588">
        <v>0</v>
      </c>
      <c r="E10" s="1588">
        <v>0</v>
      </c>
      <c r="F10" s="1587">
        <f t="shared" si="2"/>
        <v>0</v>
      </c>
      <c r="G10" s="1588">
        <v>0</v>
      </c>
      <c r="H10" s="1589">
        <v>0</v>
      </c>
      <c r="I10" s="1430"/>
      <c r="J10" s="1430"/>
      <c r="K10" s="1430"/>
      <c r="L10" s="1430"/>
    </row>
    <row r="11" spans="1:12" ht="24.75" customHeight="1">
      <c r="A11" s="165" t="s">
        <v>966</v>
      </c>
      <c r="B11" s="400" t="s">
        <v>967</v>
      </c>
      <c r="C11" s="174"/>
      <c r="D11" s="165" t="s">
        <v>1008</v>
      </c>
      <c r="E11" s="174"/>
      <c r="F11" s="400" t="s">
        <v>968</v>
      </c>
      <c r="G11" s="174"/>
      <c r="H11" s="1481"/>
      <c r="I11" s="174"/>
      <c r="J11" s="174"/>
      <c r="K11" s="174"/>
      <c r="L11" s="174"/>
    </row>
    <row r="12" spans="1:12" ht="12.75" customHeight="1">
      <c r="A12" s="174"/>
      <c r="B12" s="174"/>
      <c r="C12" s="174"/>
      <c r="D12" s="1441" t="s">
        <v>1009</v>
      </c>
      <c r="E12" s="174"/>
      <c r="F12" s="174"/>
      <c r="G12" s="1832"/>
      <c r="H12" s="1832"/>
      <c r="I12" s="174"/>
      <c r="J12" s="174"/>
      <c r="K12" s="174"/>
      <c r="L12" s="174"/>
    </row>
    <row r="13" spans="1:12" ht="16.2">
      <c r="A13" s="173"/>
      <c r="B13" s="174"/>
      <c r="C13" s="174"/>
      <c r="D13" s="1435"/>
      <c r="E13" s="174"/>
      <c r="F13" s="1937" t="s">
        <v>2301</v>
      </c>
      <c r="G13" s="1937"/>
      <c r="H13" s="1937"/>
      <c r="I13" s="174"/>
      <c r="J13" s="174"/>
      <c r="K13" s="174"/>
      <c r="L13" s="174"/>
    </row>
    <row r="14" spans="1:12" ht="30.75" customHeight="1">
      <c r="A14" s="1834" t="s">
        <v>1155</v>
      </c>
      <c r="B14" s="1834"/>
      <c r="C14" s="1834"/>
      <c r="D14" s="1834"/>
      <c r="E14" s="1834"/>
      <c r="F14" s="1834"/>
      <c r="G14" s="1834"/>
      <c r="H14" s="1834"/>
      <c r="I14" s="174"/>
      <c r="J14" s="174"/>
      <c r="K14" s="174"/>
      <c r="L14" s="174"/>
    </row>
    <row r="15" spans="1:12" ht="16.2">
      <c r="A15" s="1903" t="s">
        <v>2423</v>
      </c>
      <c r="B15" s="1833"/>
      <c r="C15" s="1833"/>
      <c r="D15" s="1833"/>
      <c r="E15" s="1833"/>
      <c r="F15" s="1833"/>
      <c r="G15" s="1833"/>
      <c r="H15" s="1833"/>
      <c r="I15" s="1833"/>
      <c r="J15" s="1833"/>
      <c r="K15" s="1833"/>
      <c r="L15" s="1833"/>
    </row>
    <row r="16" spans="1:12" ht="17.399999999999999" customHeight="1">
      <c r="A16" s="174" t="s">
        <v>2424</v>
      </c>
      <c r="B16" s="174"/>
      <c r="C16" s="174"/>
      <c r="D16" s="174"/>
      <c r="E16" s="174"/>
      <c r="F16" s="174"/>
      <c r="G16" s="174"/>
      <c r="H16" s="174"/>
      <c r="I16" s="174"/>
      <c r="J16" s="174"/>
      <c r="K16" s="174"/>
      <c r="L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200EAE2F-9D87-4435-8D65-2DB41852577B}"/>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9C64B-A547-4D5C-B051-E2E9E62E5AD1}">
  <sheetPr>
    <tabColor rgb="FFFF3300"/>
    <pageSetUpPr fitToPage="1"/>
  </sheetPr>
  <dimension ref="A1:L224"/>
  <sheetViews>
    <sheetView showGridLines="0" view="pageLayout" topLeftCell="A2" zoomScaleNormal="115" zoomScaleSheetLayoutView="85" workbookViewId="0">
      <selection activeCell="B7" sqref="B7:H10"/>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1088</v>
      </c>
      <c r="B1" s="306"/>
      <c r="C1" s="314"/>
      <c r="D1" s="306"/>
      <c r="E1" s="314"/>
      <c r="F1" s="153" t="s">
        <v>871</v>
      </c>
      <c r="G1" s="1867" t="s">
        <v>2420</v>
      </c>
      <c r="H1" s="1868"/>
      <c r="I1" s="147" t="s">
        <v>873</v>
      </c>
      <c r="J1" s="314"/>
      <c r="K1" s="314"/>
      <c r="L1" s="314"/>
    </row>
    <row r="2" spans="1:12" s="155" customFormat="1" ht="21" customHeight="1">
      <c r="A2" s="153" t="s">
        <v>2374</v>
      </c>
      <c r="B2" s="156" t="s">
        <v>2421</v>
      </c>
      <c r="C2" s="314"/>
      <c r="D2" s="311"/>
      <c r="E2" s="156"/>
      <c r="F2" s="153" t="s">
        <v>1092</v>
      </c>
      <c r="G2" s="1850" t="s">
        <v>1136</v>
      </c>
      <c r="H2" s="1850"/>
      <c r="I2" s="314"/>
      <c r="J2" s="314"/>
      <c r="K2" s="314"/>
      <c r="L2" s="314"/>
    </row>
    <row r="3" spans="1:12" s="160" customFormat="1" ht="37.5" customHeight="1">
      <c r="A3" s="1854" t="s">
        <v>2422</v>
      </c>
      <c r="B3" s="1854"/>
      <c r="C3" s="1854"/>
      <c r="D3" s="1854"/>
      <c r="E3" s="1854"/>
      <c r="F3" s="1854"/>
      <c r="G3" s="1854"/>
      <c r="H3" s="1854"/>
      <c r="I3" s="1428"/>
      <c r="J3" s="1428"/>
      <c r="K3" s="1428"/>
      <c r="L3" s="1428"/>
    </row>
    <row r="4" spans="1:12" ht="21" customHeight="1" thickBot="1">
      <c r="A4" s="1928" t="s">
        <v>2441</v>
      </c>
      <c r="B4" s="1928"/>
      <c r="C4" s="1928"/>
      <c r="D4" s="1928"/>
      <c r="E4" s="1928"/>
      <c r="F4" s="1928"/>
      <c r="G4" s="1928"/>
      <c r="H4" s="1928"/>
      <c r="I4" s="174"/>
      <c r="J4" s="174"/>
      <c r="K4" s="174"/>
      <c r="L4" s="174"/>
    </row>
    <row r="5" spans="1:12" s="164" customFormat="1" ht="37.35" customHeight="1">
      <c r="A5" s="1835" t="s">
        <v>2379</v>
      </c>
      <c r="B5" s="1838" t="s">
        <v>1428</v>
      </c>
      <c r="C5" s="1841" t="s">
        <v>2380</v>
      </c>
      <c r="D5" s="1842"/>
      <c r="E5" s="1842"/>
      <c r="F5" s="1843" t="s">
        <v>2381</v>
      </c>
      <c r="G5" s="1844"/>
      <c r="H5" s="1844"/>
      <c r="I5" s="1430"/>
      <c r="J5" s="1430"/>
      <c r="K5" s="1430"/>
      <c r="L5" s="1430"/>
    </row>
    <row r="6" spans="1:12" s="164" customFormat="1" ht="37.35" customHeight="1" thickBot="1">
      <c r="A6" s="1836"/>
      <c r="B6" s="1839"/>
      <c r="C6" s="1478" t="s">
        <v>1032</v>
      </c>
      <c r="D6" s="1479" t="s">
        <v>1098</v>
      </c>
      <c r="E6" s="1479" t="s">
        <v>1099</v>
      </c>
      <c r="F6" s="1478" t="s">
        <v>1032</v>
      </c>
      <c r="G6" s="1479" t="s">
        <v>1098</v>
      </c>
      <c r="H6" s="1480" t="s">
        <v>1099</v>
      </c>
      <c r="I6" s="1430"/>
      <c r="J6" s="1430"/>
      <c r="K6" s="1430"/>
      <c r="L6" s="1430"/>
    </row>
    <row r="7" spans="1:12" s="164" customFormat="1" ht="43.5" customHeight="1" thickBot="1">
      <c r="A7" s="1432" t="s">
        <v>2042</v>
      </c>
      <c r="B7" s="1587">
        <f>C7+F7</f>
        <v>0</v>
      </c>
      <c r="C7" s="1587">
        <f>SUM(D7:E7)</f>
        <v>0</v>
      </c>
      <c r="D7" s="1588">
        <f>SUM(D8:D10)</f>
        <v>0</v>
      </c>
      <c r="E7" s="1588">
        <f>SUM(D8:D10)</f>
        <v>0</v>
      </c>
      <c r="F7" s="1587">
        <f>SUM(G7:H7)</f>
        <v>0</v>
      </c>
      <c r="G7" s="1588">
        <f>SUM(G8:G10)</f>
        <v>0</v>
      </c>
      <c r="H7" s="1589">
        <f>SUM(H8:H10)</f>
        <v>0</v>
      </c>
      <c r="I7" s="1430"/>
      <c r="J7" s="1430"/>
      <c r="K7" s="1430"/>
      <c r="L7" s="1430"/>
    </row>
    <row r="8" spans="1:12" s="164" customFormat="1" ht="43.95" customHeight="1" thickBot="1">
      <c r="A8" s="1433" t="s">
        <v>2387</v>
      </c>
      <c r="B8" s="1587">
        <f t="shared" ref="B8:B10" si="0">C8+F8</f>
        <v>0</v>
      </c>
      <c r="C8" s="1587">
        <f t="shared" ref="C8:C10" si="1">SUM(D8:E8)</f>
        <v>0</v>
      </c>
      <c r="D8" s="1590">
        <v>0</v>
      </c>
      <c r="E8" s="1590">
        <v>0</v>
      </c>
      <c r="F8" s="1587">
        <f t="shared" ref="F8:F10" si="2">SUM(G8:H8)</f>
        <v>0</v>
      </c>
      <c r="G8" s="1590">
        <v>0</v>
      </c>
      <c r="H8" s="1591">
        <v>0</v>
      </c>
      <c r="I8" s="1430"/>
      <c r="J8" s="1430"/>
      <c r="K8" s="1430"/>
      <c r="L8" s="1430"/>
    </row>
    <row r="9" spans="1:12" s="164" customFormat="1" ht="43.95" customHeight="1" thickBot="1">
      <c r="A9" s="1433" t="s">
        <v>2388</v>
      </c>
      <c r="B9" s="1587">
        <f t="shared" si="0"/>
        <v>0</v>
      </c>
      <c r="C9" s="1587">
        <f t="shared" si="1"/>
        <v>0</v>
      </c>
      <c r="D9" s="1590">
        <v>0</v>
      </c>
      <c r="E9" s="1590">
        <v>0</v>
      </c>
      <c r="F9" s="1587">
        <f t="shared" si="2"/>
        <v>0</v>
      </c>
      <c r="G9" s="1590">
        <v>0</v>
      </c>
      <c r="H9" s="1591">
        <v>0</v>
      </c>
      <c r="I9" s="1430"/>
      <c r="J9" s="1430"/>
      <c r="K9" s="1430"/>
      <c r="L9" s="1430"/>
    </row>
    <row r="10" spans="1:12" s="164" customFormat="1" ht="43.95" customHeight="1" thickBot="1">
      <c r="A10" s="1434" t="s">
        <v>2389</v>
      </c>
      <c r="B10" s="1587">
        <f t="shared" si="0"/>
        <v>0</v>
      </c>
      <c r="C10" s="1587">
        <f t="shared" si="1"/>
        <v>0</v>
      </c>
      <c r="D10" s="1588">
        <v>0</v>
      </c>
      <c r="E10" s="1588">
        <v>0</v>
      </c>
      <c r="F10" s="1587">
        <f t="shared" si="2"/>
        <v>0</v>
      </c>
      <c r="G10" s="1588">
        <v>0</v>
      </c>
      <c r="H10" s="1589">
        <v>0</v>
      </c>
      <c r="I10" s="1430"/>
      <c r="J10" s="1430"/>
      <c r="K10" s="1430"/>
      <c r="L10" s="1430"/>
    </row>
    <row r="11" spans="1:12" ht="24.75" customHeight="1">
      <c r="A11" s="165" t="s">
        <v>966</v>
      </c>
      <c r="B11" s="400" t="s">
        <v>967</v>
      </c>
      <c r="C11" s="174"/>
      <c r="D11" s="165" t="s">
        <v>1008</v>
      </c>
      <c r="E11" s="174"/>
      <c r="F11" s="400" t="s">
        <v>968</v>
      </c>
      <c r="G11" s="174"/>
      <c r="H11" s="1481"/>
      <c r="I11" s="174"/>
      <c r="J11" s="174"/>
      <c r="K11" s="174"/>
      <c r="L11" s="174"/>
    </row>
    <row r="12" spans="1:12" ht="12.75" customHeight="1">
      <c r="A12" s="174"/>
      <c r="B12" s="174"/>
      <c r="C12" s="174"/>
      <c r="D12" s="1441" t="s">
        <v>1009</v>
      </c>
      <c r="E12" s="174"/>
      <c r="F12" s="174"/>
      <c r="G12" s="1832"/>
      <c r="H12" s="1832"/>
      <c r="I12" s="174"/>
      <c r="J12" s="174"/>
      <c r="K12" s="174"/>
      <c r="L12" s="174"/>
    </row>
    <row r="13" spans="1:12" ht="16.2">
      <c r="A13" s="173"/>
      <c r="B13" s="174"/>
      <c r="C13" s="174"/>
      <c r="D13" s="1435"/>
      <c r="E13" s="174"/>
      <c r="F13" s="1937" t="s">
        <v>2446</v>
      </c>
      <c r="G13" s="1937"/>
      <c r="H13" s="1937"/>
      <c r="I13" s="174"/>
      <c r="J13" s="174"/>
      <c r="K13" s="174"/>
      <c r="L13" s="174"/>
    </row>
    <row r="14" spans="1:12" ht="30.75" customHeight="1">
      <c r="A14" s="1834" t="s">
        <v>1155</v>
      </c>
      <c r="B14" s="1834"/>
      <c r="C14" s="1834"/>
      <c r="D14" s="1834"/>
      <c r="E14" s="1834"/>
      <c r="F14" s="1834"/>
      <c r="G14" s="1834"/>
      <c r="H14" s="1834"/>
      <c r="I14" s="174"/>
      <c r="J14" s="174"/>
      <c r="K14" s="174"/>
      <c r="L14" s="174"/>
    </row>
    <row r="15" spans="1:12" ht="16.2">
      <c r="A15" s="1903" t="s">
        <v>2423</v>
      </c>
      <c r="B15" s="1833"/>
      <c r="C15" s="1833"/>
      <c r="D15" s="1833"/>
      <c r="E15" s="1833"/>
      <c r="F15" s="1833"/>
      <c r="G15" s="1833"/>
      <c r="H15" s="1833"/>
      <c r="I15" s="1833"/>
      <c r="J15" s="1833"/>
      <c r="K15" s="1833"/>
      <c r="L15" s="1833"/>
    </row>
    <row r="16" spans="1:12" ht="17.399999999999999" customHeight="1">
      <c r="A16" s="174" t="s">
        <v>2424</v>
      </c>
      <c r="B16" s="174"/>
      <c r="C16" s="174"/>
      <c r="D16" s="174"/>
      <c r="E16" s="174"/>
      <c r="F16" s="174"/>
      <c r="G16" s="174"/>
      <c r="H16" s="174"/>
      <c r="I16" s="174"/>
      <c r="J16" s="174"/>
      <c r="K16" s="174"/>
      <c r="L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91D5C881-E75B-4534-911F-9F3BDE90D02B}"/>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DEB82-2A1D-43C9-B5D3-4E33462822E8}">
  <sheetPr>
    <tabColor rgb="FFFF3300"/>
    <pageSetUpPr fitToPage="1"/>
  </sheetPr>
  <dimension ref="A1:L224"/>
  <sheetViews>
    <sheetView showGridLines="0" view="pageLayout" topLeftCell="A5" zoomScaleNormal="115" zoomScaleSheetLayoutView="85" workbookViewId="0">
      <selection activeCell="F8" sqref="F8"/>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1088</v>
      </c>
      <c r="B1" s="306"/>
      <c r="C1" s="314"/>
      <c r="D1" s="306"/>
      <c r="E1" s="314"/>
      <c r="F1" s="153" t="s">
        <v>871</v>
      </c>
      <c r="G1" s="1867" t="s">
        <v>2420</v>
      </c>
      <c r="H1" s="1868"/>
      <c r="I1" s="147" t="s">
        <v>873</v>
      </c>
      <c r="J1" s="314"/>
      <c r="K1" s="314"/>
      <c r="L1" s="314"/>
    </row>
    <row r="2" spans="1:12" s="155" customFormat="1" ht="21" customHeight="1">
      <c r="A2" s="153" t="s">
        <v>2374</v>
      </c>
      <c r="B2" s="156" t="s">
        <v>2421</v>
      </c>
      <c r="C2" s="314"/>
      <c r="D2" s="311"/>
      <c r="E2" s="156"/>
      <c r="F2" s="153" t="s">
        <v>1092</v>
      </c>
      <c r="G2" s="1850" t="s">
        <v>1136</v>
      </c>
      <c r="H2" s="1850"/>
      <c r="I2" s="314"/>
      <c r="J2" s="314"/>
      <c r="K2" s="314"/>
      <c r="L2" s="314"/>
    </row>
    <row r="3" spans="1:12" s="160" customFormat="1" ht="37.5" customHeight="1">
      <c r="A3" s="1854" t="s">
        <v>2422</v>
      </c>
      <c r="B3" s="1854"/>
      <c r="C3" s="1854"/>
      <c r="D3" s="1854"/>
      <c r="E3" s="1854"/>
      <c r="F3" s="1854"/>
      <c r="G3" s="1854"/>
      <c r="H3" s="1854"/>
      <c r="I3" s="1428"/>
      <c r="J3" s="1428"/>
      <c r="K3" s="1428"/>
      <c r="L3" s="1428"/>
    </row>
    <row r="4" spans="1:12" ht="21" customHeight="1" thickBot="1">
      <c r="A4" s="1928" t="s">
        <v>2502</v>
      </c>
      <c r="B4" s="1928"/>
      <c r="C4" s="1928"/>
      <c r="D4" s="1928"/>
      <c r="E4" s="1928"/>
      <c r="F4" s="1928"/>
      <c r="G4" s="1928"/>
      <c r="H4" s="1928"/>
      <c r="I4" s="174"/>
      <c r="J4" s="174"/>
      <c r="K4" s="174"/>
      <c r="L4" s="174"/>
    </row>
    <row r="5" spans="1:12" s="164" customFormat="1" ht="37.35" customHeight="1">
      <c r="A5" s="1835" t="s">
        <v>2379</v>
      </c>
      <c r="B5" s="1838" t="s">
        <v>1428</v>
      </c>
      <c r="C5" s="1841" t="s">
        <v>2380</v>
      </c>
      <c r="D5" s="1842"/>
      <c r="E5" s="1842"/>
      <c r="F5" s="1843" t="s">
        <v>2381</v>
      </c>
      <c r="G5" s="1844"/>
      <c r="H5" s="1844"/>
      <c r="I5" s="1430"/>
      <c r="J5" s="1430"/>
      <c r="K5" s="1430"/>
      <c r="L5" s="1430"/>
    </row>
    <row r="6" spans="1:12" s="164" customFormat="1" ht="37.35" customHeight="1" thickBot="1">
      <c r="A6" s="1836"/>
      <c r="B6" s="1839"/>
      <c r="C6" s="1478" t="s">
        <v>1032</v>
      </c>
      <c r="D6" s="1479" t="s">
        <v>1098</v>
      </c>
      <c r="E6" s="1479" t="s">
        <v>1099</v>
      </c>
      <c r="F6" s="1478" t="s">
        <v>1032</v>
      </c>
      <c r="G6" s="1479" t="s">
        <v>1098</v>
      </c>
      <c r="H6" s="1480" t="s">
        <v>1099</v>
      </c>
      <c r="I6" s="1430"/>
      <c r="J6" s="1430"/>
      <c r="K6" s="1430"/>
      <c r="L6" s="1430"/>
    </row>
    <row r="7" spans="1:12" s="164" customFormat="1" ht="43.5" customHeight="1" thickBot="1">
      <c r="A7" s="1432" t="s">
        <v>2042</v>
      </c>
      <c r="B7" s="1587">
        <f>C7+F7</f>
        <v>0</v>
      </c>
      <c r="C7" s="1587">
        <f>SUM(D7:E7)</f>
        <v>0</v>
      </c>
      <c r="D7" s="1588">
        <f>SUM(D8:D10)</f>
        <v>0</v>
      </c>
      <c r="E7" s="1588">
        <f>SUM(D8:D10)</f>
        <v>0</v>
      </c>
      <c r="F7" s="1587">
        <f>SUM(G7:H7)</f>
        <v>0</v>
      </c>
      <c r="G7" s="1588">
        <f>SUM(G8:G10)</f>
        <v>0</v>
      </c>
      <c r="H7" s="1589">
        <f>SUM(H8:H10)</f>
        <v>0</v>
      </c>
      <c r="I7" s="1430"/>
      <c r="J7" s="1430"/>
      <c r="K7" s="1430"/>
      <c r="L7" s="1430"/>
    </row>
    <row r="8" spans="1:12" s="164" customFormat="1" ht="43.95" customHeight="1" thickBot="1">
      <c r="A8" s="1433" t="s">
        <v>2387</v>
      </c>
      <c r="B8" s="1587">
        <f t="shared" ref="B8:B10" si="0">C8+F8</f>
        <v>0</v>
      </c>
      <c r="C8" s="1587">
        <f t="shared" ref="C8:C10" si="1">SUM(D8:E8)</f>
        <v>0</v>
      </c>
      <c r="D8" s="1590">
        <v>0</v>
      </c>
      <c r="E8" s="1590">
        <v>0</v>
      </c>
      <c r="F8" s="1587">
        <f t="shared" ref="F8:F10" si="2">SUM(G8:H8)</f>
        <v>0</v>
      </c>
      <c r="G8" s="1590">
        <v>0</v>
      </c>
      <c r="H8" s="1591">
        <v>0</v>
      </c>
      <c r="I8" s="1430"/>
      <c r="J8" s="1430"/>
      <c r="K8" s="1430"/>
      <c r="L8" s="1430"/>
    </row>
    <row r="9" spans="1:12" s="164" customFormat="1" ht="43.95" customHeight="1" thickBot="1">
      <c r="A9" s="1433" t="s">
        <v>2388</v>
      </c>
      <c r="B9" s="1587">
        <f t="shared" si="0"/>
        <v>0</v>
      </c>
      <c r="C9" s="1587">
        <f t="shared" si="1"/>
        <v>0</v>
      </c>
      <c r="D9" s="1590">
        <v>0</v>
      </c>
      <c r="E9" s="1590">
        <v>0</v>
      </c>
      <c r="F9" s="1587">
        <f t="shared" si="2"/>
        <v>0</v>
      </c>
      <c r="G9" s="1590">
        <v>0</v>
      </c>
      <c r="H9" s="1591">
        <v>0</v>
      </c>
      <c r="I9" s="1430"/>
      <c r="J9" s="1430"/>
      <c r="K9" s="1430"/>
      <c r="L9" s="1430"/>
    </row>
    <row r="10" spans="1:12" s="164" customFormat="1" ht="43.95" customHeight="1" thickBot="1">
      <c r="A10" s="1434" t="s">
        <v>2389</v>
      </c>
      <c r="B10" s="1587">
        <f t="shared" si="0"/>
        <v>0</v>
      </c>
      <c r="C10" s="1587">
        <f t="shared" si="1"/>
        <v>0</v>
      </c>
      <c r="D10" s="1588">
        <v>0</v>
      </c>
      <c r="E10" s="1588">
        <v>0</v>
      </c>
      <c r="F10" s="1587">
        <f t="shared" si="2"/>
        <v>0</v>
      </c>
      <c r="G10" s="1588">
        <v>0</v>
      </c>
      <c r="H10" s="1589">
        <v>0</v>
      </c>
      <c r="I10" s="1430"/>
      <c r="J10" s="1430"/>
      <c r="K10" s="1430"/>
      <c r="L10" s="1430"/>
    </row>
    <row r="11" spans="1:12" ht="24.75" customHeight="1">
      <c r="A11" s="165" t="s">
        <v>966</v>
      </c>
      <c r="B11" s="400" t="s">
        <v>967</v>
      </c>
      <c r="C11" s="174"/>
      <c r="D11" s="165" t="s">
        <v>1008</v>
      </c>
      <c r="E11" s="174"/>
      <c r="F11" s="400" t="s">
        <v>968</v>
      </c>
      <c r="G11" s="174"/>
      <c r="H11" s="1481"/>
      <c r="I11" s="174"/>
      <c r="J11" s="174"/>
      <c r="K11" s="174"/>
      <c r="L11" s="174"/>
    </row>
    <row r="12" spans="1:12" ht="12.75" customHeight="1">
      <c r="A12" s="174"/>
      <c r="B12" s="174"/>
      <c r="C12" s="174"/>
      <c r="D12" s="1441" t="s">
        <v>1009</v>
      </c>
      <c r="E12" s="174"/>
      <c r="F12" s="174"/>
      <c r="G12" s="1832"/>
      <c r="H12" s="1832"/>
      <c r="I12" s="174"/>
      <c r="J12" s="174"/>
      <c r="K12" s="174"/>
      <c r="L12" s="174"/>
    </row>
    <row r="13" spans="1:12" ht="16.2">
      <c r="A13" s="173"/>
      <c r="B13" s="174"/>
      <c r="C13" s="174"/>
      <c r="D13" s="1435"/>
      <c r="E13" s="174"/>
      <c r="F13" s="1937" t="s">
        <v>2507</v>
      </c>
      <c r="G13" s="1937"/>
      <c r="H13" s="1937"/>
      <c r="I13" s="174"/>
      <c r="J13" s="174"/>
      <c r="K13" s="174"/>
      <c r="L13" s="174"/>
    </row>
    <row r="14" spans="1:12" ht="30.75" customHeight="1">
      <c r="A14" s="1834" t="s">
        <v>1155</v>
      </c>
      <c r="B14" s="1834"/>
      <c r="C14" s="1834"/>
      <c r="D14" s="1834"/>
      <c r="E14" s="1834"/>
      <c r="F14" s="1834"/>
      <c r="G14" s="1834"/>
      <c r="H14" s="1834"/>
      <c r="I14" s="174"/>
      <c r="J14" s="174"/>
      <c r="K14" s="174"/>
      <c r="L14" s="174"/>
    </row>
    <row r="15" spans="1:12" ht="16.2">
      <c r="A15" s="1903" t="s">
        <v>2423</v>
      </c>
      <c r="B15" s="1833"/>
      <c r="C15" s="1833"/>
      <c r="D15" s="1833"/>
      <c r="E15" s="1833"/>
      <c r="F15" s="1833"/>
      <c r="G15" s="1833"/>
      <c r="H15" s="1833"/>
      <c r="I15" s="1833"/>
      <c r="J15" s="1833"/>
      <c r="K15" s="1833"/>
      <c r="L15" s="1833"/>
    </row>
    <row r="16" spans="1:12" ht="17.399999999999999" customHeight="1">
      <c r="A16" s="174" t="s">
        <v>2424</v>
      </c>
      <c r="B16" s="174"/>
      <c r="C16" s="174"/>
      <c r="D16" s="174"/>
      <c r="E16" s="174"/>
      <c r="F16" s="174"/>
      <c r="G16" s="174"/>
      <c r="H16" s="174"/>
      <c r="I16" s="174"/>
      <c r="J16" s="174"/>
      <c r="K16" s="174"/>
      <c r="L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5237EFEC-92DD-4221-9CF8-68E1A1888D86}"/>
  </hyperlinks>
  <printOptions horizontalCentered="1"/>
  <pageMargins left="0.35433070866141736" right="0.15748031496062992" top="0.62992125984251968" bottom="0.39370078740157483" header="0.51181102362204722" footer="0.51181102362204722"/>
  <pageSetup paperSize="9" scale="76" orientation="landscape" blackAndWhite="1"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F8A9E-E81A-458F-B7F3-81B5D33EE540}">
  <sheetPr>
    <pageSetUpPr fitToPage="1"/>
  </sheetPr>
  <dimension ref="A1:I224"/>
  <sheetViews>
    <sheetView showGridLines="0" view="pageLayout" topLeftCell="A4" zoomScaleNormal="100" workbookViewId="0">
      <selection activeCell="G9" sqref="G9"/>
    </sheetView>
  </sheetViews>
  <sheetFormatPr defaultColWidth="9" defaultRowHeight="15.6"/>
  <cols>
    <col min="1" max="1" width="12.21875" style="161" customWidth="1"/>
    <col min="2" max="2" width="11" style="161" customWidth="1"/>
    <col min="3" max="3" width="12.77734375" style="161" customWidth="1"/>
    <col min="4" max="4" width="12.77734375" style="170" customWidth="1"/>
    <col min="5" max="5" width="16.33203125" style="161" customWidth="1"/>
    <col min="6" max="6" width="12.77734375" style="161" customWidth="1"/>
    <col min="7" max="8" width="16.77734375" style="161" customWidth="1"/>
    <col min="9" max="256" width="9" style="161"/>
    <col min="257" max="257" width="12.21875" style="161" customWidth="1"/>
    <col min="258" max="258" width="11" style="161" customWidth="1"/>
    <col min="259" max="260" width="12.77734375" style="161" customWidth="1"/>
    <col min="261" max="261" width="16.33203125" style="161" customWidth="1"/>
    <col min="262" max="262" width="12.77734375" style="161" customWidth="1"/>
    <col min="263" max="264" width="16.77734375" style="161" customWidth="1"/>
    <col min="265" max="512" width="9" style="161"/>
    <col min="513" max="513" width="12.21875" style="161" customWidth="1"/>
    <col min="514" max="514" width="11" style="161" customWidth="1"/>
    <col min="515" max="516" width="12.77734375" style="161" customWidth="1"/>
    <col min="517" max="517" width="16.33203125" style="161" customWidth="1"/>
    <col min="518" max="518" width="12.77734375" style="161" customWidth="1"/>
    <col min="519" max="520" width="16.77734375" style="161" customWidth="1"/>
    <col min="521" max="768" width="9" style="161"/>
    <col min="769" max="769" width="12.21875" style="161" customWidth="1"/>
    <col min="770" max="770" width="11" style="161" customWidth="1"/>
    <col min="771" max="772" width="12.77734375" style="161" customWidth="1"/>
    <col min="773" max="773" width="16.33203125" style="161" customWidth="1"/>
    <col min="774" max="774" width="12.77734375" style="161" customWidth="1"/>
    <col min="775" max="776" width="16.77734375" style="161" customWidth="1"/>
    <col min="777" max="1024" width="9" style="161"/>
    <col min="1025" max="1025" width="12.21875" style="161" customWidth="1"/>
    <col min="1026" max="1026" width="11" style="161" customWidth="1"/>
    <col min="1027" max="1028" width="12.77734375" style="161" customWidth="1"/>
    <col min="1029" max="1029" width="16.33203125" style="161" customWidth="1"/>
    <col min="1030" max="1030" width="12.77734375" style="161" customWidth="1"/>
    <col min="1031" max="1032" width="16.77734375" style="161" customWidth="1"/>
    <col min="1033" max="1280" width="9" style="161"/>
    <col min="1281" max="1281" width="12.21875" style="161" customWidth="1"/>
    <col min="1282" max="1282" width="11" style="161" customWidth="1"/>
    <col min="1283" max="1284" width="12.77734375" style="161" customWidth="1"/>
    <col min="1285" max="1285" width="16.33203125" style="161" customWidth="1"/>
    <col min="1286" max="1286" width="12.77734375" style="161" customWidth="1"/>
    <col min="1287" max="1288" width="16.77734375" style="161" customWidth="1"/>
    <col min="1289" max="1536" width="9" style="161"/>
    <col min="1537" max="1537" width="12.21875" style="161" customWidth="1"/>
    <col min="1538" max="1538" width="11" style="161" customWidth="1"/>
    <col min="1539" max="1540" width="12.77734375" style="161" customWidth="1"/>
    <col min="1541" max="1541" width="16.33203125" style="161" customWidth="1"/>
    <col min="1542" max="1542" width="12.77734375" style="161" customWidth="1"/>
    <col min="1543" max="1544" width="16.77734375" style="161" customWidth="1"/>
    <col min="1545" max="1792" width="9" style="161"/>
    <col min="1793" max="1793" width="12.21875" style="161" customWidth="1"/>
    <col min="1794" max="1794" width="11" style="161" customWidth="1"/>
    <col min="1795" max="1796" width="12.77734375" style="161" customWidth="1"/>
    <col min="1797" max="1797" width="16.33203125" style="161" customWidth="1"/>
    <col min="1798" max="1798" width="12.77734375" style="161" customWidth="1"/>
    <col min="1799" max="1800" width="16.77734375" style="161" customWidth="1"/>
    <col min="1801" max="2048" width="9" style="161"/>
    <col min="2049" max="2049" width="12.21875" style="161" customWidth="1"/>
    <col min="2050" max="2050" width="11" style="161" customWidth="1"/>
    <col min="2051" max="2052" width="12.77734375" style="161" customWidth="1"/>
    <col min="2053" max="2053" width="16.33203125" style="161" customWidth="1"/>
    <col min="2054" max="2054" width="12.77734375" style="161" customWidth="1"/>
    <col min="2055" max="2056" width="16.77734375" style="161" customWidth="1"/>
    <col min="2057" max="2304" width="9" style="161"/>
    <col min="2305" max="2305" width="12.21875" style="161" customWidth="1"/>
    <col min="2306" max="2306" width="11" style="161" customWidth="1"/>
    <col min="2307" max="2308" width="12.77734375" style="161" customWidth="1"/>
    <col min="2309" max="2309" width="16.33203125" style="161" customWidth="1"/>
    <col min="2310" max="2310" width="12.77734375" style="161" customWidth="1"/>
    <col min="2311" max="2312" width="16.77734375" style="161" customWidth="1"/>
    <col min="2313" max="2560" width="9" style="161"/>
    <col min="2561" max="2561" width="12.21875" style="161" customWidth="1"/>
    <col min="2562" max="2562" width="11" style="161" customWidth="1"/>
    <col min="2563" max="2564" width="12.77734375" style="161" customWidth="1"/>
    <col min="2565" max="2565" width="16.33203125" style="161" customWidth="1"/>
    <col min="2566" max="2566" width="12.77734375" style="161" customWidth="1"/>
    <col min="2567" max="2568" width="16.77734375" style="161" customWidth="1"/>
    <col min="2569" max="2816" width="9" style="161"/>
    <col min="2817" max="2817" width="12.21875" style="161" customWidth="1"/>
    <col min="2818" max="2818" width="11" style="161" customWidth="1"/>
    <col min="2819" max="2820" width="12.77734375" style="161" customWidth="1"/>
    <col min="2821" max="2821" width="16.33203125" style="161" customWidth="1"/>
    <col min="2822" max="2822" width="12.77734375" style="161" customWidth="1"/>
    <col min="2823" max="2824" width="16.77734375" style="161" customWidth="1"/>
    <col min="2825" max="3072" width="9" style="161"/>
    <col min="3073" max="3073" width="12.21875" style="161" customWidth="1"/>
    <col min="3074" max="3074" width="11" style="161" customWidth="1"/>
    <col min="3075" max="3076" width="12.77734375" style="161" customWidth="1"/>
    <col min="3077" max="3077" width="16.33203125" style="161" customWidth="1"/>
    <col min="3078" max="3078" width="12.77734375" style="161" customWidth="1"/>
    <col min="3079" max="3080" width="16.77734375" style="161" customWidth="1"/>
    <col min="3081" max="3328" width="9" style="161"/>
    <col min="3329" max="3329" width="12.21875" style="161" customWidth="1"/>
    <col min="3330" max="3330" width="11" style="161" customWidth="1"/>
    <col min="3331" max="3332" width="12.77734375" style="161" customWidth="1"/>
    <col min="3333" max="3333" width="16.33203125" style="161" customWidth="1"/>
    <col min="3334" max="3334" width="12.77734375" style="161" customWidth="1"/>
    <col min="3335" max="3336" width="16.77734375" style="161" customWidth="1"/>
    <col min="3337" max="3584" width="9" style="161"/>
    <col min="3585" max="3585" width="12.21875" style="161" customWidth="1"/>
    <col min="3586" max="3586" width="11" style="161" customWidth="1"/>
    <col min="3587" max="3588" width="12.77734375" style="161" customWidth="1"/>
    <col min="3589" max="3589" width="16.33203125" style="161" customWidth="1"/>
    <col min="3590" max="3590" width="12.77734375" style="161" customWidth="1"/>
    <col min="3591" max="3592" width="16.77734375" style="161" customWidth="1"/>
    <col min="3593" max="3840" width="9" style="161"/>
    <col min="3841" max="3841" width="12.21875" style="161" customWidth="1"/>
    <col min="3842" max="3842" width="11" style="161" customWidth="1"/>
    <col min="3843" max="3844" width="12.77734375" style="161" customWidth="1"/>
    <col min="3845" max="3845" width="16.33203125" style="161" customWidth="1"/>
    <col min="3846" max="3846" width="12.77734375" style="161" customWidth="1"/>
    <col min="3847" max="3848" width="16.77734375" style="161" customWidth="1"/>
    <col min="3849" max="4096" width="9" style="161"/>
    <col min="4097" max="4097" width="12.21875" style="161" customWidth="1"/>
    <col min="4098" max="4098" width="11" style="161" customWidth="1"/>
    <col min="4099" max="4100" width="12.77734375" style="161" customWidth="1"/>
    <col min="4101" max="4101" width="16.33203125" style="161" customWidth="1"/>
    <col min="4102" max="4102" width="12.77734375" style="161" customWidth="1"/>
    <col min="4103" max="4104" width="16.77734375" style="161" customWidth="1"/>
    <col min="4105" max="4352" width="9" style="161"/>
    <col min="4353" max="4353" width="12.21875" style="161" customWidth="1"/>
    <col min="4354" max="4354" width="11" style="161" customWidth="1"/>
    <col min="4355" max="4356" width="12.77734375" style="161" customWidth="1"/>
    <col min="4357" max="4357" width="16.33203125" style="161" customWidth="1"/>
    <col min="4358" max="4358" width="12.77734375" style="161" customWidth="1"/>
    <col min="4359" max="4360" width="16.77734375" style="161" customWidth="1"/>
    <col min="4361" max="4608" width="9" style="161"/>
    <col min="4609" max="4609" width="12.21875" style="161" customWidth="1"/>
    <col min="4610" max="4610" width="11" style="161" customWidth="1"/>
    <col min="4611" max="4612" width="12.77734375" style="161" customWidth="1"/>
    <col min="4613" max="4613" width="16.33203125" style="161" customWidth="1"/>
    <col min="4614" max="4614" width="12.77734375" style="161" customWidth="1"/>
    <col min="4615" max="4616" width="16.77734375" style="161" customWidth="1"/>
    <col min="4617" max="4864" width="9" style="161"/>
    <col min="4865" max="4865" width="12.21875" style="161" customWidth="1"/>
    <col min="4866" max="4866" width="11" style="161" customWidth="1"/>
    <col min="4867" max="4868" width="12.77734375" style="161" customWidth="1"/>
    <col min="4869" max="4869" width="16.33203125" style="161" customWidth="1"/>
    <col min="4870" max="4870" width="12.77734375" style="161" customWidth="1"/>
    <col min="4871" max="4872" width="16.77734375" style="161" customWidth="1"/>
    <col min="4873" max="5120" width="9" style="161"/>
    <col min="5121" max="5121" width="12.21875" style="161" customWidth="1"/>
    <col min="5122" max="5122" width="11" style="161" customWidth="1"/>
    <col min="5123" max="5124" width="12.77734375" style="161" customWidth="1"/>
    <col min="5125" max="5125" width="16.33203125" style="161" customWidth="1"/>
    <col min="5126" max="5126" width="12.77734375" style="161" customWidth="1"/>
    <col min="5127" max="5128" width="16.77734375" style="161" customWidth="1"/>
    <col min="5129" max="5376" width="9" style="161"/>
    <col min="5377" max="5377" width="12.21875" style="161" customWidth="1"/>
    <col min="5378" max="5378" width="11" style="161" customWidth="1"/>
    <col min="5379" max="5380" width="12.77734375" style="161" customWidth="1"/>
    <col min="5381" max="5381" width="16.33203125" style="161" customWidth="1"/>
    <col min="5382" max="5382" width="12.77734375" style="161" customWidth="1"/>
    <col min="5383" max="5384" width="16.77734375" style="161" customWidth="1"/>
    <col min="5385" max="5632" width="9" style="161"/>
    <col min="5633" max="5633" width="12.21875" style="161" customWidth="1"/>
    <col min="5634" max="5634" width="11" style="161" customWidth="1"/>
    <col min="5635" max="5636" width="12.77734375" style="161" customWidth="1"/>
    <col min="5637" max="5637" width="16.33203125" style="161" customWidth="1"/>
    <col min="5638" max="5638" width="12.77734375" style="161" customWidth="1"/>
    <col min="5639" max="5640" width="16.77734375" style="161" customWidth="1"/>
    <col min="5641" max="5888" width="9" style="161"/>
    <col min="5889" max="5889" width="12.21875" style="161" customWidth="1"/>
    <col min="5890" max="5890" width="11" style="161" customWidth="1"/>
    <col min="5891" max="5892" width="12.77734375" style="161" customWidth="1"/>
    <col min="5893" max="5893" width="16.33203125" style="161" customWidth="1"/>
    <col min="5894" max="5894" width="12.77734375" style="161" customWidth="1"/>
    <col min="5895" max="5896" width="16.77734375" style="161" customWidth="1"/>
    <col min="5897" max="6144" width="9" style="161"/>
    <col min="6145" max="6145" width="12.21875" style="161" customWidth="1"/>
    <col min="6146" max="6146" width="11" style="161" customWidth="1"/>
    <col min="6147" max="6148" width="12.77734375" style="161" customWidth="1"/>
    <col min="6149" max="6149" width="16.33203125" style="161" customWidth="1"/>
    <col min="6150" max="6150" width="12.77734375" style="161" customWidth="1"/>
    <col min="6151" max="6152" width="16.77734375" style="161" customWidth="1"/>
    <col min="6153" max="6400" width="9" style="161"/>
    <col min="6401" max="6401" width="12.21875" style="161" customWidth="1"/>
    <col min="6402" max="6402" width="11" style="161" customWidth="1"/>
    <col min="6403" max="6404" width="12.77734375" style="161" customWidth="1"/>
    <col min="6405" max="6405" width="16.33203125" style="161" customWidth="1"/>
    <col min="6406" max="6406" width="12.77734375" style="161" customWidth="1"/>
    <col min="6407" max="6408" width="16.77734375" style="161" customWidth="1"/>
    <col min="6409" max="6656" width="9" style="161"/>
    <col min="6657" max="6657" width="12.21875" style="161" customWidth="1"/>
    <col min="6658" max="6658" width="11" style="161" customWidth="1"/>
    <col min="6659" max="6660" width="12.77734375" style="161" customWidth="1"/>
    <col min="6661" max="6661" width="16.33203125" style="161" customWidth="1"/>
    <col min="6662" max="6662" width="12.77734375" style="161" customWidth="1"/>
    <col min="6663" max="6664" width="16.77734375" style="161" customWidth="1"/>
    <col min="6665" max="6912" width="9" style="161"/>
    <col min="6913" max="6913" width="12.21875" style="161" customWidth="1"/>
    <col min="6914" max="6914" width="11" style="161" customWidth="1"/>
    <col min="6915" max="6916" width="12.77734375" style="161" customWidth="1"/>
    <col min="6917" max="6917" width="16.33203125" style="161" customWidth="1"/>
    <col min="6918" max="6918" width="12.77734375" style="161" customWidth="1"/>
    <col min="6919" max="6920" width="16.77734375" style="161" customWidth="1"/>
    <col min="6921" max="7168" width="9" style="161"/>
    <col min="7169" max="7169" width="12.21875" style="161" customWidth="1"/>
    <col min="7170" max="7170" width="11" style="161" customWidth="1"/>
    <col min="7171" max="7172" width="12.77734375" style="161" customWidth="1"/>
    <col min="7173" max="7173" width="16.33203125" style="161" customWidth="1"/>
    <col min="7174" max="7174" width="12.77734375" style="161" customWidth="1"/>
    <col min="7175" max="7176" width="16.77734375" style="161" customWidth="1"/>
    <col min="7177" max="7424" width="9" style="161"/>
    <col min="7425" max="7425" width="12.21875" style="161" customWidth="1"/>
    <col min="7426" max="7426" width="11" style="161" customWidth="1"/>
    <col min="7427" max="7428" width="12.77734375" style="161" customWidth="1"/>
    <col min="7429" max="7429" width="16.33203125" style="161" customWidth="1"/>
    <col min="7430" max="7430" width="12.77734375" style="161" customWidth="1"/>
    <col min="7431" max="7432" width="16.77734375" style="161" customWidth="1"/>
    <col min="7433" max="7680" width="9" style="161"/>
    <col min="7681" max="7681" width="12.21875" style="161" customWidth="1"/>
    <col min="7682" max="7682" width="11" style="161" customWidth="1"/>
    <col min="7683" max="7684" width="12.77734375" style="161" customWidth="1"/>
    <col min="7685" max="7685" width="16.33203125" style="161" customWidth="1"/>
    <col min="7686" max="7686" width="12.77734375" style="161" customWidth="1"/>
    <col min="7687" max="7688" width="16.77734375" style="161" customWidth="1"/>
    <col min="7689" max="7936" width="9" style="161"/>
    <col min="7937" max="7937" width="12.21875" style="161" customWidth="1"/>
    <col min="7938" max="7938" width="11" style="161" customWidth="1"/>
    <col min="7939" max="7940" width="12.77734375" style="161" customWidth="1"/>
    <col min="7941" max="7941" width="16.33203125" style="161" customWidth="1"/>
    <col min="7942" max="7942" width="12.77734375" style="161" customWidth="1"/>
    <col min="7943" max="7944" width="16.77734375" style="161" customWidth="1"/>
    <col min="7945" max="8192" width="9" style="161"/>
    <col min="8193" max="8193" width="12.21875" style="161" customWidth="1"/>
    <col min="8194" max="8194" width="11" style="161" customWidth="1"/>
    <col min="8195" max="8196" width="12.77734375" style="161" customWidth="1"/>
    <col min="8197" max="8197" width="16.33203125" style="161" customWidth="1"/>
    <col min="8198" max="8198" width="12.77734375" style="161" customWidth="1"/>
    <col min="8199" max="8200" width="16.77734375" style="161" customWidth="1"/>
    <col min="8201" max="8448" width="9" style="161"/>
    <col min="8449" max="8449" width="12.21875" style="161" customWidth="1"/>
    <col min="8450" max="8450" width="11" style="161" customWidth="1"/>
    <col min="8451" max="8452" width="12.77734375" style="161" customWidth="1"/>
    <col min="8453" max="8453" width="16.33203125" style="161" customWidth="1"/>
    <col min="8454" max="8454" width="12.77734375" style="161" customWidth="1"/>
    <col min="8455" max="8456" width="16.77734375" style="161" customWidth="1"/>
    <col min="8457" max="8704" width="9" style="161"/>
    <col min="8705" max="8705" width="12.21875" style="161" customWidth="1"/>
    <col min="8706" max="8706" width="11" style="161" customWidth="1"/>
    <col min="8707" max="8708" width="12.77734375" style="161" customWidth="1"/>
    <col min="8709" max="8709" width="16.33203125" style="161" customWidth="1"/>
    <col min="8710" max="8710" width="12.77734375" style="161" customWidth="1"/>
    <col min="8711" max="8712" width="16.77734375" style="161" customWidth="1"/>
    <col min="8713" max="8960" width="9" style="161"/>
    <col min="8961" max="8961" width="12.21875" style="161" customWidth="1"/>
    <col min="8962" max="8962" width="11" style="161" customWidth="1"/>
    <col min="8963" max="8964" width="12.77734375" style="161" customWidth="1"/>
    <col min="8965" max="8965" width="16.33203125" style="161" customWidth="1"/>
    <col min="8966" max="8966" width="12.77734375" style="161" customWidth="1"/>
    <col min="8967" max="8968" width="16.77734375" style="161" customWidth="1"/>
    <col min="8969" max="9216" width="9" style="161"/>
    <col min="9217" max="9217" width="12.21875" style="161" customWidth="1"/>
    <col min="9218" max="9218" width="11" style="161" customWidth="1"/>
    <col min="9219" max="9220" width="12.77734375" style="161" customWidth="1"/>
    <col min="9221" max="9221" width="16.33203125" style="161" customWidth="1"/>
    <col min="9222" max="9222" width="12.77734375" style="161" customWidth="1"/>
    <col min="9223" max="9224" width="16.77734375" style="161" customWidth="1"/>
    <col min="9225" max="9472" width="9" style="161"/>
    <col min="9473" max="9473" width="12.21875" style="161" customWidth="1"/>
    <col min="9474" max="9474" width="11" style="161" customWidth="1"/>
    <col min="9475" max="9476" width="12.77734375" style="161" customWidth="1"/>
    <col min="9477" max="9477" width="16.33203125" style="161" customWidth="1"/>
    <col min="9478" max="9478" width="12.77734375" style="161" customWidth="1"/>
    <col min="9479" max="9480" width="16.77734375" style="161" customWidth="1"/>
    <col min="9481" max="9728" width="9" style="161"/>
    <col min="9729" max="9729" width="12.21875" style="161" customWidth="1"/>
    <col min="9730" max="9730" width="11" style="161" customWidth="1"/>
    <col min="9731" max="9732" width="12.77734375" style="161" customWidth="1"/>
    <col min="9733" max="9733" width="16.33203125" style="161" customWidth="1"/>
    <col min="9734" max="9734" width="12.77734375" style="161" customWidth="1"/>
    <col min="9735" max="9736" width="16.77734375" style="161" customWidth="1"/>
    <col min="9737" max="9984" width="9" style="161"/>
    <col min="9985" max="9985" width="12.21875" style="161" customWidth="1"/>
    <col min="9986" max="9986" width="11" style="161" customWidth="1"/>
    <col min="9987" max="9988" width="12.77734375" style="161" customWidth="1"/>
    <col min="9989" max="9989" width="16.33203125" style="161" customWidth="1"/>
    <col min="9990" max="9990" width="12.77734375" style="161" customWidth="1"/>
    <col min="9991" max="9992" width="16.77734375" style="161" customWidth="1"/>
    <col min="9993" max="10240" width="9" style="161"/>
    <col min="10241" max="10241" width="12.21875" style="161" customWidth="1"/>
    <col min="10242" max="10242" width="11" style="161" customWidth="1"/>
    <col min="10243" max="10244" width="12.77734375" style="161" customWidth="1"/>
    <col min="10245" max="10245" width="16.33203125" style="161" customWidth="1"/>
    <col min="10246" max="10246" width="12.77734375" style="161" customWidth="1"/>
    <col min="10247" max="10248" width="16.77734375" style="161" customWidth="1"/>
    <col min="10249" max="10496" width="9" style="161"/>
    <col min="10497" max="10497" width="12.21875" style="161" customWidth="1"/>
    <col min="10498" max="10498" width="11" style="161" customWidth="1"/>
    <col min="10499" max="10500" width="12.77734375" style="161" customWidth="1"/>
    <col min="10501" max="10501" width="16.33203125" style="161" customWidth="1"/>
    <col min="10502" max="10502" width="12.77734375" style="161" customWidth="1"/>
    <col min="10503" max="10504" width="16.77734375" style="161" customWidth="1"/>
    <col min="10505" max="10752" width="9" style="161"/>
    <col min="10753" max="10753" width="12.21875" style="161" customWidth="1"/>
    <col min="10754" max="10754" width="11" style="161" customWidth="1"/>
    <col min="10755" max="10756" width="12.77734375" style="161" customWidth="1"/>
    <col min="10757" max="10757" width="16.33203125" style="161" customWidth="1"/>
    <col min="10758" max="10758" width="12.77734375" style="161" customWidth="1"/>
    <col min="10759" max="10760" width="16.77734375" style="161" customWidth="1"/>
    <col min="10761" max="11008" width="9" style="161"/>
    <col min="11009" max="11009" width="12.21875" style="161" customWidth="1"/>
    <col min="11010" max="11010" width="11" style="161" customWidth="1"/>
    <col min="11011" max="11012" width="12.77734375" style="161" customWidth="1"/>
    <col min="11013" max="11013" width="16.33203125" style="161" customWidth="1"/>
    <col min="11014" max="11014" width="12.77734375" style="161" customWidth="1"/>
    <col min="11015" max="11016" width="16.77734375" style="161" customWidth="1"/>
    <col min="11017" max="11264" width="9" style="161"/>
    <col min="11265" max="11265" width="12.21875" style="161" customWidth="1"/>
    <col min="11266" max="11266" width="11" style="161" customWidth="1"/>
    <col min="11267" max="11268" width="12.77734375" style="161" customWidth="1"/>
    <col min="11269" max="11269" width="16.33203125" style="161" customWidth="1"/>
    <col min="11270" max="11270" width="12.77734375" style="161" customWidth="1"/>
    <col min="11271" max="11272" width="16.77734375" style="161" customWidth="1"/>
    <col min="11273" max="11520" width="9" style="161"/>
    <col min="11521" max="11521" width="12.21875" style="161" customWidth="1"/>
    <col min="11522" max="11522" width="11" style="161" customWidth="1"/>
    <col min="11523" max="11524" width="12.77734375" style="161" customWidth="1"/>
    <col min="11525" max="11525" width="16.33203125" style="161" customWidth="1"/>
    <col min="11526" max="11526" width="12.77734375" style="161" customWidth="1"/>
    <col min="11527" max="11528" width="16.77734375" style="161" customWidth="1"/>
    <col min="11529" max="11776" width="9" style="161"/>
    <col min="11777" max="11777" width="12.21875" style="161" customWidth="1"/>
    <col min="11778" max="11778" width="11" style="161" customWidth="1"/>
    <col min="11779" max="11780" width="12.77734375" style="161" customWidth="1"/>
    <col min="11781" max="11781" width="16.33203125" style="161" customWidth="1"/>
    <col min="11782" max="11782" width="12.77734375" style="161" customWidth="1"/>
    <col min="11783" max="11784" width="16.77734375" style="161" customWidth="1"/>
    <col min="11785" max="12032" width="9" style="161"/>
    <col min="12033" max="12033" width="12.21875" style="161" customWidth="1"/>
    <col min="12034" max="12034" width="11" style="161" customWidth="1"/>
    <col min="12035" max="12036" width="12.77734375" style="161" customWidth="1"/>
    <col min="12037" max="12037" width="16.33203125" style="161" customWidth="1"/>
    <col min="12038" max="12038" width="12.77734375" style="161" customWidth="1"/>
    <col min="12039" max="12040" width="16.77734375" style="161" customWidth="1"/>
    <col min="12041" max="12288" width="9" style="161"/>
    <col min="12289" max="12289" width="12.21875" style="161" customWidth="1"/>
    <col min="12290" max="12290" width="11" style="161" customWidth="1"/>
    <col min="12291" max="12292" width="12.77734375" style="161" customWidth="1"/>
    <col min="12293" max="12293" width="16.33203125" style="161" customWidth="1"/>
    <col min="12294" max="12294" width="12.77734375" style="161" customWidth="1"/>
    <col min="12295" max="12296" width="16.77734375" style="161" customWidth="1"/>
    <col min="12297" max="12544" width="9" style="161"/>
    <col min="12545" max="12545" width="12.21875" style="161" customWidth="1"/>
    <col min="12546" max="12546" width="11" style="161" customWidth="1"/>
    <col min="12547" max="12548" width="12.77734375" style="161" customWidth="1"/>
    <col min="12549" max="12549" width="16.33203125" style="161" customWidth="1"/>
    <col min="12550" max="12550" width="12.77734375" style="161" customWidth="1"/>
    <col min="12551" max="12552" width="16.77734375" style="161" customWidth="1"/>
    <col min="12553" max="12800" width="9" style="161"/>
    <col min="12801" max="12801" width="12.21875" style="161" customWidth="1"/>
    <col min="12802" max="12802" width="11" style="161" customWidth="1"/>
    <col min="12803" max="12804" width="12.77734375" style="161" customWidth="1"/>
    <col min="12805" max="12805" width="16.33203125" style="161" customWidth="1"/>
    <col min="12806" max="12806" width="12.77734375" style="161" customWidth="1"/>
    <col min="12807" max="12808" width="16.77734375" style="161" customWidth="1"/>
    <col min="12809" max="13056" width="9" style="161"/>
    <col min="13057" max="13057" width="12.21875" style="161" customWidth="1"/>
    <col min="13058" max="13058" width="11" style="161" customWidth="1"/>
    <col min="13059" max="13060" width="12.77734375" style="161" customWidth="1"/>
    <col min="13061" max="13061" width="16.33203125" style="161" customWidth="1"/>
    <col min="13062" max="13062" width="12.77734375" style="161" customWidth="1"/>
    <col min="13063" max="13064" width="16.77734375" style="161" customWidth="1"/>
    <col min="13065" max="13312" width="9" style="161"/>
    <col min="13313" max="13313" width="12.21875" style="161" customWidth="1"/>
    <col min="13314" max="13314" width="11" style="161" customWidth="1"/>
    <col min="13315" max="13316" width="12.77734375" style="161" customWidth="1"/>
    <col min="13317" max="13317" width="16.33203125" style="161" customWidth="1"/>
    <col min="13318" max="13318" width="12.77734375" style="161" customWidth="1"/>
    <col min="13319" max="13320" width="16.77734375" style="161" customWidth="1"/>
    <col min="13321" max="13568" width="9" style="161"/>
    <col min="13569" max="13569" width="12.21875" style="161" customWidth="1"/>
    <col min="13570" max="13570" width="11" style="161" customWidth="1"/>
    <col min="13571" max="13572" width="12.77734375" style="161" customWidth="1"/>
    <col min="13573" max="13573" width="16.33203125" style="161" customWidth="1"/>
    <col min="13574" max="13574" width="12.77734375" style="161" customWidth="1"/>
    <col min="13575" max="13576" width="16.77734375" style="161" customWidth="1"/>
    <col min="13577" max="13824" width="9" style="161"/>
    <col min="13825" max="13825" width="12.21875" style="161" customWidth="1"/>
    <col min="13826" max="13826" width="11" style="161" customWidth="1"/>
    <col min="13827" max="13828" width="12.77734375" style="161" customWidth="1"/>
    <col min="13829" max="13829" width="16.33203125" style="161" customWidth="1"/>
    <col min="13830" max="13830" width="12.77734375" style="161" customWidth="1"/>
    <col min="13831" max="13832" width="16.77734375" style="161" customWidth="1"/>
    <col min="13833" max="14080" width="9" style="161"/>
    <col min="14081" max="14081" width="12.21875" style="161" customWidth="1"/>
    <col min="14082" max="14082" width="11" style="161" customWidth="1"/>
    <col min="14083" max="14084" width="12.77734375" style="161" customWidth="1"/>
    <col min="14085" max="14085" width="16.33203125" style="161" customWidth="1"/>
    <col min="14086" max="14086" width="12.77734375" style="161" customWidth="1"/>
    <col min="14087" max="14088" width="16.77734375" style="161" customWidth="1"/>
    <col min="14089" max="14336" width="9" style="161"/>
    <col min="14337" max="14337" width="12.21875" style="161" customWidth="1"/>
    <col min="14338" max="14338" width="11" style="161" customWidth="1"/>
    <col min="14339" max="14340" width="12.77734375" style="161" customWidth="1"/>
    <col min="14341" max="14341" width="16.33203125" style="161" customWidth="1"/>
    <col min="14342" max="14342" width="12.77734375" style="161" customWidth="1"/>
    <col min="14343" max="14344" width="16.77734375" style="161" customWidth="1"/>
    <col min="14345" max="14592" width="9" style="161"/>
    <col min="14593" max="14593" width="12.21875" style="161" customWidth="1"/>
    <col min="14594" max="14594" width="11" style="161" customWidth="1"/>
    <col min="14595" max="14596" width="12.77734375" style="161" customWidth="1"/>
    <col min="14597" max="14597" width="16.33203125" style="161" customWidth="1"/>
    <col min="14598" max="14598" width="12.77734375" style="161" customWidth="1"/>
    <col min="14599" max="14600" width="16.77734375" style="161" customWidth="1"/>
    <col min="14601" max="14848" width="9" style="161"/>
    <col min="14849" max="14849" width="12.21875" style="161" customWidth="1"/>
    <col min="14850" max="14850" width="11" style="161" customWidth="1"/>
    <col min="14851" max="14852" width="12.77734375" style="161" customWidth="1"/>
    <col min="14853" max="14853" width="16.33203125" style="161" customWidth="1"/>
    <col min="14854" max="14854" width="12.77734375" style="161" customWidth="1"/>
    <col min="14855" max="14856" width="16.77734375" style="161" customWidth="1"/>
    <col min="14857" max="15104" width="9" style="161"/>
    <col min="15105" max="15105" width="12.21875" style="161" customWidth="1"/>
    <col min="15106" max="15106" width="11" style="161" customWidth="1"/>
    <col min="15107" max="15108" width="12.77734375" style="161" customWidth="1"/>
    <col min="15109" max="15109" width="16.33203125" style="161" customWidth="1"/>
    <col min="15110" max="15110" width="12.77734375" style="161" customWidth="1"/>
    <col min="15111" max="15112" width="16.77734375" style="161" customWidth="1"/>
    <col min="15113" max="15360" width="9" style="161"/>
    <col min="15361" max="15361" width="12.21875" style="161" customWidth="1"/>
    <col min="15362" max="15362" width="11" style="161" customWidth="1"/>
    <col min="15363" max="15364" width="12.77734375" style="161" customWidth="1"/>
    <col min="15365" max="15365" width="16.33203125" style="161" customWidth="1"/>
    <col min="15366" max="15366" width="12.77734375" style="161" customWidth="1"/>
    <col min="15367" max="15368" width="16.77734375" style="161" customWidth="1"/>
    <col min="15369" max="15616" width="9" style="161"/>
    <col min="15617" max="15617" width="12.21875" style="161" customWidth="1"/>
    <col min="15618" max="15618" width="11" style="161" customWidth="1"/>
    <col min="15619" max="15620" width="12.77734375" style="161" customWidth="1"/>
    <col min="15621" max="15621" width="16.33203125" style="161" customWidth="1"/>
    <col min="15622" max="15622" width="12.77734375" style="161" customWidth="1"/>
    <col min="15623" max="15624" width="16.77734375" style="161" customWidth="1"/>
    <col min="15625" max="15872" width="9" style="161"/>
    <col min="15873" max="15873" width="12.21875" style="161" customWidth="1"/>
    <col min="15874" max="15874" width="11" style="161" customWidth="1"/>
    <col min="15875" max="15876" width="12.77734375" style="161" customWidth="1"/>
    <col min="15877" max="15877" width="16.33203125" style="161" customWidth="1"/>
    <col min="15878" max="15878" width="12.77734375" style="161" customWidth="1"/>
    <col min="15879" max="15880" width="16.77734375" style="161" customWidth="1"/>
    <col min="15881" max="16128" width="9" style="161"/>
    <col min="16129" max="16129" width="12.21875" style="161" customWidth="1"/>
    <col min="16130" max="16130" width="11" style="161" customWidth="1"/>
    <col min="16131" max="16132" width="12.77734375" style="161" customWidth="1"/>
    <col min="16133" max="16133" width="16.33203125" style="161" customWidth="1"/>
    <col min="16134" max="16134" width="12.77734375" style="161" customWidth="1"/>
    <col min="16135" max="16136" width="16.77734375" style="161" customWidth="1"/>
    <col min="16137" max="16384" width="9" style="161"/>
  </cols>
  <sheetData>
    <row r="1" spans="1:9" s="155" customFormat="1" ht="21" customHeight="1">
      <c r="A1" s="153" t="s">
        <v>1132</v>
      </c>
      <c r="B1" s="154"/>
      <c r="D1" s="154"/>
      <c r="F1" s="153" t="s">
        <v>871</v>
      </c>
      <c r="G1" s="1850" t="s">
        <v>1133</v>
      </c>
      <c r="H1" s="1850"/>
      <c r="I1" s="147" t="s">
        <v>873</v>
      </c>
    </row>
    <row r="2" spans="1:9" s="155" customFormat="1" ht="21" customHeight="1">
      <c r="A2" s="153" t="s">
        <v>1134</v>
      </c>
      <c r="B2" s="156" t="s">
        <v>1135</v>
      </c>
      <c r="D2" s="157"/>
      <c r="E2" s="158"/>
      <c r="F2" s="153" t="s">
        <v>1156</v>
      </c>
      <c r="G2" s="1926" t="s">
        <v>1157</v>
      </c>
      <c r="H2" s="1926"/>
    </row>
    <row r="3" spans="1:9" s="160" customFormat="1" ht="37.5" customHeight="1">
      <c r="A3" s="1927" t="s">
        <v>1158</v>
      </c>
      <c r="B3" s="1927"/>
      <c r="C3" s="1927"/>
      <c r="D3" s="1927"/>
      <c r="E3" s="1927"/>
      <c r="F3" s="1927"/>
      <c r="G3" s="1927"/>
      <c r="H3" s="1927"/>
    </row>
    <row r="4" spans="1:9" ht="21" customHeight="1" thickBot="1">
      <c r="A4" s="1928" t="s">
        <v>2153</v>
      </c>
      <c r="B4" s="1928"/>
      <c r="C4" s="1928"/>
      <c r="D4" s="1928"/>
      <c r="E4" s="1928"/>
      <c r="F4" s="1928"/>
      <c r="G4" s="1928"/>
      <c r="H4" s="1928"/>
    </row>
    <row r="5" spans="1:9" s="164" customFormat="1" ht="37.35" customHeight="1" thickBot="1">
      <c r="A5" s="1929" t="s">
        <v>1138</v>
      </c>
      <c r="B5" s="1931" t="s">
        <v>1139</v>
      </c>
      <c r="C5" s="1931" t="s">
        <v>1140</v>
      </c>
      <c r="D5" s="1932"/>
      <c r="E5" s="1932"/>
      <c r="F5" s="1931" t="s">
        <v>1141</v>
      </c>
      <c r="G5" s="1932"/>
      <c r="H5" s="1933"/>
    </row>
    <row r="6" spans="1:9" s="164" customFormat="1" ht="37.35" customHeight="1" thickBot="1">
      <c r="A6" s="1930"/>
      <c r="B6" s="1932"/>
      <c r="C6" s="162" t="s">
        <v>1142</v>
      </c>
      <c r="D6" s="162" t="s">
        <v>1143</v>
      </c>
      <c r="E6" s="162" t="s">
        <v>1144</v>
      </c>
      <c r="F6" s="162" t="s">
        <v>1142</v>
      </c>
      <c r="G6" s="162" t="s">
        <v>1145</v>
      </c>
      <c r="H6" s="1581" t="s">
        <v>1144</v>
      </c>
    </row>
    <row r="7" spans="1:9" s="164" customFormat="1" ht="43.5" customHeight="1" thickBot="1">
      <c r="A7" s="1578" t="s">
        <v>1146</v>
      </c>
      <c r="B7" s="1582">
        <f>C7+F7</f>
        <v>0</v>
      </c>
      <c r="C7" s="1592">
        <f>SUM(D7:E7)</f>
        <v>0</v>
      </c>
      <c r="D7" s="1593">
        <v>0</v>
      </c>
      <c r="E7" s="1593">
        <v>0</v>
      </c>
      <c r="F7" s="1592">
        <f>SUM(G7:H7)</f>
        <v>0</v>
      </c>
      <c r="G7" s="1593">
        <v>0</v>
      </c>
      <c r="H7" s="1594">
        <v>0</v>
      </c>
    </row>
    <row r="8" spans="1:9" s="164" customFormat="1" ht="43.95" customHeight="1" thickBot="1">
      <c r="A8" s="1578" t="s">
        <v>1147</v>
      </c>
      <c r="B8" s="1582">
        <f t="shared" ref="B8:B10" si="0">C8+F8</f>
        <v>0</v>
      </c>
      <c r="C8" s="1592">
        <f t="shared" ref="C8:C10" si="1">SUM(D8:E8)</f>
        <v>0</v>
      </c>
      <c r="D8" s="1593">
        <v>0</v>
      </c>
      <c r="E8" s="1593">
        <v>0</v>
      </c>
      <c r="F8" s="1592">
        <f t="shared" ref="F8:F10" si="2">SUM(G8:H8)</f>
        <v>0</v>
      </c>
      <c r="G8" s="1593">
        <v>0</v>
      </c>
      <c r="H8" s="1594">
        <v>0</v>
      </c>
    </row>
    <row r="9" spans="1:9" s="164" customFormat="1" ht="43.95" customHeight="1" thickBot="1">
      <c r="A9" s="1578" t="s">
        <v>1148</v>
      </c>
      <c r="B9" s="1582">
        <f t="shared" si="0"/>
        <v>0</v>
      </c>
      <c r="C9" s="1592">
        <f t="shared" si="1"/>
        <v>0</v>
      </c>
      <c r="D9" s="1593">
        <v>0</v>
      </c>
      <c r="E9" s="1593">
        <v>0</v>
      </c>
      <c r="F9" s="1592">
        <f t="shared" si="2"/>
        <v>0</v>
      </c>
      <c r="G9" s="1593">
        <v>0</v>
      </c>
      <c r="H9" s="1594">
        <v>0</v>
      </c>
    </row>
    <row r="10" spans="1:9" s="164" customFormat="1" ht="43.95" customHeight="1" thickBot="1">
      <c r="A10" s="1578" t="s">
        <v>1149</v>
      </c>
      <c r="B10" s="1582">
        <f t="shared" si="0"/>
        <v>0</v>
      </c>
      <c r="C10" s="1592">
        <f t="shared" si="1"/>
        <v>0</v>
      </c>
      <c r="D10" s="1593">
        <v>0</v>
      </c>
      <c r="E10" s="1593">
        <v>0</v>
      </c>
      <c r="F10" s="1592">
        <f t="shared" si="2"/>
        <v>0</v>
      </c>
      <c r="G10" s="1593">
        <v>0</v>
      </c>
      <c r="H10" s="1594">
        <v>0</v>
      </c>
    </row>
    <row r="11" spans="1:9" ht="24.75" customHeight="1">
      <c r="A11" s="165" t="s">
        <v>966</v>
      </c>
      <c r="B11" s="166"/>
      <c r="C11" s="167" t="s">
        <v>967</v>
      </c>
      <c r="D11" s="167"/>
      <c r="E11" s="167" t="s">
        <v>1150</v>
      </c>
      <c r="F11" s="165"/>
      <c r="G11" s="168" t="s">
        <v>1151</v>
      </c>
      <c r="H11" s="169"/>
    </row>
    <row r="12" spans="1:9" ht="12.75" customHeight="1">
      <c r="E12" s="171" t="s">
        <v>1152</v>
      </c>
      <c r="G12" s="1934"/>
      <c r="H12" s="1934"/>
    </row>
    <row r="13" spans="1:9">
      <c r="A13" s="172"/>
      <c r="F13" s="1935" t="s">
        <v>2151</v>
      </c>
      <c r="G13" s="1935"/>
      <c r="H13" s="1935"/>
    </row>
    <row r="14" spans="1:9" ht="19.95" customHeight="1">
      <c r="A14" s="1833" t="s">
        <v>1153</v>
      </c>
      <c r="B14" s="1936"/>
      <c r="C14" s="1936"/>
      <c r="D14" s="1936"/>
      <c r="E14" s="1936"/>
      <c r="F14" s="1936"/>
      <c r="G14" s="1936"/>
      <c r="H14" s="1936"/>
    </row>
    <row r="15" spans="1:9" ht="17.7" customHeight="1">
      <c r="A15" s="1917" t="s">
        <v>1154</v>
      </c>
      <c r="B15" s="1917"/>
      <c r="C15" s="1917"/>
      <c r="D15" s="1917"/>
      <c r="E15" s="1917"/>
      <c r="F15" s="1917"/>
      <c r="G15" s="1917"/>
      <c r="H15" s="1917"/>
    </row>
    <row r="16" spans="1:9" ht="17.7" customHeight="1">
      <c r="A16" s="1834" t="s">
        <v>1155</v>
      </c>
      <c r="B16" s="1834"/>
      <c r="C16" s="1834"/>
      <c r="D16" s="1834"/>
      <c r="E16" s="1834"/>
      <c r="F16" s="1834"/>
      <c r="G16" s="1834"/>
      <c r="H16" s="1834"/>
    </row>
    <row r="17" spans="1:7" ht="21.75" customHeight="1">
      <c r="A17" s="174"/>
    </row>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3">
    <mergeCell ref="G12:H12"/>
    <mergeCell ref="F13:H13"/>
    <mergeCell ref="A14:H14"/>
    <mergeCell ref="A15:H15"/>
    <mergeCell ref="A16:H16"/>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0F941322-4FC3-4C46-85B4-A989B50E6BF8}"/>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DA8DB-36ED-49F3-8995-257AA9DFD4E5}">
  <sheetPr>
    <tabColor rgb="FFFF3300"/>
    <pageSetUpPr fitToPage="1"/>
  </sheetPr>
  <dimension ref="A1:L224"/>
  <sheetViews>
    <sheetView showGridLines="0" view="pageLayout" topLeftCell="A4" zoomScaleNormal="100" zoomScaleSheetLayoutView="85" workbookViewId="0">
      <selection activeCell="B7" sqref="B7:H10"/>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1088</v>
      </c>
      <c r="B1" s="306"/>
      <c r="C1" s="314"/>
      <c r="D1" s="306"/>
      <c r="E1" s="314"/>
      <c r="F1" s="153" t="s">
        <v>871</v>
      </c>
      <c r="G1" s="1867" t="s">
        <v>2420</v>
      </c>
      <c r="H1" s="1868"/>
      <c r="I1" s="147" t="s">
        <v>873</v>
      </c>
      <c r="J1" s="314"/>
      <c r="K1" s="314"/>
      <c r="L1" s="314"/>
    </row>
    <row r="2" spans="1:12" s="155" customFormat="1" ht="21" customHeight="1">
      <c r="A2" s="153" t="s">
        <v>2374</v>
      </c>
      <c r="B2" s="156" t="s">
        <v>2421</v>
      </c>
      <c r="C2" s="314"/>
      <c r="D2" s="311"/>
      <c r="E2" s="156"/>
      <c r="F2" s="153" t="s">
        <v>1156</v>
      </c>
      <c r="G2" s="1850" t="s">
        <v>1157</v>
      </c>
      <c r="H2" s="1850"/>
      <c r="I2" s="314"/>
      <c r="J2" s="314"/>
      <c r="K2" s="314"/>
      <c r="L2" s="314"/>
    </row>
    <row r="3" spans="1:12" s="160" customFormat="1" ht="37.5" customHeight="1">
      <c r="A3" s="1854" t="s">
        <v>2425</v>
      </c>
      <c r="B3" s="1854"/>
      <c r="C3" s="1854"/>
      <c r="D3" s="1854"/>
      <c r="E3" s="1854"/>
      <c r="F3" s="1854"/>
      <c r="G3" s="1854"/>
      <c r="H3" s="1854"/>
      <c r="I3" s="1428"/>
      <c r="J3" s="1428"/>
      <c r="K3" s="1428"/>
      <c r="L3" s="1428"/>
    </row>
    <row r="4" spans="1:12" ht="21" customHeight="1" thickBot="1">
      <c r="A4" s="1866" t="s">
        <v>2433</v>
      </c>
      <c r="B4" s="1866"/>
      <c r="C4" s="1866"/>
      <c r="D4" s="1866"/>
      <c r="E4" s="1866"/>
      <c r="F4" s="1866"/>
      <c r="G4" s="1866"/>
      <c r="H4" s="1866"/>
      <c r="I4" s="174"/>
      <c r="J4" s="174"/>
      <c r="K4" s="174"/>
      <c r="L4" s="174"/>
    </row>
    <row r="5" spans="1:12" s="164" customFormat="1" ht="37.35" customHeight="1">
      <c r="A5" s="1938" t="s">
        <v>2379</v>
      </c>
      <c r="B5" s="1940" t="s">
        <v>1428</v>
      </c>
      <c r="C5" s="1842" t="s">
        <v>2380</v>
      </c>
      <c r="D5" s="1842"/>
      <c r="E5" s="1842"/>
      <c r="F5" s="1842" t="s">
        <v>2381</v>
      </c>
      <c r="G5" s="1842"/>
      <c r="H5" s="1843"/>
      <c r="I5" s="1430"/>
      <c r="J5" s="1430"/>
      <c r="K5" s="1430"/>
      <c r="L5" s="1430"/>
    </row>
    <row r="6" spans="1:12" s="164" customFormat="1" ht="37.35" customHeight="1" thickBot="1">
      <c r="A6" s="1939"/>
      <c r="B6" s="1941"/>
      <c r="C6" s="1431" t="s">
        <v>1032</v>
      </c>
      <c r="D6" s="1431" t="s">
        <v>1098</v>
      </c>
      <c r="E6" s="1431" t="s">
        <v>1099</v>
      </c>
      <c r="F6" s="1431" t="s">
        <v>1032</v>
      </c>
      <c r="G6" s="1431" t="s">
        <v>1098</v>
      </c>
      <c r="H6" s="1522" t="s">
        <v>1099</v>
      </c>
      <c r="I6" s="1430"/>
      <c r="J6" s="1430"/>
      <c r="K6" s="1430"/>
      <c r="L6" s="1430"/>
    </row>
    <row r="7" spans="1:12" s="164" customFormat="1" ht="43.5" customHeight="1">
      <c r="A7" s="1595" t="s">
        <v>2042</v>
      </c>
      <c r="B7" s="1596">
        <f>C7+F7</f>
        <v>0</v>
      </c>
      <c r="C7" s="1597">
        <f>SUM(D7:E7)</f>
        <v>0</v>
      </c>
      <c r="D7" s="1598">
        <v>0</v>
      </c>
      <c r="E7" s="1598">
        <v>0</v>
      </c>
      <c r="F7" s="1597">
        <f>SUM(G7:H7)</f>
        <v>0</v>
      </c>
      <c r="G7" s="1598">
        <v>0</v>
      </c>
      <c r="H7" s="1599">
        <v>0</v>
      </c>
      <c r="I7" s="1430"/>
      <c r="J7" s="1430"/>
      <c r="K7" s="1430"/>
      <c r="L7" s="1430"/>
    </row>
    <row r="8" spans="1:12" s="164" customFormat="1" ht="43.95" customHeight="1">
      <c r="A8" s="1433" t="s">
        <v>2387</v>
      </c>
      <c r="B8" s="1600">
        <f t="shared" ref="B8:B10" si="0">C8+F8</f>
        <v>0</v>
      </c>
      <c r="C8" s="1601">
        <f t="shared" ref="C8:C10" si="1">SUM(D8:E8)</f>
        <v>0</v>
      </c>
      <c r="D8" s="1602">
        <v>0</v>
      </c>
      <c r="E8" s="1602">
        <v>0</v>
      </c>
      <c r="F8" s="1601">
        <f t="shared" ref="F8:F10" si="2">SUM(G8:H8)</f>
        <v>0</v>
      </c>
      <c r="G8" s="1602">
        <v>0</v>
      </c>
      <c r="H8" s="1603">
        <v>0</v>
      </c>
      <c r="I8" s="1430"/>
      <c r="J8" s="1430"/>
      <c r="K8" s="1430"/>
      <c r="L8" s="1430"/>
    </row>
    <row r="9" spans="1:12" s="164" customFormat="1" ht="43.95" customHeight="1">
      <c r="A9" s="1433" t="s">
        <v>2388</v>
      </c>
      <c r="B9" s="1600">
        <f t="shared" si="0"/>
        <v>0</v>
      </c>
      <c r="C9" s="1601">
        <f t="shared" si="1"/>
        <v>0</v>
      </c>
      <c r="D9" s="1602">
        <v>0</v>
      </c>
      <c r="E9" s="1602">
        <v>0</v>
      </c>
      <c r="F9" s="1601">
        <f t="shared" si="2"/>
        <v>0</v>
      </c>
      <c r="G9" s="1602">
        <v>0</v>
      </c>
      <c r="H9" s="1603">
        <v>0</v>
      </c>
      <c r="I9" s="1430"/>
      <c r="J9" s="1430"/>
      <c r="K9" s="1430"/>
      <c r="L9" s="1430"/>
    </row>
    <row r="10" spans="1:12" s="164" customFormat="1" ht="43.95" customHeight="1" thickBot="1">
      <c r="A10" s="1434" t="s">
        <v>2389</v>
      </c>
      <c r="B10" s="1604">
        <f t="shared" si="0"/>
        <v>0</v>
      </c>
      <c r="C10" s="1605">
        <f t="shared" si="1"/>
        <v>0</v>
      </c>
      <c r="D10" s="1606">
        <v>0</v>
      </c>
      <c r="E10" s="1606">
        <v>0</v>
      </c>
      <c r="F10" s="1605">
        <f t="shared" si="2"/>
        <v>0</v>
      </c>
      <c r="G10" s="1606">
        <v>0</v>
      </c>
      <c r="H10" s="1607">
        <v>0</v>
      </c>
      <c r="I10" s="1430"/>
      <c r="J10" s="1430"/>
      <c r="K10" s="1430"/>
      <c r="L10" s="1430"/>
    </row>
    <row r="11" spans="1:12" ht="24.75" customHeight="1">
      <c r="A11" s="165" t="s">
        <v>966</v>
      </c>
      <c r="B11" s="400" t="s">
        <v>967</v>
      </c>
      <c r="C11" s="174"/>
      <c r="D11" s="400" t="s">
        <v>1008</v>
      </c>
      <c r="E11" s="174"/>
      <c r="F11" s="168" t="s">
        <v>968</v>
      </c>
      <c r="G11" s="174"/>
      <c r="H11" s="1481"/>
      <c r="I11" s="174"/>
      <c r="J11" s="174"/>
      <c r="K11" s="174"/>
      <c r="L11" s="174"/>
    </row>
    <row r="12" spans="1:12" ht="12.75" customHeight="1">
      <c r="A12" s="174"/>
      <c r="B12" s="174"/>
      <c r="C12" s="174"/>
      <c r="D12" s="1436" t="s">
        <v>1009</v>
      </c>
      <c r="E12" s="174"/>
      <c r="F12" s="174"/>
      <c r="G12" s="1832"/>
      <c r="H12" s="1832"/>
      <c r="I12" s="174"/>
      <c r="J12" s="174"/>
      <c r="K12" s="174"/>
      <c r="L12" s="174"/>
    </row>
    <row r="13" spans="1:12" ht="16.2">
      <c r="A13" s="173"/>
      <c r="B13" s="174"/>
      <c r="C13" s="174"/>
      <c r="D13" s="1435"/>
      <c r="E13" s="174"/>
      <c r="F13" s="1937" t="s">
        <v>2301</v>
      </c>
      <c r="G13" s="1937"/>
      <c r="H13" s="1937"/>
      <c r="I13" s="174"/>
      <c r="J13" s="174"/>
      <c r="K13" s="174"/>
      <c r="L13" s="174"/>
    </row>
    <row r="14" spans="1:12" ht="35.25" customHeight="1">
      <c r="A14" s="1834" t="s">
        <v>1155</v>
      </c>
      <c r="B14" s="1834"/>
      <c r="C14" s="1834"/>
      <c r="D14" s="1834"/>
      <c r="E14" s="1834"/>
      <c r="F14" s="1834"/>
      <c r="G14" s="1834"/>
      <c r="H14" s="1834"/>
      <c r="I14" s="174"/>
      <c r="J14" s="174"/>
      <c r="K14" s="174"/>
      <c r="L14" s="174"/>
    </row>
    <row r="15" spans="1:12" ht="16.2">
      <c r="A15" s="1903" t="s">
        <v>2426</v>
      </c>
      <c r="B15" s="1833"/>
      <c r="C15" s="1833"/>
      <c r="D15" s="1833"/>
      <c r="E15" s="1833"/>
      <c r="F15" s="1833"/>
      <c r="G15" s="1833"/>
      <c r="H15" s="1833"/>
      <c r="I15" s="1833"/>
      <c r="J15" s="1833"/>
      <c r="K15" s="1833"/>
      <c r="L15" s="1833"/>
    </row>
    <row r="16" spans="1:12" ht="17.399999999999999" customHeight="1">
      <c r="A16" s="174" t="s">
        <v>2424</v>
      </c>
      <c r="B16" s="174"/>
      <c r="C16" s="174"/>
      <c r="D16" s="174"/>
      <c r="E16" s="174"/>
      <c r="F16" s="174"/>
      <c r="G16" s="174"/>
      <c r="H16" s="174"/>
      <c r="I16" s="174"/>
      <c r="J16" s="174"/>
      <c r="K16" s="174"/>
      <c r="L16" s="174"/>
    </row>
    <row r="17" spans="1:12" ht="21.75" customHeight="1">
      <c r="A17" s="174"/>
      <c r="B17" s="174"/>
      <c r="C17" s="174"/>
      <c r="D17" s="1435"/>
      <c r="E17" s="174"/>
      <c r="F17" s="174"/>
      <c r="G17" s="174"/>
      <c r="H17" s="174"/>
      <c r="I17" s="174"/>
      <c r="J17" s="174"/>
      <c r="K17" s="174"/>
      <c r="L17" s="174"/>
    </row>
    <row r="18" spans="1:12" ht="21" customHeight="1">
      <c r="A18" s="175"/>
      <c r="B18" s="175"/>
      <c r="C18" s="175"/>
      <c r="D18" s="176"/>
      <c r="E18" s="175"/>
      <c r="F18" s="175"/>
      <c r="G18" s="175"/>
    </row>
    <row r="19" spans="1:12" ht="21" customHeight="1">
      <c r="A19" s="175"/>
      <c r="B19" s="175"/>
      <c r="C19" s="175"/>
      <c r="D19" s="176"/>
      <c r="E19" s="175"/>
      <c r="F19" s="175"/>
      <c r="G19" s="175"/>
    </row>
    <row r="20" spans="1:12" ht="21" customHeight="1">
      <c r="A20" s="175"/>
      <c r="B20" s="175"/>
      <c r="C20" s="175"/>
      <c r="D20" s="176"/>
      <c r="E20" s="175"/>
      <c r="F20" s="175"/>
      <c r="G20" s="175"/>
    </row>
    <row r="21" spans="1:12" ht="21" customHeight="1">
      <c r="A21" s="175"/>
      <c r="B21" s="175"/>
      <c r="C21" s="175"/>
      <c r="D21" s="176"/>
      <c r="E21" s="175"/>
      <c r="F21" s="175"/>
      <c r="G21" s="175"/>
    </row>
    <row r="22" spans="1:12" ht="21" customHeight="1">
      <c r="A22" s="175"/>
      <c r="B22" s="175"/>
      <c r="C22" s="175"/>
      <c r="D22" s="176"/>
      <c r="E22" s="175"/>
      <c r="F22" s="175"/>
      <c r="G22" s="175"/>
    </row>
    <row r="23" spans="1:12" ht="21" customHeight="1">
      <c r="A23" s="175"/>
      <c r="B23" s="175"/>
      <c r="C23" s="175"/>
      <c r="D23" s="176"/>
      <c r="E23" s="175"/>
      <c r="F23" s="175"/>
      <c r="G23" s="175"/>
    </row>
    <row r="24" spans="1:12" ht="21" customHeight="1">
      <c r="A24" s="175"/>
      <c r="B24" s="175"/>
      <c r="C24" s="175"/>
      <c r="D24" s="176"/>
      <c r="E24" s="175"/>
      <c r="F24" s="175"/>
      <c r="G24" s="175"/>
    </row>
    <row r="25" spans="1:12" ht="21" customHeight="1">
      <c r="A25" s="175"/>
      <c r="B25" s="175"/>
      <c r="C25" s="175"/>
      <c r="D25" s="176"/>
      <c r="E25" s="175"/>
      <c r="F25" s="175"/>
      <c r="G25" s="175"/>
    </row>
    <row r="26" spans="1:12" ht="21" customHeight="1">
      <c r="A26" s="175"/>
      <c r="B26" s="175"/>
      <c r="C26" s="175"/>
      <c r="D26" s="176"/>
      <c r="E26" s="175"/>
      <c r="F26" s="175"/>
      <c r="G26" s="175"/>
    </row>
    <row r="27" spans="1:12" ht="21" customHeight="1">
      <c r="A27" s="175"/>
      <c r="B27" s="175"/>
      <c r="C27" s="175"/>
      <c r="D27" s="176"/>
      <c r="E27" s="175"/>
    </row>
    <row r="28" spans="1:12" ht="21" customHeight="1">
      <c r="A28" s="175"/>
      <c r="B28" s="175"/>
      <c r="C28" s="175"/>
      <c r="D28" s="176"/>
      <c r="E28" s="175"/>
    </row>
    <row r="29" spans="1:12" ht="21" customHeight="1">
      <c r="A29" s="175"/>
      <c r="B29" s="175"/>
      <c r="C29" s="175"/>
      <c r="D29" s="176"/>
      <c r="E29" s="175"/>
    </row>
    <row r="30" spans="1:12" ht="21" customHeight="1">
      <c r="A30" s="175"/>
      <c r="B30" s="175"/>
      <c r="C30" s="175"/>
      <c r="D30" s="176"/>
      <c r="E30" s="175"/>
    </row>
    <row r="31" spans="1:12" ht="21" customHeight="1">
      <c r="A31" s="175"/>
      <c r="B31" s="175"/>
      <c r="C31" s="175"/>
      <c r="D31" s="176"/>
      <c r="E31" s="175"/>
    </row>
    <row r="32" spans="1:12"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257EC479-C549-42C6-9199-EDC000AEA182}"/>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B7A96-0CC6-4E2C-A854-774A88DB3501}">
  <sheetPr>
    <tabColor rgb="FFFF3300"/>
    <pageSetUpPr fitToPage="1"/>
  </sheetPr>
  <dimension ref="A1:L224"/>
  <sheetViews>
    <sheetView showGridLines="0" view="pageLayout" topLeftCell="A4" zoomScaleNormal="100" zoomScaleSheetLayoutView="85" workbookViewId="0">
      <selection activeCell="F9" sqref="F9"/>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1088</v>
      </c>
      <c r="B1" s="306"/>
      <c r="C1" s="314"/>
      <c r="D1" s="306"/>
      <c r="E1" s="314"/>
      <c r="F1" s="153" t="s">
        <v>871</v>
      </c>
      <c r="G1" s="1867" t="s">
        <v>2420</v>
      </c>
      <c r="H1" s="1868"/>
      <c r="I1" s="147" t="s">
        <v>873</v>
      </c>
      <c r="J1" s="314"/>
      <c r="K1" s="314"/>
      <c r="L1" s="314"/>
    </row>
    <row r="2" spans="1:12" s="155" customFormat="1" ht="21" customHeight="1">
      <c r="A2" s="153" t="s">
        <v>2374</v>
      </c>
      <c r="B2" s="156" t="s">
        <v>2421</v>
      </c>
      <c r="C2" s="314"/>
      <c r="D2" s="311"/>
      <c r="E2" s="156"/>
      <c r="F2" s="153" t="s">
        <v>1156</v>
      </c>
      <c r="G2" s="1850" t="s">
        <v>1157</v>
      </c>
      <c r="H2" s="1850"/>
      <c r="I2" s="314"/>
      <c r="J2" s="314"/>
      <c r="K2" s="314"/>
      <c r="L2" s="314"/>
    </row>
    <row r="3" spans="1:12" s="160" customFormat="1" ht="37.5" customHeight="1">
      <c r="A3" s="1854" t="s">
        <v>2425</v>
      </c>
      <c r="B3" s="1854"/>
      <c r="C3" s="1854"/>
      <c r="D3" s="1854"/>
      <c r="E3" s="1854"/>
      <c r="F3" s="1854"/>
      <c r="G3" s="1854"/>
      <c r="H3" s="1854"/>
      <c r="I3" s="1428"/>
      <c r="J3" s="1428"/>
      <c r="K3" s="1428"/>
      <c r="L3" s="1428"/>
    </row>
    <row r="4" spans="1:12" ht="21" customHeight="1" thickBot="1">
      <c r="A4" s="1866" t="s">
        <v>2441</v>
      </c>
      <c r="B4" s="1866"/>
      <c r="C4" s="1866"/>
      <c r="D4" s="1866"/>
      <c r="E4" s="1866"/>
      <c r="F4" s="1866"/>
      <c r="G4" s="1866"/>
      <c r="H4" s="1866"/>
      <c r="I4" s="174"/>
      <c r="J4" s="174"/>
      <c r="K4" s="174"/>
      <c r="L4" s="174"/>
    </row>
    <row r="5" spans="1:12" s="164" customFormat="1" ht="37.35" customHeight="1">
      <c r="A5" s="1938" t="s">
        <v>2379</v>
      </c>
      <c r="B5" s="1940" t="s">
        <v>1428</v>
      </c>
      <c r="C5" s="1842" t="s">
        <v>2380</v>
      </c>
      <c r="D5" s="1842"/>
      <c r="E5" s="1842"/>
      <c r="F5" s="1842" t="s">
        <v>2381</v>
      </c>
      <c r="G5" s="1842"/>
      <c r="H5" s="1843"/>
      <c r="I5" s="1430"/>
      <c r="J5" s="1430"/>
      <c r="K5" s="1430"/>
      <c r="L5" s="1430"/>
    </row>
    <row r="6" spans="1:12" s="164" customFormat="1" ht="37.35" customHeight="1" thickBot="1">
      <c r="A6" s="1939"/>
      <c r="B6" s="1941"/>
      <c r="C6" s="1431" t="s">
        <v>1032</v>
      </c>
      <c r="D6" s="1431" t="s">
        <v>1098</v>
      </c>
      <c r="E6" s="1431" t="s">
        <v>1099</v>
      </c>
      <c r="F6" s="1431" t="s">
        <v>1032</v>
      </c>
      <c r="G6" s="1431" t="s">
        <v>1098</v>
      </c>
      <c r="H6" s="1522" t="s">
        <v>1099</v>
      </c>
      <c r="I6" s="1430"/>
      <c r="J6" s="1430"/>
      <c r="K6" s="1430"/>
      <c r="L6" s="1430"/>
    </row>
    <row r="7" spans="1:12" s="164" customFormat="1" ht="43.5" customHeight="1">
      <c r="A7" s="1595" t="s">
        <v>2042</v>
      </c>
      <c r="B7" s="1596">
        <f>C7+F7</f>
        <v>0</v>
      </c>
      <c r="C7" s="1597">
        <f>SUM(D7:E7)</f>
        <v>0</v>
      </c>
      <c r="D7" s="1598">
        <v>0</v>
      </c>
      <c r="E7" s="1598">
        <v>0</v>
      </c>
      <c r="F7" s="1597">
        <f>SUM(G7:H7)</f>
        <v>0</v>
      </c>
      <c r="G7" s="1598">
        <v>0</v>
      </c>
      <c r="H7" s="1599">
        <v>0</v>
      </c>
      <c r="I7" s="1430"/>
      <c r="J7" s="1430"/>
      <c r="K7" s="1430"/>
      <c r="L7" s="1430"/>
    </row>
    <row r="8" spans="1:12" s="164" customFormat="1" ht="43.95" customHeight="1">
      <c r="A8" s="1433" t="s">
        <v>2387</v>
      </c>
      <c r="B8" s="1600">
        <f t="shared" ref="B8:B10" si="0">C8+F8</f>
        <v>0</v>
      </c>
      <c r="C8" s="1601">
        <f t="shared" ref="C8:C10" si="1">SUM(D8:E8)</f>
        <v>0</v>
      </c>
      <c r="D8" s="1602">
        <v>0</v>
      </c>
      <c r="E8" s="1602">
        <v>0</v>
      </c>
      <c r="F8" s="1601">
        <f t="shared" ref="F8:F10" si="2">SUM(G8:H8)</f>
        <v>0</v>
      </c>
      <c r="G8" s="1602">
        <v>0</v>
      </c>
      <c r="H8" s="1603">
        <v>0</v>
      </c>
      <c r="I8" s="1430"/>
      <c r="J8" s="1430"/>
      <c r="K8" s="1430"/>
      <c r="L8" s="1430"/>
    </row>
    <row r="9" spans="1:12" s="164" customFormat="1" ht="43.95" customHeight="1">
      <c r="A9" s="1433" t="s">
        <v>2388</v>
      </c>
      <c r="B9" s="1600">
        <f t="shared" si="0"/>
        <v>0</v>
      </c>
      <c r="C9" s="1601">
        <f t="shared" si="1"/>
        <v>0</v>
      </c>
      <c r="D9" s="1602">
        <v>0</v>
      </c>
      <c r="E9" s="1602">
        <v>0</v>
      </c>
      <c r="F9" s="1601">
        <f t="shared" si="2"/>
        <v>0</v>
      </c>
      <c r="G9" s="1602">
        <v>0</v>
      </c>
      <c r="H9" s="1603">
        <v>0</v>
      </c>
      <c r="I9" s="1430"/>
      <c r="J9" s="1430"/>
      <c r="K9" s="1430"/>
      <c r="L9" s="1430"/>
    </row>
    <row r="10" spans="1:12" s="164" customFormat="1" ht="43.95" customHeight="1" thickBot="1">
      <c r="A10" s="1434" t="s">
        <v>2389</v>
      </c>
      <c r="B10" s="1604">
        <f t="shared" si="0"/>
        <v>0</v>
      </c>
      <c r="C10" s="1605">
        <f t="shared" si="1"/>
        <v>0</v>
      </c>
      <c r="D10" s="1606">
        <v>0</v>
      </c>
      <c r="E10" s="1606">
        <v>0</v>
      </c>
      <c r="F10" s="1605">
        <f t="shared" si="2"/>
        <v>0</v>
      </c>
      <c r="G10" s="1606">
        <v>0</v>
      </c>
      <c r="H10" s="1607">
        <v>0</v>
      </c>
      <c r="I10" s="1430"/>
      <c r="J10" s="1430"/>
      <c r="K10" s="1430"/>
      <c r="L10" s="1430"/>
    </row>
    <row r="11" spans="1:12" ht="24.75" customHeight="1">
      <c r="A11" s="165" t="s">
        <v>966</v>
      </c>
      <c r="B11" s="400" t="s">
        <v>967</v>
      </c>
      <c r="C11" s="174"/>
      <c r="D11" s="400" t="s">
        <v>1008</v>
      </c>
      <c r="E11" s="174"/>
      <c r="F11" s="168" t="s">
        <v>968</v>
      </c>
      <c r="G11" s="174"/>
      <c r="H11" s="1481"/>
      <c r="I11" s="174"/>
      <c r="J11" s="174"/>
      <c r="K11" s="174"/>
      <c r="L11" s="174"/>
    </row>
    <row r="12" spans="1:12" ht="12.75" customHeight="1">
      <c r="A12" s="174"/>
      <c r="B12" s="174"/>
      <c r="C12" s="174"/>
      <c r="D12" s="1436" t="s">
        <v>1009</v>
      </c>
      <c r="E12" s="174"/>
      <c r="F12" s="174"/>
      <c r="G12" s="1832"/>
      <c r="H12" s="1832"/>
      <c r="I12" s="174"/>
      <c r="J12" s="174"/>
      <c r="K12" s="174"/>
      <c r="L12" s="174"/>
    </row>
    <row r="13" spans="1:12" ht="16.2">
      <c r="A13" s="173"/>
      <c r="B13" s="174"/>
      <c r="C13" s="174"/>
      <c r="D13" s="1435"/>
      <c r="E13" s="174"/>
      <c r="F13" s="1937" t="s">
        <v>2446</v>
      </c>
      <c r="G13" s="1937"/>
      <c r="H13" s="1937"/>
      <c r="I13" s="174"/>
      <c r="J13" s="174"/>
      <c r="K13" s="174"/>
      <c r="L13" s="174"/>
    </row>
    <row r="14" spans="1:12" ht="35.25" customHeight="1">
      <c r="A14" s="1834" t="s">
        <v>1155</v>
      </c>
      <c r="B14" s="1834"/>
      <c r="C14" s="1834"/>
      <c r="D14" s="1834"/>
      <c r="E14" s="1834"/>
      <c r="F14" s="1834"/>
      <c r="G14" s="1834"/>
      <c r="H14" s="1834"/>
      <c r="I14" s="174"/>
      <c r="J14" s="174"/>
      <c r="K14" s="174"/>
      <c r="L14" s="174"/>
    </row>
    <row r="15" spans="1:12" ht="16.2">
      <c r="A15" s="1903" t="s">
        <v>2426</v>
      </c>
      <c r="B15" s="1833"/>
      <c r="C15" s="1833"/>
      <c r="D15" s="1833"/>
      <c r="E15" s="1833"/>
      <c r="F15" s="1833"/>
      <c r="G15" s="1833"/>
      <c r="H15" s="1833"/>
      <c r="I15" s="1833"/>
      <c r="J15" s="1833"/>
      <c r="K15" s="1833"/>
      <c r="L15" s="1833"/>
    </row>
    <row r="16" spans="1:12" ht="17.399999999999999" customHeight="1">
      <c r="A16" s="174" t="s">
        <v>2424</v>
      </c>
      <c r="B16" s="174"/>
      <c r="C16" s="174"/>
      <c r="D16" s="174"/>
      <c r="E16" s="174"/>
      <c r="F16" s="174"/>
      <c r="G16" s="174"/>
      <c r="H16" s="174"/>
      <c r="I16" s="174"/>
      <c r="J16" s="174"/>
      <c r="K16" s="174"/>
      <c r="L16" s="174"/>
    </row>
    <row r="17" spans="1:12" ht="21.75" customHeight="1">
      <c r="A17" s="174"/>
      <c r="B17" s="174"/>
      <c r="C17" s="174"/>
      <c r="D17" s="1435"/>
      <c r="E17" s="174"/>
      <c r="F17" s="174"/>
      <c r="G17" s="174"/>
      <c r="H17" s="174"/>
      <c r="I17" s="174"/>
      <c r="J17" s="174"/>
      <c r="K17" s="174"/>
      <c r="L17" s="174"/>
    </row>
    <row r="18" spans="1:12" ht="21" customHeight="1">
      <c r="A18" s="175"/>
      <c r="B18" s="175"/>
      <c r="C18" s="175"/>
      <c r="D18" s="176"/>
      <c r="E18" s="175"/>
      <c r="F18" s="175"/>
      <c r="G18" s="175"/>
    </row>
    <row r="19" spans="1:12" ht="21" customHeight="1">
      <c r="A19" s="175"/>
      <c r="B19" s="175"/>
      <c r="C19" s="175"/>
      <c r="D19" s="176"/>
      <c r="E19" s="175"/>
      <c r="F19" s="175"/>
      <c r="G19" s="175"/>
    </row>
    <row r="20" spans="1:12" ht="21" customHeight="1">
      <c r="A20" s="175"/>
      <c r="B20" s="175"/>
      <c r="C20" s="175"/>
      <c r="D20" s="176"/>
      <c r="E20" s="175"/>
      <c r="F20" s="175"/>
      <c r="G20" s="175"/>
    </row>
    <row r="21" spans="1:12" ht="21" customHeight="1">
      <c r="A21" s="175"/>
      <c r="B21" s="175"/>
      <c r="C21" s="175"/>
      <c r="D21" s="176"/>
      <c r="E21" s="175"/>
      <c r="F21" s="175"/>
      <c r="G21" s="175"/>
    </row>
    <row r="22" spans="1:12" ht="21" customHeight="1">
      <c r="A22" s="175"/>
      <c r="B22" s="175"/>
      <c r="C22" s="175"/>
      <c r="D22" s="176"/>
      <c r="E22" s="175"/>
      <c r="F22" s="175"/>
      <c r="G22" s="175"/>
    </row>
    <row r="23" spans="1:12" ht="21" customHeight="1">
      <c r="A23" s="175"/>
      <c r="B23" s="175"/>
      <c r="C23" s="175"/>
      <c r="D23" s="176"/>
      <c r="E23" s="175"/>
      <c r="F23" s="175"/>
      <c r="G23" s="175"/>
    </row>
    <row r="24" spans="1:12" ht="21" customHeight="1">
      <c r="A24" s="175"/>
      <c r="B24" s="175"/>
      <c r="C24" s="175"/>
      <c r="D24" s="176"/>
      <c r="E24" s="175"/>
      <c r="F24" s="175"/>
      <c r="G24" s="175"/>
    </row>
    <row r="25" spans="1:12" ht="21" customHeight="1">
      <c r="A25" s="175"/>
      <c r="B25" s="175"/>
      <c r="C25" s="175"/>
      <c r="D25" s="176"/>
      <c r="E25" s="175"/>
      <c r="F25" s="175"/>
      <c r="G25" s="175"/>
    </row>
    <row r="26" spans="1:12" ht="21" customHeight="1">
      <c r="A26" s="175"/>
      <c r="B26" s="175"/>
      <c r="C26" s="175"/>
      <c r="D26" s="176"/>
      <c r="E26" s="175"/>
      <c r="F26" s="175"/>
      <c r="G26" s="175"/>
    </row>
    <row r="27" spans="1:12" ht="21" customHeight="1">
      <c r="A27" s="175"/>
      <c r="B27" s="175"/>
      <c r="C27" s="175"/>
      <c r="D27" s="176"/>
      <c r="E27" s="175"/>
    </row>
    <row r="28" spans="1:12" ht="21" customHeight="1">
      <c r="A28" s="175"/>
      <c r="B28" s="175"/>
      <c r="C28" s="175"/>
      <c r="D28" s="176"/>
      <c r="E28" s="175"/>
    </row>
    <row r="29" spans="1:12" ht="21" customHeight="1">
      <c r="A29" s="175"/>
      <c r="B29" s="175"/>
      <c r="C29" s="175"/>
      <c r="D29" s="176"/>
      <c r="E29" s="175"/>
    </row>
    <row r="30" spans="1:12" ht="21" customHeight="1">
      <c r="A30" s="175"/>
      <c r="B30" s="175"/>
      <c r="C30" s="175"/>
      <c r="D30" s="176"/>
      <c r="E30" s="175"/>
    </row>
    <row r="31" spans="1:12" ht="21" customHeight="1">
      <c r="A31" s="175"/>
      <c r="B31" s="175"/>
      <c r="C31" s="175"/>
      <c r="D31" s="176"/>
      <c r="E31" s="175"/>
    </row>
    <row r="32" spans="1:12"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77228B6E-4C77-476D-AF2E-9009876DA7CC}"/>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5B39-EFB6-49B6-9B76-FB9ED662981E}">
  <sheetPr>
    <tabColor rgb="FFFF3300"/>
    <pageSetUpPr fitToPage="1"/>
  </sheetPr>
  <dimension ref="A1:L224"/>
  <sheetViews>
    <sheetView showGridLines="0" view="pageLayout" topLeftCell="A4" zoomScaleNormal="100" zoomScaleSheetLayoutView="85" workbookViewId="0">
      <selection activeCell="E12" sqref="E12"/>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1088</v>
      </c>
      <c r="B1" s="306"/>
      <c r="C1" s="314"/>
      <c r="D1" s="306"/>
      <c r="E1" s="314"/>
      <c r="F1" s="153" t="s">
        <v>871</v>
      </c>
      <c r="G1" s="1867" t="s">
        <v>2420</v>
      </c>
      <c r="H1" s="1868"/>
      <c r="I1" s="147" t="s">
        <v>873</v>
      </c>
      <c r="J1" s="314"/>
      <c r="K1" s="314"/>
      <c r="L1" s="314"/>
    </row>
    <row r="2" spans="1:12" s="155" customFormat="1" ht="21" customHeight="1">
      <c r="A2" s="153" t="s">
        <v>2374</v>
      </c>
      <c r="B2" s="156" t="s">
        <v>2421</v>
      </c>
      <c r="C2" s="314"/>
      <c r="D2" s="311"/>
      <c r="E2" s="156"/>
      <c r="F2" s="153" t="s">
        <v>1156</v>
      </c>
      <c r="G2" s="1850" t="s">
        <v>1157</v>
      </c>
      <c r="H2" s="1850"/>
      <c r="I2" s="314"/>
      <c r="J2" s="314"/>
      <c r="K2" s="314"/>
      <c r="L2" s="314"/>
    </row>
    <row r="3" spans="1:12" s="160" customFormat="1" ht="37.5" customHeight="1">
      <c r="A3" s="1854" t="s">
        <v>2425</v>
      </c>
      <c r="B3" s="1854"/>
      <c r="C3" s="1854"/>
      <c r="D3" s="1854"/>
      <c r="E3" s="1854"/>
      <c r="F3" s="1854"/>
      <c r="G3" s="1854"/>
      <c r="H3" s="1854"/>
      <c r="I3" s="1428"/>
      <c r="J3" s="1428"/>
      <c r="K3" s="1428"/>
      <c r="L3" s="1428"/>
    </row>
    <row r="4" spans="1:12" ht="21" customHeight="1" thickBot="1">
      <c r="A4" s="1866" t="s">
        <v>2502</v>
      </c>
      <c r="B4" s="1866"/>
      <c r="C4" s="1866"/>
      <c r="D4" s="1866"/>
      <c r="E4" s="1866"/>
      <c r="F4" s="1866"/>
      <c r="G4" s="1866"/>
      <c r="H4" s="1866"/>
      <c r="I4" s="174"/>
      <c r="J4" s="174"/>
      <c r="K4" s="174"/>
      <c r="L4" s="174"/>
    </row>
    <row r="5" spans="1:12" s="164" customFormat="1" ht="37.35" customHeight="1">
      <c r="A5" s="1938" t="s">
        <v>2379</v>
      </c>
      <c r="B5" s="1940" t="s">
        <v>1428</v>
      </c>
      <c r="C5" s="1842" t="s">
        <v>2380</v>
      </c>
      <c r="D5" s="1842"/>
      <c r="E5" s="1842"/>
      <c r="F5" s="1842" t="s">
        <v>2381</v>
      </c>
      <c r="G5" s="1842"/>
      <c r="H5" s="1843"/>
      <c r="I5" s="1430"/>
      <c r="J5" s="1430"/>
      <c r="K5" s="1430"/>
      <c r="L5" s="1430"/>
    </row>
    <row r="6" spans="1:12" s="164" customFormat="1" ht="37.35" customHeight="1" thickBot="1">
      <c r="A6" s="1939"/>
      <c r="B6" s="1941"/>
      <c r="C6" s="1431" t="s">
        <v>1032</v>
      </c>
      <c r="D6" s="1431" t="s">
        <v>1098</v>
      </c>
      <c r="E6" s="1431" t="s">
        <v>1099</v>
      </c>
      <c r="F6" s="1431" t="s">
        <v>1032</v>
      </c>
      <c r="G6" s="1431" t="s">
        <v>1098</v>
      </c>
      <c r="H6" s="1522" t="s">
        <v>1099</v>
      </c>
      <c r="I6" s="1430"/>
      <c r="J6" s="1430"/>
      <c r="K6" s="1430"/>
      <c r="L6" s="1430"/>
    </row>
    <row r="7" spans="1:12" s="164" customFormat="1" ht="43.5" customHeight="1">
      <c r="A7" s="1595" t="s">
        <v>2042</v>
      </c>
      <c r="B7" s="1596">
        <f>C7+F7</f>
        <v>0</v>
      </c>
      <c r="C7" s="1597">
        <f>SUM(D7:E7)</f>
        <v>0</v>
      </c>
      <c r="D7" s="1598">
        <v>0</v>
      </c>
      <c r="E7" s="1598">
        <v>0</v>
      </c>
      <c r="F7" s="1597">
        <f>SUM(G7:H7)</f>
        <v>0</v>
      </c>
      <c r="G7" s="1598">
        <v>0</v>
      </c>
      <c r="H7" s="1599">
        <v>0</v>
      </c>
      <c r="I7" s="1430"/>
      <c r="J7" s="1430"/>
      <c r="K7" s="1430"/>
      <c r="L7" s="1430"/>
    </row>
    <row r="8" spans="1:12" s="164" customFormat="1" ht="43.95" customHeight="1">
      <c r="A8" s="1433" t="s">
        <v>2387</v>
      </c>
      <c r="B8" s="1600">
        <f t="shared" ref="B8:B10" si="0">C8+F8</f>
        <v>0</v>
      </c>
      <c r="C8" s="1601">
        <f t="shared" ref="C8:C10" si="1">SUM(D8:E8)</f>
        <v>0</v>
      </c>
      <c r="D8" s="1602">
        <v>0</v>
      </c>
      <c r="E8" s="1602">
        <v>0</v>
      </c>
      <c r="F8" s="1601">
        <f t="shared" ref="F8:F10" si="2">SUM(G8:H8)</f>
        <v>0</v>
      </c>
      <c r="G8" s="1602">
        <v>0</v>
      </c>
      <c r="H8" s="1603">
        <v>0</v>
      </c>
      <c r="I8" s="1430"/>
      <c r="J8" s="1430"/>
      <c r="K8" s="1430"/>
      <c r="L8" s="1430"/>
    </row>
    <row r="9" spans="1:12" s="164" customFormat="1" ht="43.95" customHeight="1">
      <c r="A9" s="1433" t="s">
        <v>2388</v>
      </c>
      <c r="B9" s="1600">
        <f t="shared" si="0"/>
        <v>0</v>
      </c>
      <c r="C9" s="1601">
        <f t="shared" si="1"/>
        <v>0</v>
      </c>
      <c r="D9" s="1602">
        <v>0</v>
      </c>
      <c r="E9" s="1602">
        <v>0</v>
      </c>
      <c r="F9" s="1601">
        <f t="shared" si="2"/>
        <v>0</v>
      </c>
      <c r="G9" s="1602">
        <v>0</v>
      </c>
      <c r="H9" s="1603">
        <v>0</v>
      </c>
      <c r="I9" s="1430"/>
      <c r="J9" s="1430"/>
      <c r="K9" s="1430"/>
      <c r="L9" s="1430"/>
    </row>
    <row r="10" spans="1:12" s="164" customFormat="1" ht="43.95" customHeight="1" thickBot="1">
      <c r="A10" s="1434" t="s">
        <v>2389</v>
      </c>
      <c r="B10" s="1604">
        <f t="shared" si="0"/>
        <v>0</v>
      </c>
      <c r="C10" s="1605">
        <f t="shared" si="1"/>
        <v>0</v>
      </c>
      <c r="D10" s="1606">
        <v>0</v>
      </c>
      <c r="E10" s="1606">
        <v>0</v>
      </c>
      <c r="F10" s="1605">
        <f t="shared" si="2"/>
        <v>0</v>
      </c>
      <c r="G10" s="1606">
        <v>0</v>
      </c>
      <c r="H10" s="1607">
        <v>0</v>
      </c>
      <c r="I10" s="1430"/>
      <c r="J10" s="1430"/>
      <c r="K10" s="1430"/>
      <c r="L10" s="1430"/>
    </row>
    <row r="11" spans="1:12" ht="24.75" customHeight="1">
      <c r="A11" s="165" t="s">
        <v>966</v>
      </c>
      <c r="B11" s="400" t="s">
        <v>967</v>
      </c>
      <c r="C11" s="174"/>
      <c r="D11" s="400" t="s">
        <v>1008</v>
      </c>
      <c r="E11" s="174"/>
      <c r="F11" s="168" t="s">
        <v>968</v>
      </c>
      <c r="G11" s="174"/>
      <c r="H11" s="1481"/>
      <c r="I11" s="174"/>
      <c r="J11" s="174"/>
      <c r="K11" s="174"/>
      <c r="L11" s="174"/>
    </row>
    <row r="12" spans="1:12" ht="12.75" customHeight="1">
      <c r="A12" s="174"/>
      <c r="B12" s="174"/>
      <c r="C12" s="174"/>
      <c r="D12" s="1436" t="s">
        <v>1009</v>
      </c>
      <c r="E12" s="174"/>
      <c r="F12" s="174"/>
      <c r="G12" s="1832"/>
      <c r="H12" s="1832"/>
      <c r="I12" s="174"/>
      <c r="J12" s="174"/>
      <c r="K12" s="174"/>
      <c r="L12" s="174"/>
    </row>
    <row r="13" spans="1:12" ht="16.2">
      <c r="A13" s="173"/>
      <c r="B13" s="174"/>
      <c r="C13" s="174"/>
      <c r="D13" s="1435"/>
      <c r="E13" s="174"/>
      <c r="F13" s="1937" t="s">
        <v>2507</v>
      </c>
      <c r="G13" s="1937"/>
      <c r="H13" s="1937"/>
      <c r="I13" s="174"/>
      <c r="J13" s="174"/>
      <c r="K13" s="174"/>
      <c r="L13" s="174"/>
    </row>
    <row r="14" spans="1:12" ht="35.25" customHeight="1">
      <c r="A14" s="1834" t="s">
        <v>1155</v>
      </c>
      <c r="B14" s="1834"/>
      <c r="C14" s="1834"/>
      <c r="D14" s="1834"/>
      <c r="E14" s="1834"/>
      <c r="F14" s="1834"/>
      <c r="G14" s="1834"/>
      <c r="H14" s="1834"/>
      <c r="I14" s="174"/>
      <c r="J14" s="174"/>
      <c r="K14" s="174"/>
      <c r="L14" s="174"/>
    </row>
    <row r="15" spans="1:12" ht="16.2">
      <c r="A15" s="1903" t="s">
        <v>2426</v>
      </c>
      <c r="B15" s="1833"/>
      <c r="C15" s="1833"/>
      <c r="D15" s="1833"/>
      <c r="E15" s="1833"/>
      <c r="F15" s="1833"/>
      <c r="G15" s="1833"/>
      <c r="H15" s="1833"/>
      <c r="I15" s="1833"/>
      <c r="J15" s="1833"/>
      <c r="K15" s="1833"/>
      <c r="L15" s="1833"/>
    </row>
    <row r="16" spans="1:12" ht="17.399999999999999" customHeight="1">
      <c r="A16" s="174" t="s">
        <v>2424</v>
      </c>
      <c r="B16" s="174"/>
      <c r="C16" s="174"/>
      <c r="D16" s="174"/>
      <c r="E16" s="174"/>
      <c r="F16" s="174"/>
      <c r="G16" s="174"/>
      <c r="H16" s="174"/>
      <c r="I16" s="174"/>
      <c r="J16" s="174"/>
      <c r="K16" s="174"/>
      <c r="L16" s="174"/>
    </row>
    <row r="17" spans="1:12" ht="21.75" customHeight="1">
      <c r="A17" s="174"/>
      <c r="B17" s="174"/>
      <c r="C17" s="174"/>
      <c r="D17" s="1435"/>
      <c r="E17" s="174"/>
      <c r="F17" s="174"/>
      <c r="G17" s="174"/>
      <c r="H17" s="174"/>
      <c r="I17" s="174"/>
      <c r="J17" s="174"/>
      <c r="K17" s="174"/>
      <c r="L17" s="174"/>
    </row>
    <row r="18" spans="1:12" ht="21" customHeight="1">
      <c r="A18" s="175"/>
      <c r="B18" s="175"/>
      <c r="C18" s="175"/>
      <c r="D18" s="176"/>
      <c r="E18" s="175"/>
      <c r="F18" s="175"/>
      <c r="G18" s="175"/>
    </row>
    <row r="19" spans="1:12" ht="21" customHeight="1">
      <c r="A19" s="175"/>
      <c r="B19" s="175"/>
      <c r="C19" s="175"/>
      <c r="D19" s="176"/>
      <c r="E19" s="175"/>
      <c r="F19" s="175"/>
      <c r="G19" s="175"/>
    </row>
    <row r="20" spans="1:12" ht="21" customHeight="1">
      <c r="A20" s="175"/>
      <c r="B20" s="175"/>
      <c r="C20" s="175"/>
      <c r="D20" s="176"/>
      <c r="E20" s="175"/>
      <c r="F20" s="175"/>
      <c r="G20" s="175"/>
    </row>
    <row r="21" spans="1:12" ht="21" customHeight="1">
      <c r="A21" s="175"/>
      <c r="B21" s="175"/>
      <c r="C21" s="175"/>
      <c r="D21" s="176"/>
      <c r="E21" s="175"/>
      <c r="F21" s="175"/>
      <c r="G21" s="175"/>
    </row>
    <row r="22" spans="1:12" ht="21" customHeight="1">
      <c r="A22" s="175"/>
      <c r="B22" s="175"/>
      <c r="C22" s="175"/>
      <c r="D22" s="176"/>
      <c r="E22" s="175"/>
      <c r="F22" s="175"/>
      <c r="G22" s="175"/>
    </row>
    <row r="23" spans="1:12" ht="21" customHeight="1">
      <c r="A23" s="175"/>
      <c r="B23" s="175"/>
      <c r="C23" s="175"/>
      <c r="D23" s="176"/>
      <c r="E23" s="175"/>
      <c r="F23" s="175"/>
      <c r="G23" s="175"/>
    </row>
    <row r="24" spans="1:12" ht="21" customHeight="1">
      <c r="A24" s="175"/>
      <c r="B24" s="175"/>
      <c r="C24" s="175"/>
      <c r="D24" s="176"/>
      <c r="E24" s="175"/>
      <c r="F24" s="175"/>
      <c r="G24" s="175"/>
    </row>
    <row r="25" spans="1:12" ht="21" customHeight="1">
      <c r="A25" s="175"/>
      <c r="B25" s="175"/>
      <c r="C25" s="175"/>
      <c r="D25" s="176"/>
      <c r="E25" s="175"/>
      <c r="F25" s="175"/>
      <c r="G25" s="175"/>
    </row>
    <row r="26" spans="1:12" ht="21" customHeight="1">
      <c r="A26" s="175"/>
      <c r="B26" s="175"/>
      <c r="C26" s="175"/>
      <c r="D26" s="176"/>
      <c r="E26" s="175"/>
      <c r="F26" s="175"/>
      <c r="G26" s="175"/>
    </row>
    <row r="27" spans="1:12" ht="21" customHeight="1">
      <c r="A27" s="175"/>
      <c r="B27" s="175"/>
      <c r="C27" s="175"/>
      <c r="D27" s="176"/>
      <c r="E27" s="175"/>
    </row>
    <row r="28" spans="1:12" ht="21" customHeight="1">
      <c r="A28" s="175"/>
      <c r="B28" s="175"/>
      <c r="C28" s="175"/>
      <c r="D28" s="176"/>
      <c r="E28" s="175"/>
    </row>
    <row r="29" spans="1:12" ht="21" customHeight="1">
      <c r="A29" s="175"/>
      <c r="B29" s="175"/>
      <c r="C29" s="175"/>
      <c r="D29" s="176"/>
      <c r="E29" s="175"/>
    </row>
    <row r="30" spans="1:12" ht="21" customHeight="1">
      <c r="A30" s="175"/>
      <c r="B30" s="175"/>
      <c r="C30" s="175"/>
      <c r="D30" s="176"/>
      <c r="E30" s="175"/>
    </row>
    <row r="31" spans="1:12" ht="21" customHeight="1">
      <c r="A31" s="175"/>
      <c r="B31" s="175"/>
      <c r="C31" s="175"/>
      <c r="D31" s="176"/>
      <c r="E31" s="175"/>
    </row>
    <row r="32" spans="1:12"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D5BD4F53-8761-4848-BF20-DA117401F022}"/>
  </hyperlinks>
  <printOptions horizontalCentered="1"/>
  <pageMargins left="0.35433070866141736" right="0.15748031496062992" top="0.62992125984251968" bottom="0.39370078740157483" header="0.51181102362204722" footer="0.51181102362204722"/>
  <pageSetup paperSize="9" scale="76" orientation="landscape" blackAndWhite="1"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FFC19-D0D6-4E24-A26F-865795B9E483}">
  <sheetPr>
    <pageSetUpPr fitToPage="1"/>
  </sheetPr>
  <dimension ref="A1:I224"/>
  <sheetViews>
    <sheetView showGridLines="0" view="pageLayout" topLeftCell="A4" zoomScaleNormal="100" workbookViewId="0">
      <selection activeCell="B7" sqref="B7:H10"/>
    </sheetView>
  </sheetViews>
  <sheetFormatPr defaultColWidth="9" defaultRowHeight="15.6"/>
  <cols>
    <col min="1" max="1" width="12.21875" style="161" customWidth="1"/>
    <col min="2" max="2" width="11" style="161" customWidth="1"/>
    <col min="3" max="3" width="12.77734375" style="161" customWidth="1"/>
    <col min="4" max="4" width="12.77734375" style="170" customWidth="1"/>
    <col min="5" max="5" width="15" style="161" customWidth="1"/>
    <col min="6" max="7" width="12.77734375" style="161" customWidth="1"/>
    <col min="8" max="8" width="14.5546875" style="161" customWidth="1"/>
    <col min="9" max="16384" width="9" style="161"/>
  </cols>
  <sheetData>
    <row r="1" spans="1:9" s="155" customFormat="1" ht="21" customHeight="1">
      <c r="A1" s="159" t="s">
        <v>1159</v>
      </c>
      <c r="B1" s="154"/>
      <c r="D1" s="154"/>
      <c r="F1" s="159" t="s">
        <v>1160</v>
      </c>
      <c r="G1" s="1942" t="s">
        <v>1133</v>
      </c>
      <c r="H1" s="1943"/>
      <c r="I1" s="147" t="s">
        <v>873</v>
      </c>
    </row>
    <row r="2" spans="1:9" s="155" customFormat="1" ht="21" customHeight="1">
      <c r="A2" s="159" t="s">
        <v>1161</v>
      </c>
      <c r="B2" s="177" t="s">
        <v>1162</v>
      </c>
      <c r="D2" s="157"/>
      <c r="E2" s="158"/>
      <c r="F2" s="159" t="s">
        <v>1163</v>
      </c>
      <c r="G2" s="1926" t="s">
        <v>1164</v>
      </c>
      <c r="H2" s="1926"/>
    </row>
    <row r="3" spans="1:9" s="160" customFormat="1" ht="37.5" customHeight="1">
      <c r="A3" s="1944" t="s">
        <v>1165</v>
      </c>
      <c r="B3" s="1945"/>
      <c r="C3" s="1945"/>
      <c r="D3" s="1945"/>
      <c r="E3" s="1945"/>
      <c r="F3" s="1945"/>
      <c r="G3" s="1945"/>
      <c r="H3" s="1945"/>
    </row>
    <row r="4" spans="1:9" ht="21" customHeight="1" thickBot="1">
      <c r="A4" s="1946" t="s">
        <v>2154</v>
      </c>
      <c r="B4" s="1947"/>
      <c r="C4" s="1947"/>
      <c r="D4" s="1947"/>
      <c r="E4" s="1947"/>
      <c r="F4" s="1947"/>
      <c r="G4" s="1947"/>
      <c r="H4" s="1947"/>
    </row>
    <row r="5" spans="1:9" s="164" customFormat="1" ht="37.35" customHeight="1" thickBot="1">
      <c r="A5" s="1930" t="s">
        <v>1166</v>
      </c>
      <c r="B5" s="1932" t="s">
        <v>1167</v>
      </c>
      <c r="C5" s="1932" t="s">
        <v>1168</v>
      </c>
      <c r="D5" s="1932"/>
      <c r="E5" s="1932"/>
      <c r="F5" s="1932" t="s">
        <v>1169</v>
      </c>
      <c r="G5" s="1932"/>
      <c r="H5" s="1933"/>
    </row>
    <row r="6" spans="1:9" s="164" customFormat="1" ht="37.35" customHeight="1" thickBot="1">
      <c r="A6" s="1930"/>
      <c r="B6" s="1932"/>
      <c r="C6" s="163" t="s">
        <v>1170</v>
      </c>
      <c r="D6" s="163" t="s">
        <v>1171</v>
      </c>
      <c r="E6" s="163" t="s">
        <v>1172</v>
      </c>
      <c r="F6" s="163" t="s">
        <v>1170</v>
      </c>
      <c r="G6" s="163" t="s">
        <v>1173</v>
      </c>
      <c r="H6" s="1579" t="s">
        <v>1172</v>
      </c>
    </row>
    <row r="7" spans="1:9" s="164" customFormat="1" ht="43.5" customHeight="1" thickBot="1">
      <c r="A7" s="1580" t="s">
        <v>1174</v>
      </c>
      <c r="B7" s="1582">
        <f>C7+F7</f>
        <v>0</v>
      </c>
      <c r="C7" s="1582">
        <f>SUM(D7:E7)</f>
        <v>0</v>
      </c>
      <c r="D7" s="1583">
        <v>0</v>
      </c>
      <c r="E7" s="1583">
        <v>0</v>
      </c>
      <c r="F7" s="1582">
        <f>SUM(G7:H7)</f>
        <v>0</v>
      </c>
      <c r="G7" s="1583">
        <v>0</v>
      </c>
      <c r="H7" s="1584">
        <v>0</v>
      </c>
    </row>
    <row r="8" spans="1:9" s="164" customFormat="1" ht="43.95" customHeight="1" thickBot="1">
      <c r="A8" s="1580" t="s">
        <v>1175</v>
      </c>
      <c r="B8" s="1582">
        <f t="shared" ref="B8:B10" si="0">C8+F8</f>
        <v>0</v>
      </c>
      <c r="C8" s="1582">
        <f t="shared" ref="C8:C10" si="1">SUM(D8:E8)</f>
        <v>0</v>
      </c>
      <c r="D8" s="1585">
        <v>0</v>
      </c>
      <c r="E8" s="1585">
        <v>0</v>
      </c>
      <c r="F8" s="1582">
        <f t="shared" ref="F8:F10" si="2">SUM(G8:H8)</f>
        <v>0</v>
      </c>
      <c r="G8" s="1585">
        <v>0</v>
      </c>
      <c r="H8" s="1586">
        <v>0</v>
      </c>
    </row>
    <row r="9" spans="1:9" s="164" customFormat="1" ht="43.95" customHeight="1" thickBot="1">
      <c r="A9" s="1580" t="s">
        <v>1176</v>
      </c>
      <c r="B9" s="1582">
        <f t="shared" si="0"/>
        <v>0</v>
      </c>
      <c r="C9" s="1582">
        <f t="shared" si="1"/>
        <v>0</v>
      </c>
      <c r="D9" s="1585">
        <v>0</v>
      </c>
      <c r="E9" s="1585">
        <v>0</v>
      </c>
      <c r="F9" s="1582">
        <f t="shared" si="2"/>
        <v>0</v>
      </c>
      <c r="G9" s="1585">
        <v>0</v>
      </c>
      <c r="H9" s="1586">
        <v>0</v>
      </c>
    </row>
    <row r="10" spans="1:9" s="164" customFormat="1" ht="43.95" customHeight="1" thickBot="1">
      <c r="A10" s="1580" t="s">
        <v>1177</v>
      </c>
      <c r="B10" s="1582">
        <f t="shared" si="0"/>
        <v>0</v>
      </c>
      <c r="C10" s="1582">
        <f t="shared" si="1"/>
        <v>0</v>
      </c>
      <c r="D10" s="1583">
        <v>0</v>
      </c>
      <c r="E10" s="1583">
        <v>0</v>
      </c>
      <c r="F10" s="1582">
        <f t="shared" si="2"/>
        <v>0</v>
      </c>
      <c r="G10" s="1583">
        <v>0</v>
      </c>
      <c r="H10" s="1584">
        <v>0</v>
      </c>
    </row>
    <row r="11" spans="1:9" ht="24.75" customHeight="1">
      <c r="A11" s="178" t="s">
        <v>1178</v>
      </c>
      <c r="B11" s="166"/>
      <c r="C11" s="166" t="s">
        <v>1179</v>
      </c>
      <c r="D11" s="166"/>
      <c r="E11" s="166" t="s">
        <v>1180</v>
      </c>
      <c r="F11" s="178"/>
      <c r="G11" s="179" t="s">
        <v>1181</v>
      </c>
      <c r="H11" s="169"/>
    </row>
    <row r="12" spans="1:9" ht="12.75" customHeight="1">
      <c r="E12" s="180" t="s">
        <v>1182</v>
      </c>
      <c r="G12" s="1934"/>
      <c r="H12" s="1934"/>
    </row>
    <row r="13" spans="1:9">
      <c r="A13" s="172"/>
      <c r="F13" s="1948" t="s">
        <v>2155</v>
      </c>
      <c r="G13" s="1949"/>
      <c r="H13" s="1949"/>
    </row>
    <row r="14" spans="1:9" ht="19.95" customHeight="1">
      <c r="A14" s="1936" t="s">
        <v>1183</v>
      </c>
      <c r="B14" s="1936"/>
      <c r="C14" s="1936"/>
      <c r="D14" s="1936"/>
      <c r="E14" s="1936"/>
      <c r="F14" s="1936"/>
      <c r="G14" s="1936"/>
      <c r="H14" s="1936"/>
    </row>
    <row r="15" spans="1:9" ht="17.399999999999999" customHeight="1">
      <c r="A15" s="1917" t="s">
        <v>1154</v>
      </c>
      <c r="B15" s="1917"/>
      <c r="C15" s="1917"/>
      <c r="D15" s="1917"/>
      <c r="E15" s="1917"/>
      <c r="F15" s="1917"/>
      <c r="G15" s="1917"/>
      <c r="H15" s="1917"/>
    </row>
    <row r="16" spans="1:9" ht="17.399999999999999" customHeight="1">
      <c r="A16" s="1917" t="s">
        <v>1184</v>
      </c>
      <c r="B16" s="1917"/>
      <c r="C16" s="1917"/>
      <c r="D16" s="1917"/>
      <c r="E16" s="1917"/>
      <c r="F16" s="1917"/>
      <c r="G16" s="1917"/>
      <c r="H16" s="1917"/>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3">
    <mergeCell ref="G12:H12"/>
    <mergeCell ref="F13:H13"/>
    <mergeCell ref="A14:H14"/>
    <mergeCell ref="A15:H15"/>
    <mergeCell ref="A16:H16"/>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981E618E-E3FC-4618-A2A6-4D06C7D45D29}"/>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4.9989318521683403E-2"/>
  </sheetPr>
  <dimension ref="A1:B35"/>
  <sheetViews>
    <sheetView workbookViewId="0">
      <selection activeCell="D12" sqref="D12"/>
    </sheetView>
  </sheetViews>
  <sheetFormatPr defaultRowHeight="16.2"/>
  <cols>
    <col min="1" max="1" width="93.6640625" customWidth="1"/>
  </cols>
  <sheetData>
    <row r="1" spans="1:2" ht="19.8">
      <c r="A1" s="12" t="s">
        <v>801</v>
      </c>
      <c r="B1" s="1" t="s">
        <v>15</v>
      </c>
    </row>
    <row r="2" spans="1:2" ht="19.8">
      <c r="A2" s="13" t="s">
        <v>534</v>
      </c>
    </row>
    <row r="3" spans="1:2" ht="19.8">
      <c r="A3" s="13" t="s">
        <v>264</v>
      </c>
    </row>
    <row r="4" spans="1:2" ht="19.8">
      <c r="A4" s="14" t="s">
        <v>3</v>
      </c>
    </row>
    <row r="5" spans="1:2" ht="19.8">
      <c r="A5" s="57" t="s">
        <v>796</v>
      </c>
    </row>
    <row r="6" spans="1:2" ht="19.8">
      <c r="A6" s="57" t="s">
        <v>797</v>
      </c>
    </row>
    <row r="7" spans="1:2" ht="19.8">
      <c r="A7" s="59" t="s">
        <v>846</v>
      </c>
    </row>
    <row r="8" spans="1:2" ht="19.8">
      <c r="A8" s="59" t="s">
        <v>840</v>
      </c>
    </row>
    <row r="9" spans="1:2" ht="19.8">
      <c r="A9" s="59" t="s">
        <v>845</v>
      </c>
    </row>
    <row r="10" spans="1:2" ht="19.8">
      <c r="A10" s="56" t="s">
        <v>4</v>
      </c>
    </row>
    <row r="11" spans="1:2" ht="19.8">
      <c r="A11" s="57" t="s">
        <v>559</v>
      </c>
    </row>
    <row r="12" spans="1:2" ht="88.2">
      <c r="A12" s="58" t="s">
        <v>786</v>
      </c>
    </row>
    <row r="13" spans="1:2" ht="19.8">
      <c r="A13" s="14" t="s">
        <v>6</v>
      </c>
    </row>
    <row r="14" spans="1:2" ht="59.4">
      <c r="A14" s="17" t="s">
        <v>775</v>
      </c>
    </row>
    <row r="15" spans="1:2" ht="19.8">
      <c r="A15" s="10" t="s">
        <v>205</v>
      </c>
    </row>
    <row r="16" spans="1:2" ht="19.8">
      <c r="A16" s="9" t="s">
        <v>7</v>
      </c>
    </row>
    <row r="17" spans="1:1" ht="39.6">
      <c r="A17" s="10" t="s">
        <v>265</v>
      </c>
    </row>
    <row r="18" spans="1:1" ht="39.6">
      <c r="A18" s="10" t="s">
        <v>266</v>
      </c>
    </row>
    <row r="19" spans="1:1" ht="19.8">
      <c r="A19" s="10" t="s">
        <v>267</v>
      </c>
    </row>
    <row r="20" spans="1:1" ht="19.8">
      <c r="A20" s="10" t="s">
        <v>268</v>
      </c>
    </row>
    <row r="21" spans="1:1" ht="19.8">
      <c r="A21" s="10" t="s">
        <v>269</v>
      </c>
    </row>
    <row r="22" spans="1:1" ht="19.8">
      <c r="A22" s="10" t="s">
        <v>270</v>
      </c>
    </row>
    <row r="23" spans="1:1" ht="19.8">
      <c r="A23" s="10" t="s">
        <v>214</v>
      </c>
    </row>
    <row r="24" spans="1:1" ht="19.8">
      <c r="A24" s="10" t="s">
        <v>248</v>
      </c>
    </row>
    <row r="25" spans="1:1" ht="19.8">
      <c r="A25" s="10" t="s">
        <v>135</v>
      </c>
    </row>
    <row r="26" spans="1:1" ht="19.8">
      <c r="A26" s="10" t="s">
        <v>567</v>
      </c>
    </row>
    <row r="27" spans="1:1" ht="19.8">
      <c r="A27" s="10" t="s">
        <v>9</v>
      </c>
    </row>
    <row r="28" spans="1:1" ht="19.8">
      <c r="A28" s="14" t="s">
        <v>10</v>
      </c>
    </row>
    <row r="29" spans="1:1" ht="39.6">
      <c r="A29" s="10" t="s">
        <v>568</v>
      </c>
    </row>
    <row r="30" spans="1:1" ht="39.6">
      <c r="A30" s="10" t="s">
        <v>216</v>
      </c>
    </row>
    <row r="31" spans="1:1" ht="19.8">
      <c r="A31" s="14" t="s">
        <v>11</v>
      </c>
    </row>
    <row r="32" spans="1:1" ht="39.6">
      <c r="A32" s="10" t="s">
        <v>271</v>
      </c>
    </row>
    <row r="33" spans="1:1" ht="19.8">
      <c r="A33" s="10" t="s">
        <v>39</v>
      </c>
    </row>
    <row r="34" spans="1:1" ht="39.6">
      <c r="A34" s="15" t="s">
        <v>14</v>
      </c>
    </row>
    <row r="35" spans="1:1" ht="20.399999999999999" thickBot="1">
      <c r="A35" s="16" t="s">
        <v>12</v>
      </c>
    </row>
  </sheetData>
  <phoneticPr fontId="13" type="noConversion"/>
  <hyperlinks>
    <hyperlink ref="B1" location="預告統計資料發布時間表!A1" display="回發布時間表" xr:uid="{00000000-0004-0000-0A00-000000000000}"/>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4C3A6-882C-4100-B9F9-BC259D3B486F}">
  <sheetPr>
    <tabColor rgb="FFFF3300"/>
    <pageSetUpPr fitToPage="1"/>
  </sheetPr>
  <dimension ref="A1:I224"/>
  <sheetViews>
    <sheetView showGridLines="0" view="pageLayout" topLeftCell="A4" zoomScaleNormal="100" zoomScaleSheetLayoutView="85" workbookViewId="0">
      <selection activeCell="B7" sqref="B7:H10"/>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9" s="155" customFormat="1" ht="21" customHeight="1">
      <c r="A1" s="153" t="s">
        <v>1088</v>
      </c>
      <c r="B1" s="306"/>
      <c r="C1" s="314"/>
      <c r="D1" s="306"/>
      <c r="E1" s="314"/>
      <c r="F1" s="153" t="s">
        <v>871</v>
      </c>
      <c r="G1" s="1950" t="s">
        <v>2427</v>
      </c>
      <c r="H1" s="1951"/>
      <c r="I1" s="147" t="s">
        <v>873</v>
      </c>
    </row>
    <row r="2" spans="1:9" s="155" customFormat="1" ht="21" customHeight="1">
      <c r="A2" s="153" t="s">
        <v>2374</v>
      </c>
      <c r="B2" s="156" t="s">
        <v>2421</v>
      </c>
      <c r="C2" s="314"/>
      <c r="D2" s="311"/>
      <c r="E2" s="156"/>
      <c r="F2" s="153" t="s">
        <v>1156</v>
      </c>
      <c r="G2" s="1850" t="s">
        <v>1164</v>
      </c>
      <c r="H2" s="1850"/>
    </row>
    <row r="3" spans="1:9" s="160" customFormat="1" ht="37.5" customHeight="1">
      <c r="A3" s="1853" t="s">
        <v>2428</v>
      </c>
      <c r="B3" s="1853"/>
      <c r="C3" s="1853"/>
      <c r="D3" s="1853"/>
      <c r="E3" s="1853"/>
      <c r="F3" s="1853"/>
      <c r="G3" s="1853"/>
      <c r="H3" s="1853"/>
    </row>
    <row r="4" spans="1:9" ht="21" customHeight="1" thickBot="1">
      <c r="A4" s="1866" t="s">
        <v>2433</v>
      </c>
      <c r="B4" s="1866"/>
      <c r="C4" s="1866"/>
      <c r="D4" s="1866"/>
      <c r="E4" s="1866"/>
      <c r="F4" s="1866"/>
      <c r="G4" s="1866"/>
      <c r="H4" s="1866"/>
    </row>
    <row r="5" spans="1:9" s="164" customFormat="1" ht="37.35" customHeight="1">
      <c r="A5" s="1938" t="s">
        <v>2379</v>
      </c>
      <c r="B5" s="1940" t="s">
        <v>1428</v>
      </c>
      <c r="C5" s="1842" t="s">
        <v>2380</v>
      </c>
      <c r="D5" s="1842"/>
      <c r="E5" s="1842"/>
      <c r="F5" s="1842" t="s">
        <v>2381</v>
      </c>
      <c r="G5" s="1842"/>
      <c r="H5" s="1843"/>
    </row>
    <row r="6" spans="1:9" s="164" customFormat="1" ht="37.35" customHeight="1" thickBot="1">
      <c r="A6" s="1939"/>
      <c r="B6" s="1941"/>
      <c r="C6" s="1431" t="s">
        <v>1032</v>
      </c>
      <c r="D6" s="1431" t="s">
        <v>1098</v>
      </c>
      <c r="E6" s="1431" t="s">
        <v>1099</v>
      </c>
      <c r="F6" s="1431" t="s">
        <v>1032</v>
      </c>
      <c r="G6" s="1431" t="s">
        <v>1098</v>
      </c>
      <c r="H6" s="1522" t="s">
        <v>1099</v>
      </c>
    </row>
    <row r="7" spans="1:9" s="164" customFormat="1" ht="43.5" customHeight="1">
      <c r="A7" s="1595" t="s">
        <v>2042</v>
      </c>
      <c r="B7" s="1596">
        <f>C7+F7</f>
        <v>0</v>
      </c>
      <c r="C7" s="1596">
        <f>SUM(D7:E7)</f>
        <v>0</v>
      </c>
      <c r="D7" s="1608">
        <v>0</v>
      </c>
      <c r="E7" s="1608">
        <v>0</v>
      </c>
      <c r="F7" s="1596">
        <f>SUM(G7:H7)</f>
        <v>0</v>
      </c>
      <c r="G7" s="1608">
        <v>0</v>
      </c>
      <c r="H7" s="1609">
        <v>0</v>
      </c>
    </row>
    <row r="8" spans="1:9" s="164" customFormat="1" ht="43.95" customHeight="1">
      <c r="A8" s="1433" t="s">
        <v>2387</v>
      </c>
      <c r="B8" s="1600">
        <f t="shared" ref="B8:B10" si="0">C8+F8</f>
        <v>0</v>
      </c>
      <c r="C8" s="1600">
        <f t="shared" ref="C8:C10" si="1">SUM(D8:E8)</f>
        <v>0</v>
      </c>
      <c r="D8" s="1610">
        <v>0</v>
      </c>
      <c r="E8" s="1610">
        <v>0</v>
      </c>
      <c r="F8" s="1600">
        <f t="shared" ref="F8:F10" si="2">SUM(G8:H8)</f>
        <v>0</v>
      </c>
      <c r="G8" s="1610">
        <v>0</v>
      </c>
      <c r="H8" s="1611">
        <v>0</v>
      </c>
    </row>
    <row r="9" spans="1:9" s="164" customFormat="1" ht="43.95" customHeight="1">
      <c r="A9" s="1433" t="s">
        <v>2388</v>
      </c>
      <c r="B9" s="1600">
        <f t="shared" si="0"/>
        <v>0</v>
      </c>
      <c r="C9" s="1600">
        <f t="shared" si="1"/>
        <v>0</v>
      </c>
      <c r="D9" s="1610">
        <v>0</v>
      </c>
      <c r="E9" s="1610">
        <v>0</v>
      </c>
      <c r="F9" s="1600">
        <f t="shared" si="2"/>
        <v>0</v>
      </c>
      <c r="G9" s="1610">
        <v>0</v>
      </c>
      <c r="H9" s="1611">
        <v>0</v>
      </c>
    </row>
    <row r="10" spans="1:9" s="164" customFormat="1" ht="43.95" customHeight="1" thickBot="1">
      <c r="A10" s="1434" t="s">
        <v>2389</v>
      </c>
      <c r="B10" s="1604">
        <f t="shared" si="0"/>
        <v>0</v>
      </c>
      <c r="C10" s="1604">
        <f t="shared" si="1"/>
        <v>0</v>
      </c>
      <c r="D10" s="1612">
        <v>0</v>
      </c>
      <c r="E10" s="1612">
        <v>0</v>
      </c>
      <c r="F10" s="1604">
        <f t="shared" si="2"/>
        <v>0</v>
      </c>
      <c r="G10" s="1612">
        <v>0</v>
      </c>
      <c r="H10" s="1613">
        <v>0</v>
      </c>
    </row>
    <row r="11" spans="1:9" ht="24.75" customHeight="1">
      <c r="A11" s="165" t="s">
        <v>966</v>
      </c>
      <c r="B11" s="400" t="s">
        <v>967</v>
      </c>
      <c r="D11" s="400" t="s">
        <v>1008</v>
      </c>
      <c r="F11" s="400" t="s">
        <v>968</v>
      </c>
      <c r="H11" s="1481"/>
    </row>
    <row r="12" spans="1:9" ht="12.75" customHeight="1">
      <c r="A12" s="174"/>
      <c r="B12" s="174"/>
      <c r="C12" s="174"/>
      <c r="D12" s="1436" t="s">
        <v>1009</v>
      </c>
      <c r="F12" s="174"/>
      <c r="G12" s="1832"/>
      <c r="H12" s="1832"/>
    </row>
    <row r="13" spans="1:9" ht="16.2">
      <c r="A13" s="173"/>
      <c r="B13" s="174"/>
      <c r="C13" s="174"/>
      <c r="D13" s="1435"/>
      <c r="E13" s="174"/>
      <c r="F13" s="1937"/>
      <c r="G13" s="1937"/>
      <c r="H13" s="1937"/>
    </row>
    <row r="14" spans="1:9" ht="33.75" customHeight="1">
      <c r="A14" s="174" t="s">
        <v>2429</v>
      </c>
      <c r="B14" s="174"/>
      <c r="C14" s="174"/>
      <c r="D14" s="174"/>
      <c r="E14" s="174"/>
      <c r="F14" s="174"/>
      <c r="H14" s="1482" t="s">
        <v>2301</v>
      </c>
    </row>
    <row r="15" spans="1:9" ht="16.2">
      <c r="A15" s="1903" t="s">
        <v>2430</v>
      </c>
      <c r="B15" s="1833"/>
      <c r="C15" s="1833"/>
      <c r="D15" s="1833"/>
      <c r="E15" s="1833"/>
      <c r="F15" s="1833"/>
      <c r="G15" s="1833"/>
      <c r="H15" s="1833"/>
    </row>
    <row r="16" spans="1:9" ht="17.399999999999999" customHeight="1">
      <c r="A16" s="174" t="s">
        <v>2431</v>
      </c>
      <c r="B16" s="174"/>
      <c r="C16" s="174"/>
      <c r="D16" s="174"/>
      <c r="E16" s="174"/>
      <c r="F16" s="174"/>
      <c r="G16" s="174"/>
      <c r="H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1">
    <mergeCell ref="G12:H12"/>
    <mergeCell ref="F13:H13"/>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D78FAD59-6A7E-46CF-A987-EEF762028823}"/>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E2C31-AA9C-44C1-B4F5-20801AD744E6}">
  <sheetPr>
    <tabColor rgb="FFFF3300"/>
    <pageSetUpPr fitToPage="1"/>
  </sheetPr>
  <dimension ref="A1:I224"/>
  <sheetViews>
    <sheetView showGridLines="0" view="pageLayout" topLeftCell="A4" zoomScaleNormal="100" zoomScaleSheetLayoutView="85" workbookViewId="0">
      <selection activeCell="B7" sqref="B7:H10"/>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9" s="155" customFormat="1" ht="21" customHeight="1">
      <c r="A1" s="153" t="s">
        <v>1088</v>
      </c>
      <c r="B1" s="306"/>
      <c r="C1" s="314"/>
      <c r="D1" s="306"/>
      <c r="E1" s="314"/>
      <c r="F1" s="153" t="s">
        <v>871</v>
      </c>
      <c r="G1" s="1950" t="s">
        <v>2427</v>
      </c>
      <c r="H1" s="1951"/>
      <c r="I1" s="147" t="s">
        <v>873</v>
      </c>
    </row>
    <row r="2" spans="1:9" s="155" customFormat="1" ht="21" customHeight="1">
      <c r="A2" s="153" t="s">
        <v>2374</v>
      </c>
      <c r="B2" s="156" t="s">
        <v>2421</v>
      </c>
      <c r="C2" s="314"/>
      <c r="D2" s="311"/>
      <c r="E2" s="156"/>
      <c r="F2" s="153" t="s">
        <v>1156</v>
      </c>
      <c r="G2" s="1850" t="s">
        <v>1164</v>
      </c>
      <c r="H2" s="1850"/>
    </row>
    <row r="3" spans="1:9" s="160" customFormat="1" ht="37.5" customHeight="1">
      <c r="A3" s="1853" t="s">
        <v>2428</v>
      </c>
      <c r="B3" s="1853"/>
      <c r="C3" s="1853"/>
      <c r="D3" s="1853"/>
      <c r="E3" s="1853"/>
      <c r="F3" s="1853"/>
      <c r="G3" s="1853"/>
      <c r="H3" s="1853"/>
    </row>
    <row r="4" spans="1:9" ht="21" customHeight="1" thickBot="1">
      <c r="A4" s="1866" t="s">
        <v>2441</v>
      </c>
      <c r="B4" s="1866"/>
      <c r="C4" s="1866"/>
      <c r="D4" s="1866"/>
      <c r="E4" s="1866"/>
      <c r="F4" s="1866"/>
      <c r="G4" s="1866"/>
      <c r="H4" s="1866"/>
    </row>
    <row r="5" spans="1:9" s="164" customFormat="1" ht="37.35" customHeight="1">
      <c r="A5" s="1938" t="s">
        <v>2379</v>
      </c>
      <c r="B5" s="1940" t="s">
        <v>1428</v>
      </c>
      <c r="C5" s="1842" t="s">
        <v>2380</v>
      </c>
      <c r="D5" s="1842"/>
      <c r="E5" s="1842"/>
      <c r="F5" s="1842" t="s">
        <v>2381</v>
      </c>
      <c r="G5" s="1842"/>
      <c r="H5" s="1843"/>
    </row>
    <row r="6" spans="1:9" s="164" customFormat="1" ht="37.35" customHeight="1" thickBot="1">
      <c r="A6" s="1939"/>
      <c r="B6" s="1941"/>
      <c r="C6" s="1431" t="s">
        <v>1032</v>
      </c>
      <c r="D6" s="1431" t="s">
        <v>1098</v>
      </c>
      <c r="E6" s="1431" t="s">
        <v>1099</v>
      </c>
      <c r="F6" s="1431" t="s">
        <v>1032</v>
      </c>
      <c r="G6" s="1431" t="s">
        <v>1098</v>
      </c>
      <c r="H6" s="1522" t="s">
        <v>1099</v>
      </c>
    </row>
    <row r="7" spans="1:9" s="164" customFormat="1" ht="43.5" customHeight="1">
      <c r="A7" s="1595" t="s">
        <v>2042</v>
      </c>
      <c r="B7" s="1596">
        <f>C7+F7</f>
        <v>0</v>
      </c>
      <c r="C7" s="1596">
        <f>SUM(D7:E7)</f>
        <v>0</v>
      </c>
      <c r="D7" s="1608">
        <v>0</v>
      </c>
      <c r="E7" s="1608">
        <v>0</v>
      </c>
      <c r="F7" s="1596">
        <f>SUM(G7:H7)</f>
        <v>0</v>
      </c>
      <c r="G7" s="1608">
        <v>0</v>
      </c>
      <c r="H7" s="1609">
        <v>0</v>
      </c>
    </row>
    <row r="8" spans="1:9" s="164" customFormat="1" ht="43.95" customHeight="1">
      <c r="A8" s="1433" t="s">
        <v>2387</v>
      </c>
      <c r="B8" s="1600">
        <f t="shared" ref="B8:B10" si="0">C8+F8</f>
        <v>0</v>
      </c>
      <c r="C8" s="1600">
        <f t="shared" ref="C8:C10" si="1">SUM(D8:E8)</f>
        <v>0</v>
      </c>
      <c r="D8" s="1610">
        <v>0</v>
      </c>
      <c r="E8" s="1610">
        <v>0</v>
      </c>
      <c r="F8" s="1600">
        <f t="shared" ref="F8:F10" si="2">SUM(G8:H8)</f>
        <v>0</v>
      </c>
      <c r="G8" s="1610">
        <v>0</v>
      </c>
      <c r="H8" s="1611">
        <v>0</v>
      </c>
    </row>
    <row r="9" spans="1:9" s="164" customFormat="1" ht="43.95" customHeight="1">
      <c r="A9" s="1433" t="s">
        <v>2388</v>
      </c>
      <c r="B9" s="1600">
        <f t="shared" si="0"/>
        <v>0</v>
      </c>
      <c r="C9" s="1600">
        <f t="shared" si="1"/>
        <v>0</v>
      </c>
      <c r="D9" s="1610">
        <v>0</v>
      </c>
      <c r="E9" s="1610">
        <v>0</v>
      </c>
      <c r="F9" s="1600">
        <f t="shared" si="2"/>
        <v>0</v>
      </c>
      <c r="G9" s="1610">
        <v>0</v>
      </c>
      <c r="H9" s="1611">
        <v>0</v>
      </c>
    </row>
    <row r="10" spans="1:9" s="164" customFormat="1" ht="43.95" customHeight="1" thickBot="1">
      <c r="A10" s="1434" t="s">
        <v>2389</v>
      </c>
      <c r="B10" s="1604">
        <f t="shared" si="0"/>
        <v>0</v>
      </c>
      <c r="C10" s="1604">
        <f t="shared" si="1"/>
        <v>0</v>
      </c>
      <c r="D10" s="1612">
        <v>0</v>
      </c>
      <c r="E10" s="1612">
        <v>0</v>
      </c>
      <c r="F10" s="1604">
        <f t="shared" si="2"/>
        <v>0</v>
      </c>
      <c r="G10" s="1612">
        <v>0</v>
      </c>
      <c r="H10" s="1613">
        <v>0</v>
      </c>
    </row>
    <row r="11" spans="1:9" ht="24.75" customHeight="1">
      <c r="A11" s="165" t="s">
        <v>966</v>
      </c>
      <c r="B11" s="400" t="s">
        <v>967</v>
      </c>
      <c r="D11" s="400" t="s">
        <v>1008</v>
      </c>
      <c r="F11" s="400" t="s">
        <v>968</v>
      </c>
      <c r="H11" s="1481"/>
    </row>
    <row r="12" spans="1:9" ht="12.75" customHeight="1">
      <c r="A12" s="174"/>
      <c r="B12" s="174"/>
      <c r="C12" s="174"/>
      <c r="D12" s="1436" t="s">
        <v>1009</v>
      </c>
      <c r="F12" s="174"/>
      <c r="G12" s="1832"/>
      <c r="H12" s="1832"/>
    </row>
    <row r="13" spans="1:9" ht="16.2">
      <c r="A13" s="173"/>
      <c r="B13" s="174"/>
      <c r="C13" s="174"/>
      <c r="D13" s="1435"/>
      <c r="E13" s="174"/>
      <c r="F13" s="1937"/>
      <c r="G13" s="1937"/>
      <c r="H13" s="1937"/>
    </row>
    <row r="14" spans="1:9" ht="33.75" customHeight="1">
      <c r="A14" s="174" t="s">
        <v>2429</v>
      </c>
      <c r="B14" s="174"/>
      <c r="C14" s="174"/>
      <c r="D14" s="174"/>
      <c r="E14" s="174"/>
      <c r="F14" s="174"/>
      <c r="H14" s="1482" t="s">
        <v>2446</v>
      </c>
    </row>
    <row r="15" spans="1:9" ht="16.2">
      <c r="A15" s="1903" t="s">
        <v>2430</v>
      </c>
      <c r="B15" s="1833"/>
      <c r="C15" s="1833"/>
      <c r="D15" s="1833"/>
      <c r="E15" s="1833"/>
      <c r="F15" s="1833"/>
      <c r="G15" s="1833"/>
      <c r="H15" s="1833"/>
    </row>
    <row r="16" spans="1:9" ht="17.399999999999999" customHeight="1">
      <c r="A16" s="174" t="s">
        <v>2431</v>
      </c>
      <c r="B16" s="174"/>
      <c r="C16" s="174"/>
      <c r="D16" s="174"/>
      <c r="E16" s="174"/>
      <c r="F16" s="174"/>
      <c r="G16" s="174"/>
      <c r="H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1">
    <mergeCell ref="G12:H12"/>
    <mergeCell ref="F13:H13"/>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BC9F7470-E0BB-4525-8432-3289C16EDA4C}"/>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808B9-602C-4860-8D39-7B01EAB579C4}">
  <sheetPr>
    <tabColor rgb="FFFF3300"/>
    <pageSetUpPr fitToPage="1"/>
  </sheetPr>
  <dimension ref="A1:I224"/>
  <sheetViews>
    <sheetView showGridLines="0" view="pageLayout" zoomScaleNormal="100" zoomScaleSheetLayoutView="85" workbookViewId="0">
      <selection activeCell="I1" sqref="I1"/>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9" s="155" customFormat="1" ht="21" customHeight="1">
      <c r="A1" s="153" t="s">
        <v>1088</v>
      </c>
      <c r="B1" s="306"/>
      <c r="C1" s="314"/>
      <c r="D1" s="306"/>
      <c r="E1" s="314"/>
      <c r="F1" s="153" t="s">
        <v>871</v>
      </c>
      <c r="G1" s="1950" t="s">
        <v>2427</v>
      </c>
      <c r="H1" s="1951"/>
      <c r="I1" s="147" t="s">
        <v>873</v>
      </c>
    </row>
    <row r="2" spans="1:9" s="155" customFormat="1" ht="21" customHeight="1">
      <c r="A2" s="153" t="s">
        <v>2374</v>
      </c>
      <c r="B2" s="156" t="s">
        <v>2421</v>
      </c>
      <c r="C2" s="314"/>
      <c r="D2" s="311"/>
      <c r="E2" s="156"/>
      <c r="F2" s="153" t="s">
        <v>1156</v>
      </c>
      <c r="G2" s="1850" t="s">
        <v>1164</v>
      </c>
      <c r="H2" s="1850"/>
    </row>
    <row r="3" spans="1:9" s="160" customFormat="1" ht="37.5" customHeight="1">
      <c r="A3" s="1853" t="s">
        <v>2428</v>
      </c>
      <c r="B3" s="1853"/>
      <c r="C3" s="1853"/>
      <c r="D3" s="1853"/>
      <c r="E3" s="1853"/>
      <c r="F3" s="1853"/>
      <c r="G3" s="1853"/>
      <c r="H3" s="1853"/>
    </row>
    <row r="4" spans="1:9" ht="21" customHeight="1" thickBot="1">
      <c r="A4" s="1866" t="s">
        <v>2502</v>
      </c>
      <c r="B4" s="1866"/>
      <c r="C4" s="1866"/>
      <c r="D4" s="1866"/>
      <c r="E4" s="1866"/>
      <c r="F4" s="1866"/>
      <c r="G4" s="1866"/>
      <c r="H4" s="1866"/>
    </row>
    <row r="5" spans="1:9" s="164" customFormat="1" ht="37.35" customHeight="1">
      <c r="A5" s="1938" t="s">
        <v>2379</v>
      </c>
      <c r="B5" s="1940" t="s">
        <v>1428</v>
      </c>
      <c r="C5" s="1842" t="s">
        <v>2380</v>
      </c>
      <c r="D5" s="1842"/>
      <c r="E5" s="1842"/>
      <c r="F5" s="1842" t="s">
        <v>2381</v>
      </c>
      <c r="G5" s="1842"/>
      <c r="H5" s="1843"/>
    </row>
    <row r="6" spans="1:9" s="164" customFormat="1" ht="37.35" customHeight="1" thickBot="1">
      <c r="A6" s="1939"/>
      <c r="B6" s="1941"/>
      <c r="C6" s="1431" t="s">
        <v>1032</v>
      </c>
      <c r="D6" s="1431" t="s">
        <v>1098</v>
      </c>
      <c r="E6" s="1431" t="s">
        <v>1099</v>
      </c>
      <c r="F6" s="1431" t="s">
        <v>1032</v>
      </c>
      <c r="G6" s="1431" t="s">
        <v>1098</v>
      </c>
      <c r="H6" s="1522" t="s">
        <v>1099</v>
      </c>
    </row>
    <row r="7" spans="1:9" s="164" customFormat="1" ht="43.5" customHeight="1">
      <c r="A7" s="1595" t="s">
        <v>2042</v>
      </c>
      <c r="B7" s="1596">
        <f>C7+F7</f>
        <v>0</v>
      </c>
      <c r="C7" s="1596">
        <f>SUM(D7:E7)</f>
        <v>0</v>
      </c>
      <c r="D7" s="1608">
        <v>0</v>
      </c>
      <c r="E7" s="1608">
        <v>0</v>
      </c>
      <c r="F7" s="1596">
        <f>SUM(G7:H7)</f>
        <v>0</v>
      </c>
      <c r="G7" s="1608">
        <v>0</v>
      </c>
      <c r="H7" s="1609">
        <v>0</v>
      </c>
    </row>
    <row r="8" spans="1:9" s="164" customFormat="1" ht="43.95" customHeight="1">
      <c r="A8" s="1433" t="s">
        <v>2387</v>
      </c>
      <c r="B8" s="1600">
        <f t="shared" ref="B8:B10" si="0">C8+F8</f>
        <v>0</v>
      </c>
      <c r="C8" s="1600">
        <f t="shared" ref="C8:C10" si="1">SUM(D8:E8)</f>
        <v>0</v>
      </c>
      <c r="D8" s="1610">
        <v>0</v>
      </c>
      <c r="E8" s="1610">
        <v>0</v>
      </c>
      <c r="F8" s="1600">
        <f t="shared" ref="F8:F10" si="2">SUM(G8:H8)</f>
        <v>0</v>
      </c>
      <c r="G8" s="1610">
        <v>0</v>
      </c>
      <c r="H8" s="1611">
        <v>0</v>
      </c>
    </row>
    <row r="9" spans="1:9" s="164" customFormat="1" ht="43.95" customHeight="1">
      <c r="A9" s="1433" t="s">
        <v>2388</v>
      </c>
      <c r="B9" s="1600">
        <f t="shared" si="0"/>
        <v>0</v>
      </c>
      <c r="C9" s="1600">
        <f t="shared" si="1"/>
        <v>0</v>
      </c>
      <c r="D9" s="1610">
        <v>0</v>
      </c>
      <c r="E9" s="1610">
        <v>0</v>
      </c>
      <c r="F9" s="1600">
        <f t="shared" si="2"/>
        <v>0</v>
      </c>
      <c r="G9" s="1610">
        <v>0</v>
      </c>
      <c r="H9" s="1611">
        <v>0</v>
      </c>
    </row>
    <row r="10" spans="1:9" s="164" customFormat="1" ht="43.95" customHeight="1" thickBot="1">
      <c r="A10" s="1434" t="s">
        <v>2389</v>
      </c>
      <c r="B10" s="1604">
        <f t="shared" si="0"/>
        <v>0</v>
      </c>
      <c r="C10" s="1604">
        <f t="shared" si="1"/>
        <v>0</v>
      </c>
      <c r="D10" s="1612">
        <v>0</v>
      </c>
      <c r="E10" s="1612">
        <v>0</v>
      </c>
      <c r="F10" s="1604">
        <f t="shared" si="2"/>
        <v>0</v>
      </c>
      <c r="G10" s="1612">
        <v>0</v>
      </c>
      <c r="H10" s="1613">
        <v>0</v>
      </c>
    </row>
    <row r="11" spans="1:9" ht="24.75" customHeight="1">
      <c r="A11" s="165" t="s">
        <v>966</v>
      </c>
      <c r="B11" s="400" t="s">
        <v>967</v>
      </c>
      <c r="D11" s="400" t="s">
        <v>1008</v>
      </c>
      <c r="F11" s="400" t="s">
        <v>968</v>
      </c>
      <c r="H11" s="1481"/>
    </row>
    <row r="12" spans="1:9" ht="12.75" customHeight="1">
      <c r="A12" s="174"/>
      <c r="B12" s="174"/>
      <c r="C12" s="174"/>
      <c r="D12" s="1436" t="s">
        <v>1009</v>
      </c>
      <c r="F12" s="174"/>
      <c r="G12" s="1832"/>
      <c r="H12" s="1832"/>
    </row>
    <row r="13" spans="1:9" ht="16.2">
      <c r="A13" s="173"/>
      <c r="B13" s="174"/>
      <c r="C13" s="174"/>
      <c r="D13" s="1435"/>
      <c r="E13" s="174"/>
      <c r="F13" s="1937"/>
      <c r="G13" s="1937"/>
      <c r="H13" s="1937"/>
    </row>
    <row r="14" spans="1:9" ht="33.75" customHeight="1">
      <c r="A14" s="174" t="s">
        <v>2429</v>
      </c>
      <c r="B14" s="174"/>
      <c r="C14" s="174"/>
      <c r="D14" s="174"/>
      <c r="E14" s="174"/>
      <c r="F14" s="174"/>
      <c r="H14" s="1482" t="s">
        <v>2507</v>
      </c>
    </row>
    <row r="15" spans="1:9" ht="16.2">
      <c r="A15" s="1903" t="s">
        <v>2430</v>
      </c>
      <c r="B15" s="1833"/>
      <c r="C15" s="1833"/>
      <c r="D15" s="1833"/>
      <c r="E15" s="1833"/>
      <c r="F15" s="1833"/>
      <c r="G15" s="1833"/>
      <c r="H15" s="1833"/>
    </row>
    <row r="16" spans="1:9" ht="17.399999999999999" customHeight="1">
      <c r="A16" s="174" t="s">
        <v>2431</v>
      </c>
      <c r="B16" s="174"/>
      <c r="C16" s="174"/>
      <c r="D16" s="174"/>
      <c r="E16" s="174"/>
      <c r="F16" s="174"/>
      <c r="G16" s="174"/>
      <c r="H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1">
    <mergeCell ref="G12:H12"/>
    <mergeCell ref="F13:H13"/>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0C4C3D3C-3B52-4157-9F99-F735322A1F12}"/>
  </hyperlinks>
  <printOptions horizontalCentered="1"/>
  <pageMargins left="0.35433070866141736" right="0.15748031496062992" top="0.62992125984251968" bottom="0.39370078740157483" header="0.51181102362204722" footer="0.51181102362204722"/>
  <pageSetup paperSize="9" scale="84" orientation="landscape" blackAndWhite="1"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43A8E-9A91-43E1-B0F2-6E448B8955B9}">
  <sheetPr>
    <pageSetUpPr fitToPage="1"/>
  </sheetPr>
  <dimension ref="A1:BO34"/>
  <sheetViews>
    <sheetView view="pageLayout" topLeftCell="A7" zoomScale="70" zoomScaleNormal="70" zoomScaleSheetLayoutView="100" zoomScalePageLayoutView="70" workbookViewId="0">
      <selection activeCell="M14" sqref="M14"/>
    </sheetView>
  </sheetViews>
  <sheetFormatPr defaultColWidth="9" defaultRowHeight="16.2"/>
  <cols>
    <col min="1" max="1" width="12.6640625" style="184" customWidth="1"/>
    <col min="2" max="2" width="10.44140625" style="184" customWidth="1"/>
    <col min="3" max="20" width="6.77734375" style="184" customWidth="1"/>
    <col min="21" max="28" width="7.21875" style="184" customWidth="1"/>
    <col min="29" max="16384" width="9" style="184"/>
  </cols>
  <sheetData>
    <row r="1" spans="1:29" ht="17.25" customHeight="1">
      <c r="A1" s="181" t="s">
        <v>1079</v>
      </c>
      <c r="B1" s="182"/>
      <c r="C1" s="183"/>
      <c r="D1" s="183"/>
      <c r="E1" s="183"/>
      <c r="F1" s="183"/>
      <c r="G1" s="183"/>
      <c r="H1" s="183"/>
      <c r="AC1" s="147" t="s">
        <v>873</v>
      </c>
    </row>
    <row r="2" spans="1:29" ht="17.25" customHeight="1">
      <c r="A2" s="185" t="s">
        <v>1185</v>
      </c>
      <c r="B2" s="186" t="s">
        <v>1186</v>
      </c>
      <c r="C2" s="187"/>
      <c r="D2" s="187"/>
      <c r="E2" s="183"/>
      <c r="F2" s="183"/>
      <c r="G2" s="183"/>
      <c r="H2" s="183"/>
      <c r="L2" s="188"/>
      <c r="M2" s="188"/>
      <c r="N2" s="188"/>
      <c r="O2" s="188"/>
      <c r="P2" s="188"/>
      <c r="Q2" s="188"/>
      <c r="Y2" s="188"/>
      <c r="Z2" s="188"/>
      <c r="AA2" s="188"/>
      <c r="AB2" s="188"/>
    </row>
    <row r="3" spans="1:29" s="192" customFormat="1" ht="28.2">
      <c r="A3" s="189" t="s">
        <v>1187</v>
      </c>
      <c r="B3" s="189"/>
      <c r="C3" s="190"/>
      <c r="D3" s="189"/>
      <c r="E3" s="189"/>
      <c r="F3" s="189"/>
      <c r="G3" s="189"/>
      <c r="H3" s="189"/>
      <c r="I3" s="189"/>
      <c r="J3" s="189"/>
      <c r="K3" s="189"/>
      <c r="L3" s="190"/>
      <c r="M3" s="190"/>
      <c r="N3" s="190"/>
      <c r="O3" s="190"/>
      <c r="P3" s="191"/>
      <c r="Q3" s="191"/>
      <c r="R3" s="189"/>
      <c r="S3" s="189"/>
      <c r="T3" s="189"/>
      <c r="U3" s="189"/>
      <c r="V3" s="189"/>
      <c r="W3" s="189"/>
      <c r="X3" s="189"/>
      <c r="Y3" s="190"/>
      <c r="Z3" s="191"/>
      <c r="AA3" s="191"/>
      <c r="AB3" s="191"/>
    </row>
    <row r="4" spans="1:29" ht="24.6" customHeight="1" thickBot="1">
      <c r="C4" s="193"/>
      <c r="D4" s="193"/>
      <c r="E4" s="193"/>
      <c r="H4" s="194"/>
      <c r="J4" s="195" t="s">
        <v>2168</v>
      </c>
      <c r="K4" s="194"/>
      <c r="L4" s="196"/>
      <c r="M4" s="196"/>
      <c r="N4" s="196"/>
      <c r="O4" s="196"/>
      <c r="R4" s="194"/>
      <c r="S4" s="194"/>
      <c r="T4" s="194"/>
      <c r="U4" s="194"/>
      <c r="V4" s="194"/>
      <c r="W4" s="194"/>
      <c r="X4" s="194"/>
      <c r="Y4" s="194"/>
      <c r="Z4" s="197"/>
      <c r="AA4" s="197"/>
      <c r="AB4" s="198" t="s">
        <v>1188</v>
      </c>
    </row>
    <row r="5" spans="1:29" ht="27" customHeight="1">
      <c r="A5" s="1952" t="s">
        <v>1189</v>
      </c>
      <c r="B5" s="1953"/>
      <c r="C5" s="1958" t="s">
        <v>1190</v>
      </c>
      <c r="D5" s="1959"/>
      <c r="E5" s="1959"/>
      <c r="F5" s="1959"/>
      <c r="G5" s="1959"/>
      <c r="H5" s="1959"/>
      <c r="I5" s="1959"/>
      <c r="J5" s="1959"/>
      <c r="K5" s="1960"/>
      <c r="L5" s="1961" t="s">
        <v>1191</v>
      </c>
      <c r="M5" s="1952"/>
      <c r="N5" s="1953"/>
      <c r="O5" s="1961" t="s">
        <v>1192</v>
      </c>
      <c r="P5" s="1952"/>
      <c r="Q5" s="1953"/>
      <c r="R5" s="1965" t="s">
        <v>1193</v>
      </c>
      <c r="S5" s="1966"/>
      <c r="T5" s="1966"/>
      <c r="U5" s="199" t="s">
        <v>1194</v>
      </c>
      <c r="V5" s="200"/>
      <c r="W5" s="200"/>
      <c r="X5" s="200"/>
      <c r="Y5" s="200"/>
      <c r="Z5" s="200"/>
      <c r="AA5" s="1979" t="s">
        <v>1195</v>
      </c>
      <c r="AB5" s="1961" t="s">
        <v>1196</v>
      </c>
    </row>
    <row r="6" spans="1:29" ht="29.25" customHeight="1">
      <c r="A6" s="1954"/>
      <c r="B6" s="1955"/>
      <c r="C6" s="201" t="s">
        <v>1197</v>
      </c>
      <c r="D6" s="201"/>
      <c r="E6" s="201"/>
      <c r="F6" s="201" t="s">
        <v>1198</v>
      </c>
      <c r="G6" s="201"/>
      <c r="H6" s="201"/>
      <c r="I6" s="1971" t="s">
        <v>1199</v>
      </c>
      <c r="J6" s="1972"/>
      <c r="K6" s="1973"/>
      <c r="L6" s="1962"/>
      <c r="M6" s="1963"/>
      <c r="N6" s="1964"/>
      <c r="O6" s="1962"/>
      <c r="P6" s="1963"/>
      <c r="Q6" s="1964"/>
      <c r="R6" s="1967"/>
      <c r="S6" s="1968"/>
      <c r="T6" s="1968"/>
      <c r="U6" s="1974" t="s">
        <v>1200</v>
      </c>
      <c r="V6" s="1976" t="s">
        <v>1201</v>
      </c>
      <c r="W6" s="1976" t="s">
        <v>1202</v>
      </c>
      <c r="X6" s="1976" t="s">
        <v>1203</v>
      </c>
      <c r="Y6" s="1976" t="s">
        <v>1204</v>
      </c>
      <c r="Z6" s="1976" t="s">
        <v>1205</v>
      </c>
      <c r="AA6" s="1980"/>
      <c r="AB6" s="1969"/>
    </row>
    <row r="7" spans="1:29" ht="59.25" customHeight="1" thickBot="1">
      <c r="A7" s="1956"/>
      <c r="B7" s="1957"/>
      <c r="C7" s="203" t="s">
        <v>1206</v>
      </c>
      <c r="D7" s="204" t="s">
        <v>1207</v>
      </c>
      <c r="E7" s="204" t="s">
        <v>1208</v>
      </c>
      <c r="F7" s="203" t="s">
        <v>1206</v>
      </c>
      <c r="G7" s="204" t="s">
        <v>1207</v>
      </c>
      <c r="H7" s="204" t="s">
        <v>1208</v>
      </c>
      <c r="I7" s="203" t="s">
        <v>1206</v>
      </c>
      <c r="J7" s="204" t="s">
        <v>1207</v>
      </c>
      <c r="K7" s="204" t="s">
        <v>1208</v>
      </c>
      <c r="L7" s="204" t="s">
        <v>1062</v>
      </c>
      <c r="M7" s="205" t="s">
        <v>1209</v>
      </c>
      <c r="N7" s="203" t="s">
        <v>1210</v>
      </c>
      <c r="O7" s="204" t="s">
        <v>1062</v>
      </c>
      <c r="P7" s="205" t="s">
        <v>1209</v>
      </c>
      <c r="Q7" s="203" t="s">
        <v>1210</v>
      </c>
      <c r="R7" s="204" t="s">
        <v>1062</v>
      </c>
      <c r="S7" s="204" t="s">
        <v>1207</v>
      </c>
      <c r="T7" s="206" t="s">
        <v>1208</v>
      </c>
      <c r="U7" s="1975"/>
      <c r="V7" s="1977"/>
      <c r="W7" s="1978"/>
      <c r="X7" s="1978"/>
      <c r="Y7" s="1977"/>
      <c r="Z7" s="1977"/>
      <c r="AA7" s="1981"/>
      <c r="AB7" s="1970"/>
    </row>
    <row r="8" spans="1:29" ht="30.75" customHeight="1">
      <c r="A8" s="1991" t="s">
        <v>1211</v>
      </c>
      <c r="B8" s="1614" t="s">
        <v>1097</v>
      </c>
      <c r="C8" s="1615">
        <f>C14</f>
        <v>311</v>
      </c>
      <c r="D8" s="1615">
        <f t="shared" ref="D8:T8" si="0">D14</f>
        <v>118</v>
      </c>
      <c r="E8" s="1615">
        <f t="shared" si="0"/>
        <v>193</v>
      </c>
      <c r="F8" s="1615">
        <f t="shared" si="0"/>
        <v>15</v>
      </c>
      <c r="G8" s="1615">
        <f t="shared" si="0"/>
        <v>12</v>
      </c>
      <c r="H8" s="1615">
        <f t="shared" si="0"/>
        <v>3</v>
      </c>
      <c r="I8" s="1615">
        <f t="shared" si="0"/>
        <v>296</v>
      </c>
      <c r="J8" s="1615">
        <f t="shared" si="0"/>
        <v>106</v>
      </c>
      <c r="K8" s="1615">
        <f t="shared" si="0"/>
        <v>190</v>
      </c>
      <c r="L8" s="1615">
        <f t="shared" si="0"/>
        <v>4</v>
      </c>
      <c r="M8" s="1615">
        <f t="shared" si="0"/>
        <v>4</v>
      </c>
      <c r="N8" s="1615">
        <f t="shared" si="0"/>
        <v>0</v>
      </c>
      <c r="O8" s="1615">
        <f t="shared" si="0"/>
        <v>190</v>
      </c>
      <c r="P8" s="1615">
        <f t="shared" si="0"/>
        <v>56</v>
      </c>
      <c r="Q8" s="1615">
        <f t="shared" si="0"/>
        <v>134</v>
      </c>
      <c r="R8" s="1615">
        <f t="shared" si="0"/>
        <v>1</v>
      </c>
      <c r="S8" s="1615">
        <f t="shared" si="0"/>
        <v>1</v>
      </c>
      <c r="T8" s="1615">
        <f t="shared" si="0"/>
        <v>0</v>
      </c>
      <c r="U8" s="1616"/>
      <c r="V8" s="1617"/>
      <c r="W8" s="1618"/>
      <c r="X8" s="1618"/>
      <c r="Y8" s="1617"/>
      <c r="Z8" s="1617"/>
      <c r="AA8" s="1618"/>
      <c r="AB8" s="1619"/>
    </row>
    <row r="9" spans="1:29" ht="30.75" customHeight="1">
      <c r="A9" s="1992"/>
      <c r="B9" s="202" t="s">
        <v>1212</v>
      </c>
      <c r="C9" s="1620">
        <f>C15</f>
        <v>23</v>
      </c>
      <c r="D9" s="1620">
        <f t="shared" ref="D9:T9" si="1">D15</f>
        <v>10</v>
      </c>
      <c r="E9" s="1620">
        <f t="shared" si="1"/>
        <v>13</v>
      </c>
      <c r="F9" s="1620">
        <f t="shared" si="1"/>
        <v>1</v>
      </c>
      <c r="G9" s="1620">
        <f t="shared" si="1"/>
        <v>1</v>
      </c>
      <c r="H9" s="1620">
        <f t="shared" si="1"/>
        <v>0</v>
      </c>
      <c r="I9" s="1620">
        <f t="shared" si="1"/>
        <v>22</v>
      </c>
      <c r="J9" s="1620">
        <f t="shared" si="1"/>
        <v>9</v>
      </c>
      <c r="K9" s="1620">
        <f t="shared" si="1"/>
        <v>13</v>
      </c>
      <c r="L9" s="1620">
        <f t="shared" si="1"/>
        <v>0</v>
      </c>
      <c r="M9" s="1620">
        <f t="shared" si="1"/>
        <v>0</v>
      </c>
      <c r="N9" s="1620">
        <f t="shared" si="1"/>
        <v>0</v>
      </c>
      <c r="O9" s="1620">
        <f t="shared" si="1"/>
        <v>17</v>
      </c>
      <c r="P9" s="1620">
        <f t="shared" si="1"/>
        <v>5</v>
      </c>
      <c r="Q9" s="1620">
        <f t="shared" si="1"/>
        <v>12</v>
      </c>
      <c r="R9" s="1620">
        <f t="shared" si="1"/>
        <v>0</v>
      </c>
      <c r="S9" s="1620">
        <f t="shared" si="1"/>
        <v>0</v>
      </c>
      <c r="T9" s="1620">
        <f t="shared" si="1"/>
        <v>0</v>
      </c>
      <c r="U9" s="1989">
        <f>U15</f>
        <v>157</v>
      </c>
      <c r="V9" s="1982">
        <f>V15</f>
        <v>0</v>
      </c>
      <c r="W9" s="1982">
        <f t="shared" ref="W9:AB9" si="2">W15</f>
        <v>157</v>
      </c>
      <c r="X9" s="1982">
        <f t="shared" si="2"/>
        <v>0</v>
      </c>
      <c r="Y9" s="1982">
        <f t="shared" si="2"/>
        <v>0</v>
      </c>
      <c r="Z9" s="1982">
        <f t="shared" si="2"/>
        <v>0</v>
      </c>
      <c r="AA9" s="1982">
        <f t="shared" si="2"/>
        <v>0</v>
      </c>
      <c r="AB9" s="1984">
        <f t="shared" si="2"/>
        <v>0</v>
      </c>
    </row>
    <row r="10" spans="1:29" ht="30.75" customHeight="1">
      <c r="A10" s="1992"/>
      <c r="B10" s="207" t="s">
        <v>1213</v>
      </c>
      <c r="C10" s="1620">
        <f t="shared" ref="C10:R13" si="3">C16</f>
        <v>61</v>
      </c>
      <c r="D10" s="1620">
        <f t="shared" si="3"/>
        <v>22</v>
      </c>
      <c r="E10" s="1620">
        <f t="shared" si="3"/>
        <v>39</v>
      </c>
      <c r="F10" s="1620">
        <f t="shared" si="3"/>
        <v>6</v>
      </c>
      <c r="G10" s="1620">
        <f t="shared" si="3"/>
        <v>6</v>
      </c>
      <c r="H10" s="1620">
        <f t="shared" si="3"/>
        <v>0</v>
      </c>
      <c r="I10" s="1620">
        <f t="shared" si="3"/>
        <v>55</v>
      </c>
      <c r="J10" s="1620">
        <f t="shared" si="3"/>
        <v>16</v>
      </c>
      <c r="K10" s="1620">
        <f t="shared" si="3"/>
        <v>39</v>
      </c>
      <c r="L10" s="1620">
        <f t="shared" si="3"/>
        <v>0</v>
      </c>
      <c r="M10" s="1620">
        <f t="shared" si="3"/>
        <v>0</v>
      </c>
      <c r="N10" s="1620">
        <f t="shared" si="3"/>
        <v>0</v>
      </c>
      <c r="O10" s="1620">
        <f t="shared" si="3"/>
        <v>38</v>
      </c>
      <c r="P10" s="1620">
        <f t="shared" si="3"/>
        <v>10</v>
      </c>
      <c r="Q10" s="1620">
        <f t="shared" si="3"/>
        <v>28</v>
      </c>
      <c r="R10" s="1620">
        <f t="shared" si="3"/>
        <v>0</v>
      </c>
      <c r="S10" s="1620">
        <f t="shared" ref="S10:T10" si="4">S16</f>
        <v>0</v>
      </c>
      <c r="T10" s="1620">
        <f t="shared" si="4"/>
        <v>0</v>
      </c>
      <c r="U10" s="1989"/>
      <c r="V10" s="1982"/>
      <c r="W10" s="1982"/>
      <c r="X10" s="1982"/>
      <c r="Y10" s="1982"/>
      <c r="Z10" s="1982"/>
      <c r="AA10" s="1982"/>
      <c r="AB10" s="1984"/>
    </row>
    <row r="11" spans="1:29" ht="30.75" customHeight="1">
      <c r="A11" s="1992"/>
      <c r="B11" s="207" t="s">
        <v>1214</v>
      </c>
      <c r="C11" s="1620">
        <f t="shared" si="3"/>
        <v>64</v>
      </c>
      <c r="D11" s="1620">
        <f t="shared" si="3"/>
        <v>18</v>
      </c>
      <c r="E11" s="1620">
        <f t="shared" si="3"/>
        <v>46</v>
      </c>
      <c r="F11" s="1620">
        <f t="shared" si="3"/>
        <v>3</v>
      </c>
      <c r="G11" s="1620">
        <f t="shared" si="3"/>
        <v>2</v>
      </c>
      <c r="H11" s="1620">
        <f t="shared" si="3"/>
        <v>1</v>
      </c>
      <c r="I11" s="1620">
        <f t="shared" si="3"/>
        <v>61</v>
      </c>
      <c r="J11" s="1620">
        <f t="shared" si="3"/>
        <v>16</v>
      </c>
      <c r="K11" s="1620">
        <f t="shared" si="3"/>
        <v>45</v>
      </c>
      <c r="L11" s="1620">
        <f t="shared" si="3"/>
        <v>0</v>
      </c>
      <c r="M11" s="1620">
        <f t="shared" si="3"/>
        <v>0</v>
      </c>
      <c r="N11" s="1620">
        <f t="shared" si="3"/>
        <v>0</v>
      </c>
      <c r="O11" s="1620">
        <f t="shared" si="3"/>
        <v>42</v>
      </c>
      <c r="P11" s="1620">
        <f t="shared" si="3"/>
        <v>11</v>
      </c>
      <c r="Q11" s="1620">
        <f t="shared" si="3"/>
        <v>31</v>
      </c>
      <c r="R11" s="1620">
        <f t="shared" si="3"/>
        <v>0</v>
      </c>
      <c r="S11" s="1620">
        <f t="shared" ref="S11:T11" si="5">S17</f>
        <v>0</v>
      </c>
      <c r="T11" s="1620">
        <f t="shared" si="5"/>
        <v>0</v>
      </c>
      <c r="U11" s="1989"/>
      <c r="V11" s="1982"/>
      <c r="W11" s="1982"/>
      <c r="X11" s="1982"/>
      <c r="Y11" s="1982"/>
      <c r="Z11" s="1982"/>
      <c r="AA11" s="1982"/>
      <c r="AB11" s="1984"/>
    </row>
    <row r="12" spans="1:29" ht="30.75" customHeight="1">
      <c r="A12" s="1992"/>
      <c r="B12" s="207" t="s">
        <v>1215</v>
      </c>
      <c r="C12" s="1620">
        <f t="shared" si="3"/>
        <v>78</v>
      </c>
      <c r="D12" s="1620">
        <f t="shared" si="3"/>
        <v>33</v>
      </c>
      <c r="E12" s="1620">
        <f t="shared" si="3"/>
        <v>45</v>
      </c>
      <c r="F12" s="1620">
        <f t="shared" si="3"/>
        <v>2</v>
      </c>
      <c r="G12" s="1620">
        <f t="shared" si="3"/>
        <v>1</v>
      </c>
      <c r="H12" s="1620">
        <f t="shared" si="3"/>
        <v>1</v>
      </c>
      <c r="I12" s="1620">
        <f t="shared" si="3"/>
        <v>76</v>
      </c>
      <c r="J12" s="1620">
        <f t="shared" si="3"/>
        <v>32</v>
      </c>
      <c r="K12" s="1620">
        <f t="shared" si="3"/>
        <v>44</v>
      </c>
      <c r="L12" s="1620">
        <f t="shared" si="3"/>
        <v>0</v>
      </c>
      <c r="M12" s="1620">
        <f t="shared" si="3"/>
        <v>0</v>
      </c>
      <c r="N12" s="1620">
        <f t="shared" si="3"/>
        <v>0</v>
      </c>
      <c r="O12" s="1620">
        <f t="shared" si="3"/>
        <v>51</v>
      </c>
      <c r="P12" s="1620">
        <f t="shared" si="3"/>
        <v>18</v>
      </c>
      <c r="Q12" s="1620">
        <f t="shared" si="3"/>
        <v>33</v>
      </c>
      <c r="R12" s="1620">
        <f t="shared" si="3"/>
        <v>1</v>
      </c>
      <c r="S12" s="1620">
        <f t="shared" ref="S12:T12" si="6">S18</f>
        <v>1</v>
      </c>
      <c r="T12" s="1620">
        <f t="shared" si="6"/>
        <v>0</v>
      </c>
      <c r="U12" s="1989"/>
      <c r="V12" s="1982"/>
      <c r="W12" s="1982"/>
      <c r="X12" s="1982"/>
      <c r="Y12" s="1982"/>
      <c r="Z12" s="1982"/>
      <c r="AA12" s="1982"/>
      <c r="AB12" s="1984"/>
    </row>
    <row r="13" spans="1:29" ht="30.75" customHeight="1">
      <c r="A13" s="1993"/>
      <c r="B13" s="207" t="s">
        <v>1216</v>
      </c>
      <c r="C13" s="1620">
        <f t="shared" si="3"/>
        <v>85</v>
      </c>
      <c r="D13" s="1620">
        <f t="shared" si="3"/>
        <v>35</v>
      </c>
      <c r="E13" s="1620">
        <f t="shared" si="3"/>
        <v>50</v>
      </c>
      <c r="F13" s="1620">
        <f t="shared" si="3"/>
        <v>3</v>
      </c>
      <c r="G13" s="1620">
        <f t="shared" si="3"/>
        <v>2</v>
      </c>
      <c r="H13" s="1620">
        <f t="shared" si="3"/>
        <v>1</v>
      </c>
      <c r="I13" s="1620">
        <f t="shared" si="3"/>
        <v>82</v>
      </c>
      <c r="J13" s="1620">
        <f t="shared" si="3"/>
        <v>33</v>
      </c>
      <c r="K13" s="1620">
        <f t="shared" si="3"/>
        <v>49</v>
      </c>
      <c r="L13" s="1620">
        <f t="shared" si="3"/>
        <v>4</v>
      </c>
      <c r="M13" s="1620">
        <f t="shared" si="3"/>
        <v>4</v>
      </c>
      <c r="N13" s="1620">
        <f t="shared" si="3"/>
        <v>0</v>
      </c>
      <c r="O13" s="1620">
        <f t="shared" si="3"/>
        <v>42</v>
      </c>
      <c r="P13" s="1620">
        <f t="shared" si="3"/>
        <v>12</v>
      </c>
      <c r="Q13" s="1620">
        <f t="shared" si="3"/>
        <v>30</v>
      </c>
      <c r="R13" s="1620">
        <f t="shared" si="3"/>
        <v>0</v>
      </c>
      <c r="S13" s="1620">
        <f t="shared" ref="S13:T13" si="7">S19</f>
        <v>0</v>
      </c>
      <c r="T13" s="1620">
        <f t="shared" si="7"/>
        <v>0</v>
      </c>
      <c r="U13" s="1990"/>
      <c r="V13" s="1983"/>
      <c r="W13" s="1983"/>
      <c r="X13" s="1983"/>
      <c r="Y13" s="1983"/>
      <c r="Z13" s="1983"/>
      <c r="AA13" s="1983"/>
      <c r="AB13" s="1985"/>
    </row>
    <row r="14" spans="1:29" ht="30.75" customHeight="1">
      <c r="A14" s="1986" t="s">
        <v>2170</v>
      </c>
      <c r="B14" s="207" t="s">
        <v>1097</v>
      </c>
      <c r="C14" s="1623">
        <f>SUM(D14:E14)</f>
        <v>311</v>
      </c>
      <c r="D14" s="1623">
        <f>SUM(D15:D19)</f>
        <v>118</v>
      </c>
      <c r="E14" s="1623">
        <f>SUM(E15:E19)</f>
        <v>193</v>
      </c>
      <c r="F14" s="1623">
        <f>SUM(G14:H14)</f>
        <v>15</v>
      </c>
      <c r="G14" s="1623">
        <f>SUM(G15:G19)</f>
        <v>12</v>
      </c>
      <c r="H14" s="1623">
        <f>SUM(H15:H19)</f>
        <v>3</v>
      </c>
      <c r="I14" s="1623">
        <f>SUM(J14:K14)</f>
        <v>296</v>
      </c>
      <c r="J14" s="1623">
        <f>SUM(J15:J19)</f>
        <v>106</v>
      </c>
      <c r="K14" s="1624">
        <f>SUM(K15:K19)</f>
        <v>190</v>
      </c>
      <c r="L14" s="1625">
        <f>SUM(M14:N14)</f>
        <v>4</v>
      </c>
      <c r="M14" s="1625">
        <f>SUM(M15:M19)</f>
        <v>4</v>
      </c>
      <c r="N14" s="1625">
        <f>SUM(N15:N19)</f>
        <v>0</v>
      </c>
      <c r="O14" s="1625">
        <f>SUM(P14:Q14)</f>
        <v>190</v>
      </c>
      <c r="P14" s="1625">
        <f>SUM(P15:P19)</f>
        <v>56</v>
      </c>
      <c r="Q14" s="1625">
        <f>SUM(Q15:Q19)</f>
        <v>134</v>
      </c>
      <c r="R14" s="1626">
        <f>SUM(S14:T14)</f>
        <v>1</v>
      </c>
      <c r="S14" s="1626">
        <f>SUM(S15:S19)</f>
        <v>1</v>
      </c>
      <c r="T14" s="1626">
        <f>SUM(T15:T19)</f>
        <v>0</v>
      </c>
      <c r="U14" s="1621"/>
      <c r="V14" s="1622"/>
      <c r="W14" s="1622"/>
      <c r="X14" s="1622"/>
      <c r="Y14" s="1622"/>
      <c r="Z14" s="1622"/>
      <c r="AA14" s="1622"/>
      <c r="AB14" s="1627"/>
    </row>
    <row r="15" spans="1:29" ht="27" customHeight="1">
      <c r="A15" s="1987"/>
      <c r="B15" s="202" t="s">
        <v>1217</v>
      </c>
      <c r="C15" s="1623">
        <f t="shared" ref="C15:C19" si="8">SUM(D15:E15)</f>
        <v>23</v>
      </c>
      <c r="D15" s="1628">
        <v>10</v>
      </c>
      <c r="E15" s="1628">
        <v>13</v>
      </c>
      <c r="F15" s="1623">
        <f t="shared" ref="F15:F19" si="9">SUM(G15:H15)</f>
        <v>1</v>
      </c>
      <c r="G15" s="1628">
        <v>1</v>
      </c>
      <c r="H15" s="1628">
        <v>0</v>
      </c>
      <c r="I15" s="1623">
        <f t="shared" ref="I15:I19" si="10">SUM(J15:K15)</f>
        <v>22</v>
      </c>
      <c r="J15" s="1628">
        <v>9</v>
      </c>
      <c r="K15" s="1629">
        <v>13</v>
      </c>
      <c r="L15" s="1625">
        <f t="shared" ref="L15:L19" si="11">SUM(M15:N15)</f>
        <v>0</v>
      </c>
      <c r="M15" s="1630">
        <v>0</v>
      </c>
      <c r="N15" s="1630">
        <v>0</v>
      </c>
      <c r="O15" s="1625">
        <f t="shared" ref="O15:O19" si="12">SUM(P15:Q15)</f>
        <v>17</v>
      </c>
      <c r="P15" s="1630">
        <v>5</v>
      </c>
      <c r="Q15" s="1631">
        <v>12</v>
      </c>
      <c r="R15" s="1626">
        <f t="shared" ref="R15:R19" si="13">SUM(S15:T15)</f>
        <v>0</v>
      </c>
      <c r="S15" s="1629">
        <v>0</v>
      </c>
      <c r="T15" s="1631">
        <v>0</v>
      </c>
      <c r="U15" s="1989">
        <f>SUM(V15:Z19)</f>
        <v>157</v>
      </c>
      <c r="V15" s="1982">
        <v>0</v>
      </c>
      <c r="W15" s="1982">
        <v>157</v>
      </c>
      <c r="X15" s="1982">
        <v>0</v>
      </c>
      <c r="Y15" s="1982">
        <v>0</v>
      </c>
      <c r="Z15" s="1982">
        <v>0</v>
      </c>
      <c r="AA15" s="1982">
        <v>0</v>
      </c>
      <c r="AB15" s="1984">
        <v>0</v>
      </c>
    </row>
    <row r="16" spans="1:29" ht="27" customHeight="1">
      <c r="A16" s="1987"/>
      <c r="B16" s="207" t="s">
        <v>1218</v>
      </c>
      <c r="C16" s="1623">
        <f t="shared" si="8"/>
        <v>61</v>
      </c>
      <c r="D16" s="1628">
        <v>22</v>
      </c>
      <c r="E16" s="1628">
        <v>39</v>
      </c>
      <c r="F16" s="1623">
        <f t="shared" si="9"/>
        <v>6</v>
      </c>
      <c r="G16" s="1628">
        <v>6</v>
      </c>
      <c r="H16" s="1628">
        <v>0</v>
      </c>
      <c r="I16" s="1623">
        <f t="shared" si="10"/>
        <v>55</v>
      </c>
      <c r="J16" s="1628">
        <v>16</v>
      </c>
      <c r="K16" s="1629">
        <v>39</v>
      </c>
      <c r="L16" s="1625">
        <f t="shared" si="11"/>
        <v>0</v>
      </c>
      <c r="M16" s="1630">
        <v>0</v>
      </c>
      <c r="N16" s="1630">
        <v>0</v>
      </c>
      <c r="O16" s="1625">
        <f t="shared" si="12"/>
        <v>38</v>
      </c>
      <c r="P16" s="1630">
        <v>10</v>
      </c>
      <c r="Q16" s="1631">
        <v>28</v>
      </c>
      <c r="R16" s="1626">
        <f t="shared" si="13"/>
        <v>0</v>
      </c>
      <c r="S16" s="1629">
        <v>0</v>
      </c>
      <c r="T16" s="1631">
        <v>0</v>
      </c>
      <c r="U16" s="1989"/>
      <c r="V16" s="1982"/>
      <c r="W16" s="1982"/>
      <c r="X16" s="1982"/>
      <c r="Y16" s="1982"/>
      <c r="Z16" s="1982"/>
      <c r="AA16" s="1982"/>
      <c r="AB16" s="1984"/>
    </row>
    <row r="17" spans="1:67" ht="27" customHeight="1">
      <c r="A17" s="1987"/>
      <c r="B17" s="207" t="s">
        <v>1219</v>
      </c>
      <c r="C17" s="1623">
        <f t="shared" si="8"/>
        <v>64</v>
      </c>
      <c r="D17" s="1628">
        <v>18</v>
      </c>
      <c r="E17" s="1628">
        <v>46</v>
      </c>
      <c r="F17" s="1623">
        <f t="shared" si="9"/>
        <v>3</v>
      </c>
      <c r="G17" s="1628">
        <v>2</v>
      </c>
      <c r="H17" s="1628">
        <v>1</v>
      </c>
      <c r="I17" s="1623">
        <f t="shared" si="10"/>
        <v>61</v>
      </c>
      <c r="J17" s="1628">
        <v>16</v>
      </c>
      <c r="K17" s="1629">
        <v>45</v>
      </c>
      <c r="L17" s="1625">
        <f t="shared" si="11"/>
        <v>0</v>
      </c>
      <c r="M17" s="1630">
        <v>0</v>
      </c>
      <c r="N17" s="1630">
        <v>0</v>
      </c>
      <c r="O17" s="1625">
        <f t="shared" si="12"/>
        <v>42</v>
      </c>
      <c r="P17" s="1630">
        <v>11</v>
      </c>
      <c r="Q17" s="1631">
        <v>31</v>
      </c>
      <c r="R17" s="1626">
        <f t="shared" si="13"/>
        <v>0</v>
      </c>
      <c r="S17" s="1629">
        <v>0</v>
      </c>
      <c r="T17" s="1631">
        <v>0</v>
      </c>
      <c r="U17" s="1989"/>
      <c r="V17" s="1982"/>
      <c r="W17" s="1982"/>
      <c r="X17" s="1982"/>
      <c r="Y17" s="1982"/>
      <c r="Z17" s="1982"/>
      <c r="AA17" s="1982"/>
      <c r="AB17" s="1984"/>
    </row>
    <row r="18" spans="1:67" ht="27" customHeight="1">
      <c r="A18" s="1987"/>
      <c r="B18" s="207" t="s">
        <v>1220</v>
      </c>
      <c r="C18" s="1623">
        <f t="shared" si="8"/>
        <v>78</v>
      </c>
      <c r="D18" s="1628">
        <v>33</v>
      </c>
      <c r="E18" s="1628">
        <v>45</v>
      </c>
      <c r="F18" s="1623">
        <f t="shared" si="9"/>
        <v>2</v>
      </c>
      <c r="G18" s="1628">
        <v>1</v>
      </c>
      <c r="H18" s="1628">
        <v>1</v>
      </c>
      <c r="I18" s="1623">
        <f t="shared" si="10"/>
        <v>76</v>
      </c>
      <c r="J18" s="1628">
        <v>32</v>
      </c>
      <c r="K18" s="1629">
        <v>44</v>
      </c>
      <c r="L18" s="1625">
        <f t="shared" si="11"/>
        <v>0</v>
      </c>
      <c r="M18" s="1630">
        <v>0</v>
      </c>
      <c r="N18" s="1630">
        <v>0</v>
      </c>
      <c r="O18" s="1625">
        <f t="shared" si="12"/>
        <v>51</v>
      </c>
      <c r="P18" s="1630">
        <v>18</v>
      </c>
      <c r="Q18" s="1631">
        <v>33</v>
      </c>
      <c r="R18" s="1626">
        <f t="shared" si="13"/>
        <v>1</v>
      </c>
      <c r="S18" s="1629">
        <v>1</v>
      </c>
      <c r="T18" s="1631">
        <v>0</v>
      </c>
      <c r="U18" s="1989"/>
      <c r="V18" s="1982"/>
      <c r="W18" s="1982"/>
      <c r="X18" s="1982"/>
      <c r="Y18" s="1982"/>
      <c r="Z18" s="1982"/>
      <c r="AA18" s="1982"/>
      <c r="AB18" s="1984"/>
    </row>
    <row r="19" spans="1:67" ht="27" customHeight="1">
      <c r="A19" s="1988"/>
      <c r="B19" s="207" t="s">
        <v>1221</v>
      </c>
      <c r="C19" s="1623">
        <f t="shared" si="8"/>
        <v>85</v>
      </c>
      <c r="D19" s="1628">
        <v>35</v>
      </c>
      <c r="E19" s="1628">
        <v>50</v>
      </c>
      <c r="F19" s="1623">
        <f t="shared" si="9"/>
        <v>3</v>
      </c>
      <c r="G19" s="1628">
        <v>2</v>
      </c>
      <c r="H19" s="1628">
        <v>1</v>
      </c>
      <c r="I19" s="1623">
        <f t="shared" si="10"/>
        <v>82</v>
      </c>
      <c r="J19" s="1628">
        <v>33</v>
      </c>
      <c r="K19" s="1629">
        <v>49</v>
      </c>
      <c r="L19" s="1625">
        <f t="shared" si="11"/>
        <v>4</v>
      </c>
      <c r="M19" s="1630">
        <v>4</v>
      </c>
      <c r="N19" s="1630">
        <v>0</v>
      </c>
      <c r="O19" s="1625">
        <f t="shared" si="12"/>
        <v>42</v>
      </c>
      <c r="P19" s="1630">
        <v>12</v>
      </c>
      <c r="Q19" s="1631">
        <v>30</v>
      </c>
      <c r="R19" s="1626">
        <f t="shared" si="13"/>
        <v>0</v>
      </c>
      <c r="S19" s="1629">
        <v>0</v>
      </c>
      <c r="T19" s="1631">
        <v>0</v>
      </c>
      <c r="U19" s="1990"/>
      <c r="V19" s="1983"/>
      <c r="W19" s="1983"/>
      <c r="X19" s="1983"/>
      <c r="Y19" s="1983"/>
      <c r="Z19" s="1983"/>
      <c r="AA19" s="1983"/>
      <c r="AB19" s="1985"/>
    </row>
    <row r="20" spans="1:67">
      <c r="A20" s="1994" t="s">
        <v>1222</v>
      </c>
      <c r="B20" s="211"/>
      <c r="C20" s="183"/>
      <c r="D20" s="183"/>
      <c r="F20" s="1995" t="s">
        <v>1223</v>
      </c>
      <c r="H20" s="183"/>
      <c r="K20" s="183"/>
      <c r="L20" s="212" t="s">
        <v>1224</v>
      </c>
      <c r="M20" s="183"/>
      <c r="N20" s="183"/>
      <c r="O20" s="183"/>
      <c r="R20" s="183"/>
      <c r="S20" s="1997" t="s">
        <v>1225</v>
      </c>
      <c r="T20" s="1998"/>
      <c r="U20" s="183"/>
      <c r="Y20" s="1999" t="s">
        <v>2169</v>
      </c>
      <c r="Z20" s="2000"/>
      <c r="AA20" s="2000"/>
      <c r="AB20" s="2000"/>
    </row>
    <row r="21" spans="1:67">
      <c r="A21" s="1994"/>
      <c r="B21" s="211"/>
      <c r="C21" s="183"/>
      <c r="D21" s="183"/>
      <c r="F21" s="1996"/>
      <c r="H21" s="183"/>
      <c r="K21" s="183"/>
      <c r="L21" s="212" t="s">
        <v>1152</v>
      </c>
      <c r="M21" s="183"/>
      <c r="N21" s="183"/>
      <c r="O21" s="183"/>
      <c r="R21" s="183"/>
      <c r="S21" s="1998"/>
      <c r="T21" s="1998"/>
      <c r="U21" s="183"/>
    </row>
    <row r="22" spans="1:67">
      <c r="A22" s="214"/>
      <c r="B22" s="214"/>
      <c r="C22" s="214"/>
      <c r="D22" s="214"/>
      <c r="E22" s="214"/>
      <c r="F22" s="214"/>
      <c r="G22" s="214"/>
      <c r="H22" s="214"/>
      <c r="I22" s="214"/>
      <c r="J22" s="214"/>
    </row>
    <row r="23" spans="1:67" s="183" customFormat="1">
      <c r="A23" s="215" t="s">
        <v>1226</v>
      </c>
      <c r="B23" s="215"/>
      <c r="C23" s="216"/>
      <c r="D23" s="216"/>
    </row>
    <row r="24" spans="1:67" ht="16.5" customHeight="1">
      <c r="A24" s="183" t="s">
        <v>1227</v>
      </c>
      <c r="B24" s="217"/>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row>
    <row r="25" spans="1:67" ht="16.5" customHeight="1">
      <c r="A25" s="214" t="s">
        <v>1228</v>
      </c>
      <c r="B25" s="218"/>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row>
    <row r="26" spans="1:67">
      <c r="A26" s="183"/>
      <c r="B26" s="183"/>
      <c r="C26" s="216"/>
      <c r="D26" s="216"/>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row>
    <row r="27" spans="1:67">
      <c r="A27" s="215"/>
      <c r="B27" s="215"/>
      <c r="C27" s="183"/>
      <c r="E27" s="183"/>
      <c r="F27" s="183"/>
      <c r="H27" s="183"/>
      <c r="I27" s="183"/>
      <c r="J27" s="183"/>
      <c r="P27" s="183"/>
      <c r="Q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row>
    <row r="28" spans="1:67">
      <c r="A28" s="183"/>
      <c r="B28" s="183"/>
      <c r="C28" s="183"/>
      <c r="E28" s="183"/>
      <c r="F28" s="183"/>
      <c r="G28" s="183"/>
      <c r="H28" s="183"/>
      <c r="I28" s="183"/>
      <c r="J28" s="183"/>
      <c r="P28" s="183"/>
      <c r="Q28" s="183"/>
      <c r="W28" s="183"/>
      <c r="X28" s="183"/>
      <c r="Y28" s="183"/>
      <c r="Z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row>
    <row r="29" spans="1:67">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row>
    <row r="30" spans="1:67">
      <c r="A30" s="183"/>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row>
    <row r="31" spans="1:67">
      <c r="A31" s="183"/>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row>
    <row r="32" spans="1:67">
      <c r="A32" s="183"/>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row>
    <row r="33" spans="1:67">
      <c r="A33" s="183"/>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row>
    <row r="34" spans="1:67">
      <c r="A34" s="183"/>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row>
  </sheetData>
  <mergeCells count="36">
    <mergeCell ref="A20:A21"/>
    <mergeCell ref="F20:F21"/>
    <mergeCell ref="S20:T21"/>
    <mergeCell ref="Y20:AB20"/>
    <mergeCell ref="AA15:AA19"/>
    <mergeCell ref="AB15:AB19"/>
    <mergeCell ref="Z9:Z13"/>
    <mergeCell ref="AA9:AA13"/>
    <mergeCell ref="AB9:AB13"/>
    <mergeCell ref="A14:A19"/>
    <mergeCell ref="U15:U19"/>
    <mergeCell ref="V15:V19"/>
    <mergeCell ref="W15:W19"/>
    <mergeCell ref="X15:X19"/>
    <mergeCell ref="Y15:Y19"/>
    <mergeCell ref="Z15:Z19"/>
    <mergeCell ref="A8:A13"/>
    <mergeCell ref="U9:U13"/>
    <mergeCell ref="V9:V13"/>
    <mergeCell ref="W9:W13"/>
    <mergeCell ref="X9:X13"/>
    <mergeCell ref="Y9:Y13"/>
    <mergeCell ref="AB5:AB7"/>
    <mergeCell ref="I6:K6"/>
    <mergeCell ref="U6:U7"/>
    <mergeCell ref="V6:V7"/>
    <mergeCell ref="W6:W7"/>
    <mergeCell ref="X6:X7"/>
    <mergeCell ref="Y6:Y7"/>
    <mergeCell ref="Z6:Z7"/>
    <mergeCell ref="AA5:AA7"/>
    <mergeCell ref="A5:B7"/>
    <mergeCell ref="C5:K5"/>
    <mergeCell ref="L5:N6"/>
    <mergeCell ref="O5:Q6"/>
    <mergeCell ref="R5:T6"/>
  </mergeCells>
  <phoneticPr fontId="13" type="noConversion"/>
  <hyperlinks>
    <hyperlink ref="AC1" location="預告統計資料發布時間表!A1" display="回發布時間表" xr:uid="{2291C0DB-CDBF-41F9-9AF3-6DC06C78CA3F}"/>
  </hyperlinks>
  <printOptions horizontalCentered="1"/>
  <pageMargins left="0.23622047244094491" right="0.23622047244094491" top="0.74803149606299213" bottom="0.74803149606299213" header="0.31496062992125984" footer="0.31496062992125984"/>
  <pageSetup paperSize="9" scale="64" orientation="landscape" cellComments="asDisplayed"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3DFB2-BBFC-4782-AA83-8C27D5D6CC69}">
  <dimension ref="A1:CB34"/>
  <sheetViews>
    <sheetView view="pageLayout" topLeftCell="A4" zoomScale="55" zoomScaleNormal="70" zoomScaleSheetLayoutView="85" zoomScalePageLayoutView="55" workbookViewId="0">
      <selection activeCell="Z25" sqref="Z25"/>
    </sheetView>
  </sheetViews>
  <sheetFormatPr defaultColWidth="9" defaultRowHeight="16.2"/>
  <cols>
    <col min="1" max="1" width="12.6640625" style="184" customWidth="1"/>
    <col min="2" max="2" width="10.44140625" style="184" customWidth="1"/>
    <col min="3" max="11" width="5.44140625" style="184" customWidth="1"/>
    <col min="12" max="14" width="6.109375" style="184" customWidth="1"/>
    <col min="15" max="41" width="5.33203125" style="184" customWidth="1"/>
    <col min="42" max="16384" width="9" style="184"/>
  </cols>
  <sheetData>
    <row r="1" spans="1:42" ht="17.25" customHeight="1">
      <c r="A1" s="181" t="s">
        <v>1079</v>
      </c>
      <c r="B1" s="182"/>
      <c r="C1" s="183"/>
      <c r="D1" s="183"/>
      <c r="E1" s="183"/>
      <c r="F1" s="183"/>
      <c r="G1" s="183"/>
      <c r="H1" s="183"/>
      <c r="AP1" s="147" t="s">
        <v>873</v>
      </c>
    </row>
    <row r="2" spans="1:42" ht="17.25" customHeight="1">
      <c r="A2" s="185" t="s">
        <v>1185</v>
      </c>
      <c r="B2" s="186" t="s">
        <v>1186</v>
      </c>
      <c r="C2" s="187"/>
      <c r="D2" s="187"/>
      <c r="E2" s="183"/>
      <c r="F2" s="183"/>
      <c r="G2" s="183"/>
      <c r="H2" s="183"/>
      <c r="L2" s="188"/>
      <c r="M2" s="188"/>
      <c r="N2" s="188"/>
      <c r="O2" s="188"/>
      <c r="P2" s="188"/>
      <c r="Q2" s="188"/>
      <c r="R2" s="188"/>
      <c r="S2" s="188"/>
      <c r="T2" s="188"/>
      <c r="U2" s="188"/>
      <c r="V2" s="188"/>
      <c r="W2" s="188"/>
      <c r="AG2" s="188"/>
      <c r="AH2" s="188"/>
      <c r="AI2" s="188"/>
      <c r="AJ2" s="188"/>
      <c r="AK2" s="188"/>
      <c r="AL2" s="188"/>
      <c r="AM2" s="188"/>
      <c r="AN2" s="188"/>
      <c r="AO2" s="188"/>
    </row>
    <row r="3" spans="1:42" s="192" customFormat="1" ht="28.2">
      <c r="A3" s="2021" t="s">
        <v>2334</v>
      </c>
      <c r="B3" s="2021"/>
      <c r="C3" s="2021"/>
      <c r="D3" s="2021"/>
      <c r="E3" s="2021"/>
      <c r="F3" s="2021"/>
      <c r="G3" s="2021"/>
      <c r="H3" s="2021"/>
      <c r="I3" s="2021"/>
      <c r="J3" s="2021"/>
      <c r="K3" s="2021"/>
      <c r="L3" s="2021"/>
      <c r="M3" s="2021"/>
      <c r="N3" s="2021"/>
      <c r="O3" s="2021"/>
      <c r="P3" s="2021"/>
      <c r="Q3" s="2021"/>
      <c r="R3" s="2021"/>
      <c r="S3" s="2021"/>
      <c r="T3" s="2021"/>
      <c r="U3" s="2021"/>
      <c r="V3" s="2021"/>
      <c r="W3" s="2021"/>
      <c r="X3" s="2021"/>
      <c r="Y3" s="2021"/>
      <c r="Z3" s="2021"/>
      <c r="AA3" s="2021"/>
      <c r="AB3" s="2021"/>
      <c r="AC3" s="2021"/>
      <c r="AD3" s="2021"/>
      <c r="AE3" s="2021"/>
      <c r="AF3" s="2021"/>
      <c r="AG3" s="2021"/>
      <c r="AH3" s="2021"/>
      <c r="AI3" s="2021"/>
      <c r="AJ3" s="2021"/>
      <c r="AK3" s="2021"/>
      <c r="AL3" s="2021"/>
      <c r="AM3" s="2021"/>
      <c r="AN3" s="2021"/>
      <c r="AO3" s="2021"/>
    </row>
    <row r="4" spans="1:42" ht="34.5" customHeight="1" thickBot="1">
      <c r="B4" s="2022" t="s">
        <v>2324</v>
      </c>
      <c r="C4" s="2022"/>
      <c r="D4" s="2022"/>
      <c r="E4" s="2022"/>
      <c r="F4" s="2022"/>
      <c r="G4" s="2022"/>
      <c r="H4" s="2022"/>
      <c r="I4" s="2022"/>
      <c r="J4" s="2022"/>
      <c r="K4" s="2022"/>
      <c r="L4" s="2022"/>
      <c r="M4" s="2022"/>
      <c r="N4" s="2022"/>
      <c r="O4" s="2022"/>
      <c r="P4" s="2022"/>
      <c r="Q4" s="2022"/>
      <c r="R4" s="2022"/>
      <c r="S4" s="2022"/>
      <c r="T4" s="2022"/>
      <c r="U4" s="2022"/>
      <c r="V4" s="2022"/>
      <c r="W4" s="2022"/>
      <c r="X4" s="2022"/>
      <c r="Y4" s="2022"/>
      <c r="Z4" s="2022"/>
      <c r="AA4" s="2022"/>
      <c r="AB4" s="2022"/>
      <c r="AC4" s="2022"/>
      <c r="AD4" s="2022"/>
      <c r="AE4" s="2022"/>
      <c r="AF4" s="2022"/>
      <c r="AG4" s="2022"/>
      <c r="AH4" s="2022"/>
      <c r="AI4" s="2022"/>
      <c r="AJ4" s="2022"/>
      <c r="AK4" s="2022"/>
      <c r="AL4" s="2022"/>
      <c r="AM4" s="197"/>
      <c r="AN4" s="197"/>
      <c r="AO4" s="1312" t="s">
        <v>2308</v>
      </c>
    </row>
    <row r="5" spans="1:42" ht="27" customHeight="1">
      <c r="A5" s="1952" t="s">
        <v>1189</v>
      </c>
      <c r="B5" s="1953"/>
      <c r="C5" s="2006" t="s">
        <v>2309</v>
      </c>
      <c r="D5" s="2007"/>
      <c r="E5" s="2007"/>
      <c r="F5" s="2007"/>
      <c r="G5" s="2007"/>
      <c r="H5" s="2007"/>
      <c r="I5" s="2007"/>
      <c r="J5" s="2007"/>
      <c r="K5" s="2008"/>
      <c r="L5" s="1961" t="s">
        <v>2310</v>
      </c>
      <c r="M5" s="1952"/>
      <c r="N5" s="1953"/>
      <c r="O5" s="2006" t="s">
        <v>2311</v>
      </c>
      <c r="P5" s="2007"/>
      <c r="Q5" s="2007"/>
      <c r="R5" s="2007"/>
      <c r="S5" s="2007"/>
      <c r="T5" s="2007"/>
      <c r="U5" s="2007"/>
      <c r="V5" s="2007"/>
      <c r="W5" s="2008"/>
      <c r="X5" s="199" t="s">
        <v>1194</v>
      </c>
      <c r="Y5" s="1313"/>
      <c r="Z5" s="1313"/>
      <c r="AA5" s="200"/>
      <c r="AB5" s="200"/>
      <c r="AC5" s="200"/>
      <c r="AD5" s="200"/>
      <c r="AE5" s="200"/>
      <c r="AF5" s="200"/>
      <c r="AG5" s="200"/>
      <c r="AH5" s="200"/>
      <c r="AI5" s="200"/>
      <c r="AJ5" s="200"/>
      <c r="AK5" s="200"/>
      <c r="AL5" s="1314"/>
      <c r="AM5" s="2009" t="s">
        <v>2312</v>
      </c>
      <c r="AN5" s="2010"/>
      <c r="AO5" s="2010"/>
    </row>
    <row r="6" spans="1:42" ht="29.25" customHeight="1">
      <c r="A6" s="1954"/>
      <c r="B6" s="1955"/>
      <c r="C6" s="201" t="s">
        <v>1197</v>
      </c>
      <c r="D6" s="201"/>
      <c r="E6" s="201"/>
      <c r="F6" s="201" t="s">
        <v>1198</v>
      </c>
      <c r="G6" s="201"/>
      <c r="H6" s="201"/>
      <c r="I6" s="1971" t="s">
        <v>2313</v>
      </c>
      <c r="J6" s="1972"/>
      <c r="K6" s="1973"/>
      <c r="L6" s="1962"/>
      <c r="M6" s="1963"/>
      <c r="N6" s="1964"/>
      <c r="O6" s="1315" t="s">
        <v>2314</v>
      </c>
      <c r="P6" s="1316"/>
      <c r="Q6" s="1316"/>
      <c r="R6" s="1316" t="s">
        <v>2315</v>
      </c>
      <c r="S6" s="1316"/>
      <c r="T6" s="1316"/>
      <c r="U6" s="2012" t="s">
        <v>2316</v>
      </c>
      <c r="V6" s="2013"/>
      <c r="W6" s="2014"/>
      <c r="X6" s="2015" t="s">
        <v>2317</v>
      </c>
      <c r="Y6" s="2016"/>
      <c r="Z6" s="2017"/>
      <c r="AA6" s="2018" t="s">
        <v>2318</v>
      </c>
      <c r="AB6" s="2019"/>
      <c r="AC6" s="2020"/>
      <c r="AD6" s="2018" t="s">
        <v>2319</v>
      </c>
      <c r="AE6" s="2019"/>
      <c r="AF6" s="2020"/>
      <c r="AG6" s="2001" t="s">
        <v>2320</v>
      </c>
      <c r="AH6" s="2002"/>
      <c r="AI6" s="2003"/>
      <c r="AJ6" s="2001" t="s">
        <v>2321</v>
      </c>
      <c r="AK6" s="2002"/>
      <c r="AL6" s="2004"/>
      <c r="AM6" s="2011"/>
      <c r="AN6" s="2011"/>
      <c r="AO6" s="2011"/>
    </row>
    <row r="7" spans="1:42" ht="59.25" customHeight="1" thickBot="1">
      <c r="A7" s="1956"/>
      <c r="B7" s="1957"/>
      <c r="C7" s="203" t="s">
        <v>1206</v>
      </c>
      <c r="D7" s="204" t="s">
        <v>1207</v>
      </c>
      <c r="E7" s="204" t="s">
        <v>1208</v>
      </c>
      <c r="F7" s="203" t="s">
        <v>1206</v>
      </c>
      <c r="G7" s="204" t="s">
        <v>1207</v>
      </c>
      <c r="H7" s="204" t="s">
        <v>1208</v>
      </c>
      <c r="I7" s="203" t="s">
        <v>1206</v>
      </c>
      <c r="J7" s="204" t="s">
        <v>1207</v>
      </c>
      <c r="K7" s="204" t="s">
        <v>1208</v>
      </c>
      <c r="L7" s="204" t="s">
        <v>1062</v>
      </c>
      <c r="M7" s="205" t="s">
        <v>1209</v>
      </c>
      <c r="N7" s="203" t="s">
        <v>1210</v>
      </c>
      <c r="O7" s="1317" t="s">
        <v>1062</v>
      </c>
      <c r="P7" s="1318" t="s">
        <v>1209</v>
      </c>
      <c r="Q7" s="1319" t="s">
        <v>1210</v>
      </c>
      <c r="R7" s="1317" t="s">
        <v>1062</v>
      </c>
      <c r="S7" s="1318" t="s">
        <v>1209</v>
      </c>
      <c r="T7" s="1319" t="s">
        <v>1210</v>
      </c>
      <c r="U7" s="1317" t="s">
        <v>1062</v>
      </c>
      <c r="V7" s="1318" t="s">
        <v>1209</v>
      </c>
      <c r="W7" s="1320" t="s">
        <v>1210</v>
      </c>
      <c r="X7" s="1321" t="s">
        <v>1062</v>
      </c>
      <c r="Y7" s="1318" t="s">
        <v>1209</v>
      </c>
      <c r="Z7" s="1319" t="s">
        <v>1210</v>
      </c>
      <c r="AA7" s="1317" t="s">
        <v>1097</v>
      </c>
      <c r="AB7" s="1318" t="s">
        <v>1209</v>
      </c>
      <c r="AC7" s="1319" t="s">
        <v>1210</v>
      </c>
      <c r="AD7" s="1317" t="s">
        <v>1097</v>
      </c>
      <c r="AE7" s="1318" t="s">
        <v>1209</v>
      </c>
      <c r="AF7" s="1319" t="s">
        <v>1210</v>
      </c>
      <c r="AG7" s="1317" t="s">
        <v>1097</v>
      </c>
      <c r="AH7" s="1318" t="s">
        <v>1209</v>
      </c>
      <c r="AI7" s="1319" t="s">
        <v>1210</v>
      </c>
      <c r="AJ7" s="1317" t="s">
        <v>1097</v>
      </c>
      <c r="AK7" s="1318" t="s">
        <v>1209</v>
      </c>
      <c r="AL7" s="1320" t="s">
        <v>1210</v>
      </c>
      <c r="AM7" s="1321" t="s">
        <v>1097</v>
      </c>
      <c r="AN7" s="1318" t="s">
        <v>1209</v>
      </c>
      <c r="AO7" s="1320" t="s">
        <v>1210</v>
      </c>
    </row>
    <row r="8" spans="1:42" ht="30.75" customHeight="1">
      <c r="A8" s="1991" t="s">
        <v>1211</v>
      </c>
      <c r="B8" s="207" t="s">
        <v>1097</v>
      </c>
      <c r="C8" s="1632">
        <f t="shared" ref="C8:C13" si="0">C14</f>
        <v>298</v>
      </c>
      <c r="D8" s="1632">
        <f t="shared" ref="D8:AO8" si="1">D14</f>
        <v>113</v>
      </c>
      <c r="E8" s="1632">
        <f t="shared" si="1"/>
        <v>185</v>
      </c>
      <c r="F8" s="1632">
        <f t="shared" si="1"/>
        <v>17</v>
      </c>
      <c r="G8" s="1632">
        <f t="shared" si="1"/>
        <v>14</v>
      </c>
      <c r="H8" s="1632">
        <f t="shared" si="1"/>
        <v>3</v>
      </c>
      <c r="I8" s="1632">
        <f t="shared" si="1"/>
        <v>281</v>
      </c>
      <c r="J8" s="1632">
        <f t="shared" si="1"/>
        <v>99</v>
      </c>
      <c r="K8" s="1632">
        <f t="shared" si="1"/>
        <v>182</v>
      </c>
      <c r="L8" s="1632">
        <f t="shared" si="1"/>
        <v>190</v>
      </c>
      <c r="M8" s="1632">
        <f t="shared" si="1"/>
        <v>59</v>
      </c>
      <c r="N8" s="1632">
        <f t="shared" si="1"/>
        <v>131</v>
      </c>
      <c r="O8" s="1632">
        <f t="shared" si="1"/>
        <v>0</v>
      </c>
      <c r="P8" s="1632">
        <f t="shared" si="1"/>
        <v>0</v>
      </c>
      <c r="Q8" s="1632">
        <f t="shared" si="1"/>
        <v>0</v>
      </c>
      <c r="R8" s="1632">
        <f t="shared" si="1"/>
        <v>0</v>
      </c>
      <c r="S8" s="1632">
        <f t="shared" si="1"/>
        <v>0</v>
      </c>
      <c r="T8" s="1632">
        <f t="shared" si="1"/>
        <v>0</v>
      </c>
      <c r="U8" s="1632">
        <f t="shared" si="1"/>
        <v>0</v>
      </c>
      <c r="V8" s="1632">
        <f t="shared" si="1"/>
        <v>0</v>
      </c>
      <c r="W8" s="1633">
        <f t="shared" si="1"/>
        <v>0</v>
      </c>
      <c r="X8" s="1634">
        <f t="shared" si="1"/>
        <v>0</v>
      </c>
      <c r="Y8" s="1632">
        <f t="shared" si="1"/>
        <v>0</v>
      </c>
      <c r="Z8" s="1632">
        <f t="shared" si="1"/>
        <v>0</v>
      </c>
      <c r="AA8" s="1632">
        <f t="shared" si="1"/>
        <v>0</v>
      </c>
      <c r="AB8" s="1632">
        <f t="shared" si="1"/>
        <v>0</v>
      </c>
      <c r="AC8" s="1632">
        <f t="shared" si="1"/>
        <v>0</v>
      </c>
      <c r="AD8" s="1632">
        <f t="shared" si="1"/>
        <v>0</v>
      </c>
      <c r="AE8" s="1632">
        <f t="shared" si="1"/>
        <v>0</v>
      </c>
      <c r="AF8" s="1632">
        <f t="shared" si="1"/>
        <v>0</v>
      </c>
      <c r="AG8" s="1632">
        <f t="shared" si="1"/>
        <v>0</v>
      </c>
      <c r="AH8" s="1632">
        <f t="shared" si="1"/>
        <v>0</v>
      </c>
      <c r="AI8" s="1632">
        <f t="shared" si="1"/>
        <v>0</v>
      </c>
      <c r="AJ8" s="1632">
        <f t="shared" si="1"/>
        <v>0</v>
      </c>
      <c r="AK8" s="1632">
        <f t="shared" si="1"/>
        <v>0</v>
      </c>
      <c r="AL8" s="1633">
        <f t="shared" si="1"/>
        <v>0</v>
      </c>
      <c r="AM8" s="1634">
        <f t="shared" si="1"/>
        <v>0</v>
      </c>
      <c r="AN8" s="1632">
        <f t="shared" si="1"/>
        <v>0</v>
      </c>
      <c r="AO8" s="1635">
        <f t="shared" si="1"/>
        <v>0</v>
      </c>
    </row>
    <row r="9" spans="1:42" ht="30.75" customHeight="1">
      <c r="A9" s="1992"/>
      <c r="B9" s="202" t="s">
        <v>1212</v>
      </c>
      <c r="C9" s="1636">
        <f t="shared" si="0"/>
        <v>18</v>
      </c>
      <c r="D9" s="1636">
        <f t="shared" ref="D9:AO9" si="2">D15</f>
        <v>7</v>
      </c>
      <c r="E9" s="1636">
        <f t="shared" si="2"/>
        <v>11</v>
      </c>
      <c r="F9" s="1636">
        <f t="shared" si="2"/>
        <v>1</v>
      </c>
      <c r="G9" s="1637">
        <f t="shared" si="2"/>
        <v>1</v>
      </c>
      <c r="H9" s="1637">
        <f t="shared" si="2"/>
        <v>0</v>
      </c>
      <c r="I9" s="1636">
        <f t="shared" si="2"/>
        <v>17</v>
      </c>
      <c r="J9" s="1637">
        <f t="shared" si="2"/>
        <v>6</v>
      </c>
      <c r="K9" s="1637">
        <f t="shared" si="2"/>
        <v>11</v>
      </c>
      <c r="L9" s="1636">
        <f t="shared" si="2"/>
        <v>14</v>
      </c>
      <c r="M9" s="1637">
        <f t="shared" si="2"/>
        <v>3</v>
      </c>
      <c r="N9" s="1637">
        <f t="shared" si="2"/>
        <v>11</v>
      </c>
      <c r="O9" s="1636">
        <f t="shared" si="2"/>
        <v>0</v>
      </c>
      <c r="P9" s="1636">
        <f t="shared" si="2"/>
        <v>0</v>
      </c>
      <c r="Q9" s="1636">
        <f t="shared" si="2"/>
        <v>0</v>
      </c>
      <c r="R9" s="1636">
        <f t="shared" si="2"/>
        <v>0</v>
      </c>
      <c r="S9" s="1637">
        <f t="shared" si="2"/>
        <v>0</v>
      </c>
      <c r="T9" s="1637">
        <f t="shared" si="2"/>
        <v>0</v>
      </c>
      <c r="U9" s="1636">
        <f t="shared" si="2"/>
        <v>0</v>
      </c>
      <c r="V9" s="1637">
        <f t="shared" si="2"/>
        <v>0</v>
      </c>
      <c r="W9" s="1638">
        <f t="shared" si="2"/>
        <v>0</v>
      </c>
      <c r="X9" s="1639">
        <f t="shared" si="2"/>
        <v>0</v>
      </c>
      <c r="Y9" s="1636">
        <f t="shared" si="2"/>
        <v>0</v>
      </c>
      <c r="Z9" s="1636">
        <f t="shared" si="2"/>
        <v>0</v>
      </c>
      <c r="AA9" s="1636">
        <f t="shared" si="2"/>
        <v>0</v>
      </c>
      <c r="AB9" s="1637">
        <f t="shared" si="2"/>
        <v>0</v>
      </c>
      <c r="AC9" s="1637">
        <f t="shared" si="2"/>
        <v>0</v>
      </c>
      <c r="AD9" s="1636">
        <f t="shared" si="2"/>
        <v>0</v>
      </c>
      <c r="AE9" s="1637">
        <f t="shared" si="2"/>
        <v>0</v>
      </c>
      <c r="AF9" s="1637">
        <f t="shared" si="2"/>
        <v>0</v>
      </c>
      <c r="AG9" s="1636">
        <f t="shared" si="2"/>
        <v>0</v>
      </c>
      <c r="AH9" s="1637">
        <f t="shared" si="2"/>
        <v>0</v>
      </c>
      <c r="AI9" s="1637">
        <f t="shared" si="2"/>
        <v>0</v>
      </c>
      <c r="AJ9" s="1636">
        <f t="shared" si="2"/>
        <v>0</v>
      </c>
      <c r="AK9" s="1637">
        <f t="shared" si="2"/>
        <v>0</v>
      </c>
      <c r="AL9" s="1638">
        <f t="shared" si="2"/>
        <v>0</v>
      </c>
      <c r="AM9" s="1639">
        <f t="shared" si="2"/>
        <v>0</v>
      </c>
      <c r="AN9" s="1637">
        <f t="shared" si="2"/>
        <v>0</v>
      </c>
      <c r="AO9" s="1640">
        <f t="shared" si="2"/>
        <v>0</v>
      </c>
    </row>
    <row r="10" spans="1:42" ht="30.75" customHeight="1">
      <c r="A10" s="1992"/>
      <c r="B10" s="207" t="s">
        <v>1213</v>
      </c>
      <c r="C10" s="1636">
        <f t="shared" si="0"/>
        <v>56</v>
      </c>
      <c r="D10" s="1636">
        <f t="shared" ref="D10:AO10" si="3">D16</f>
        <v>23</v>
      </c>
      <c r="E10" s="1636">
        <f t="shared" si="3"/>
        <v>33</v>
      </c>
      <c r="F10" s="1636">
        <f t="shared" si="3"/>
        <v>8</v>
      </c>
      <c r="G10" s="1637">
        <f t="shared" si="3"/>
        <v>8</v>
      </c>
      <c r="H10" s="1637">
        <f t="shared" si="3"/>
        <v>0</v>
      </c>
      <c r="I10" s="1636">
        <f t="shared" si="3"/>
        <v>48</v>
      </c>
      <c r="J10" s="1637">
        <f t="shared" si="3"/>
        <v>15</v>
      </c>
      <c r="K10" s="1637">
        <f t="shared" si="3"/>
        <v>33</v>
      </c>
      <c r="L10" s="1636">
        <f t="shared" si="3"/>
        <v>36</v>
      </c>
      <c r="M10" s="1637">
        <f t="shared" si="3"/>
        <v>13</v>
      </c>
      <c r="N10" s="1637">
        <f t="shared" si="3"/>
        <v>23</v>
      </c>
      <c r="O10" s="1636">
        <f t="shared" si="3"/>
        <v>0</v>
      </c>
      <c r="P10" s="1636">
        <f t="shared" si="3"/>
        <v>0</v>
      </c>
      <c r="Q10" s="1636">
        <f t="shared" si="3"/>
        <v>0</v>
      </c>
      <c r="R10" s="1636">
        <f t="shared" si="3"/>
        <v>0</v>
      </c>
      <c r="S10" s="1637">
        <f t="shared" si="3"/>
        <v>0</v>
      </c>
      <c r="T10" s="1637">
        <f t="shared" si="3"/>
        <v>0</v>
      </c>
      <c r="U10" s="1636">
        <f t="shared" si="3"/>
        <v>0</v>
      </c>
      <c r="V10" s="1637">
        <f t="shared" si="3"/>
        <v>0</v>
      </c>
      <c r="W10" s="1638">
        <f t="shared" si="3"/>
        <v>0</v>
      </c>
      <c r="X10" s="1639">
        <f t="shared" si="3"/>
        <v>0</v>
      </c>
      <c r="Y10" s="1636">
        <f t="shared" si="3"/>
        <v>0</v>
      </c>
      <c r="Z10" s="1636">
        <f t="shared" si="3"/>
        <v>0</v>
      </c>
      <c r="AA10" s="1636">
        <f t="shared" si="3"/>
        <v>0</v>
      </c>
      <c r="AB10" s="1637">
        <f t="shared" si="3"/>
        <v>0</v>
      </c>
      <c r="AC10" s="1637">
        <f t="shared" si="3"/>
        <v>0</v>
      </c>
      <c r="AD10" s="1636">
        <f t="shared" si="3"/>
        <v>0</v>
      </c>
      <c r="AE10" s="1637">
        <f t="shared" si="3"/>
        <v>0</v>
      </c>
      <c r="AF10" s="1637">
        <f t="shared" si="3"/>
        <v>0</v>
      </c>
      <c r="AG10" s="1636">
        <f t="shared" si="3"/>
        <v>0</v>
      </c>
      <c r="AH10" s="1637">
        <f t="shared" si="3"/>
        <v>0</v>
      </c>
      <c r="AI10" s="1637">
        <f t="shared" si="3"/>
        <v>0</v>
      </c>
      <c r="AJ10" s="1636">
        <f t="shared" si="3"/>
        <v>0</v>
      </c>
      <c r="AK10" s="1637">
        <f t="shared" si="3"/>
        <v>0</v>
      </c>
      <c r="AL10" s="1638">
        <f t="shared" si="3"/>
        <v>0</v>
      </c>
      <c r="AM10" s="1639">
        <f t="shared" si="3"/>
        <v>0</v>
      </c>
      <c r="AN10" s="1637">
        <f t="shared" si="3"/>
        <v>0</v>
      </c>
      <c r="AO10" s="1640">
        <f t="shared" si="3"/>
        <v>0</v>
      </c>
    </row>
    <row r="11" spans="1:42" ht="30.75" customHeight="1">
      <c r="A11" s="1992"/>
      <c r="B11" s="207" t="s">
        <v>1214</v>
      </c>
      <c r="C11" s="1636">
        <f t="shared" si="0"/>
        <v>55</v>
      </c>
      <c r="D11" s="1636">
        <f t="shared" ref="D11:AO11" si="4">D17</f>
        <v>15</v>
      </c>
      <c r="E11" s="1636">
        <f t="shared" si="4"/>
        <v>40</v>
      </c>
      <c r="F11" s="1636">
        <f t="shared" si="4"/>
        <v>3</v>
      </c>
      <c r="G11" s="1637">
        <f t="shared" si="4"/>
        <v>2</v>
      </c>
      <c r="H11" s="1637">
        <f t="shared" si="4"/>
        <v>1</v>
      </c>
      <c r="I11" s="1636">
        <f t="shared" si="4"/>
        <v>52</v>
      </c>
      <c r="J11" s="1637">
        <f t="shared" si="4"/>
        <v>13</v>
      </c>
      <c r="K11" s="1637">
        <f t="shared" si="4"/>
        <v>39</v>
      </c>
      <c r="L11" s="1636">
        <f t="shared" si="4"/>
        <v>39</v>
      </c>
      <c r="M11" s="1637">
        <f t="shared" si="4"/>
        <v>9</v>
      </c>
      <c r="N11" s="1637">
        <f t="shared" si="4"/>
        <v>30</v>
      </c>
      <c r="O11" s="1636">
        <f t="shared" si="4"/>
        <v>0</v>
      </c>
      <c r="P11" s="1636">
        <f t="shared" si="4"/>
        <v>0</v>
      </c>
      <c r="Q11" s="1636">
        <f t="shared" si="4"/>
        <v>0</v>
      </c>
      <c r="R11" s="1636">
        <f t="shared" si="4"/>
        <v>0</v>
      </c>
      <c r="S11" s="1637">
        <f t="shared" si="4"/>
        <v>0</v>
      </c>
      <c r="T11" s="1637">
        <f t="shared" si="4"/>
        <v>0</v>
      </c>
      <c r="U11" s="1636">
        <f t="shared" si="4"/>
        <v>0</v>
      </c>
      <c r="V11" s="1637">
        <f t="shared" si="4"/>
        <v>0</v>
      </c>
      <c r="W11" s="1638">
        <f t="shared" si="4"/>
        <v>0</v>
      </c>
      <c r="X11" s="1639">
        <f t="shared" si="4"/>
        <v>0</v>
      </c>
      <c r="Y11" s="1636">
        <f t="shared" si="4"/>
        <v>0</v>
      </c>
      <c r="Z11" s="1636">
        <f t="shared" si="4"/>
        <v>0</v>
      </c>
      <c r="AA11" s="1636">
        <f t="shared" si="4"/>
        <v>0</v>
      </c>
      <c r="AB11" s="1637">
        <f t="shared" si="4"/>
        <v>0</v>
      </c>
      <c r="AC11" s="1637">
        <f t="shared" si="4"/>
        <v>0</v>
      </c>
      <c r="AD11" s="1636">
        <f t="shared" si="4"/>
        <v>0</v>
      </c>
      <c r="AE11" s="1637">
        <f t="shared" si="4"/>
        <v>0</v>
      </c>
      <c r="AF11" s="1637">
        <f t="shared" si="4"/>
        <v>0</v>
      </c>
      <c r="AG11" s="1636">
        <f t="shared" si="4"/>
        <v>0</v>
      </c>
      <c r="AH11" s="1637">
        <f t="shared" si="4"/>
        <v>0</v>
      </c>
      <c r="AI11" s="1637">
        <f t="shared" si="4"/>
        <v>0</v>
      </c>
      <c r="AJ11" s="1636">
        <f t="shared" si="4"/>
        <v>0</v>
      </c>
      <c r="AK11" s="1637">
        <f t="shared" si="4"/>
        <v>0</v>
      </c>
      <c r="AL11" s="1638">
        <f t="shared" si="4"/>
        <v>0</v>
      </c>
      <c r="AM11" s="1639">
        <f t="shared" si="4"/>
        <v>0</v>
      </c>
      <c r="AN11" s="1637">
        <f t="shared" si="4"/>
        <v>0</v>
      </c>
      <c r="AO11" s="1640">
        <f t="shared" si="4"/>
        <v>0</v>
      </c>
    </row>
    <row r="12" spans="1:42" ht="30.75" customHeight="1">
      <c r="A12" s="1992"/>
      <c r="B12" s="207" t="s">
        <v>1215</v>
      </c>
      <c r="C12" s="1636">
        <f t="shared" si="0"/>
        <v>82</v>
      </c>
      <c r="D12" s="1636">
        <f t="shared" ref="D12:AO12" si="5">D18</f>
        <v>30</v>
      </c>
      <c r="E12" s="1636">
        <f t="shared" si="5"/>
        <v>52</v>
      </c>
      <c r="F12" s="1636">
        <f t="shared" si="5"/>
        <v>1</v>
      </c>
      <c r="G12" s="1637">
        <f t="shared" si="5"/>
        <v>0</v>
      </c>
      <c r="H12" s="1637">
        <f t="shared" si="5"/>
        <v>1</v>
      </c>
      <c r="I12" s="1636">
        <f t="shared" si="5"/>
        <v>81</v>
      </c>
      <c r="J12" s="1637">
        <f t="shared" si="5"/>
        <v>30</v>
      </c>
      <c r="K12" s="1637">
        <f t="shared" si="5"/>
        <v>51</v>
      </c>
      <c r="L12" s="1636">
        <f t="shared" si="5"/>
        <v>52</v>
      </c>
      <c r="M12" s="1637">
        <f t="shared" si="5"/>
        <v>18</v>
      </c>
      <c r="N12" s="1637">
        <f t="shared" si="5"/>
        <v>34</v>
      </c>
      <c r="O12" s="1636">
        <f t="shared" si="5"/>
        <v>0</v>
      </c>
      <c r="P12" s="1636">
        <f t="shared" si="5"/>
        <v>0</v>
      </c>
      <c r="Q12" s="1636">
        <f t="shared" si="5"/>
        <v>0</v>
      </c>
      <c r="R12" s="1636">
        <f t="shared" si="5"/>
        <v>0</v>
      </c>
      <c r="S12" s="1637">
        <f t="shared" si="5"/>
        <v>0</v>
      </c>
      <c r="T12" s="1637">
        <f t="shared" si="5"/>
        <v>0</v>
      </c>
      <c r="U12" s="1636">
        <f t="shared" si="5"/>
        <v>0</v>
      </c>
      <c r="V12" s="1637">
        <f t="shared" si="5"/>
        <v>0</v>
      </c>
      <c r="W12" s="1638">
        <f t="shared" si="5"/>
        <v>0</v>
      </c>
      <c r="X12" s="1639">
        <f t="shared" si="5"/>
        <v>0</v>
      </c>
      <c r="Y12" s="1636">
        <f t="shared" si="5"/>
        <v>0</v>
      </c>
      <c r="Z12" s="1636">
        <f t="shared" si="5"/>
        <v>0</v>
      </c>
      <c r="AA12" s="1636">
        <f t="shared" si="5"/>
        <v>0</v>
      </c>
      <c r="AB12" s="1637">
        <f t="shared" si="5"/>
        <v>0</v>
      </c>
      <c r="AC12" s="1637">
        <f t="shared" si="5"/>
        <v>0</v>
      </c>
      <c r="AD12" s="1636">
        <f t="shared" si="5"/>
        <v>0</v>
      </c>
      <c r="AE12" s="1637">
        <f t="shared" si="5"/>
        <v>0</v>
      </c>
      <c r="AF12" s="1637">
        <f t="shared" si="5"/>
        <v>0</v>
      </c>
      <c r="AG12" s="1636">
        <f t="shared" si="5"/>
        <v>0</v>
      </c>
      <c r="AH12" s="1637">
        <f t="shared" si="5"/>
        <v>0</v>
      </c>
      <c r="AI12" s="1637">
        <f t="shared" si="5"/>
        <v>0</v>
      </c>
      <c r="AJ12" s="1636">
        <f t="shared" si="5"/>
        <v>0</v>
      </c>
      <c r="AK12" s="1637">
        <f t="shared" si="5"/>
        <v>0</v>
      </c>
      <c r="AL12" s="1638">
        <f t="shared" si="5"/>
        <v>0</v>
      </c>
      <c r="AM12" s="1639">
        <f t="shared" si="5"/>
        <v>0</v>
      </c>
      <c r="AN12" s="1637">
        <f t="shared" si="5"/>
        <v>0</v>
      </c>
      <c r="AO12" s="1640">
        <f t="shared" si="5"/>
        <v>0</v>
      </c>
    </row>
    <row r="13" spans="1:42" ht="30.75" customHeight="1">
      <c r="A13" s="1993"/>
      <c r="B13" s="207" t="s">
        <v>1216</v>
      </c>
      <c r="C13" s="1636">
        <f t="shared" si="0"/>
        <v>87</v>
      </c>
      <c r="D13" s="1636">
        <f t="shared" ref="D13:AO13" si="6">D19</f>
        <v>38</v>
      </c>
      <c r="E13" s="1636">
        <f t="shared" si="6"/>
        <v>49</v>
      </c>
      <c r="F13" s="1636">
        <f t="shared" si="6"/>
        <v>4</v>
      </c>
      <c r="G13" s="1637">
        <f t="shared" si="6"/>
        <v>3</v>
      </c>
      <c r="H13" s="1637">
        <f t="shared" si="6"/>
        <v>1</v>
      </c>
      <c r="I13" s="1636">
        <f t="shared" si="6"/>
        <v>83</v>
      </c>
      <c r="J13" s="1637">
        <f t="shared" si="6"/>
        <v>35</v>
      </c>
      <c r="K13" s="1637">
        <f t="shared" si="6"/>
        <v>48</v>
      </c>
      <c r="L13" s="1636">
        <f t="shared" si="6"/>
        <v>49</v>
      </c>
      <c r="M13" s="1637">
        <f t="shared" si="6"/>
        <v>16</v>
      </c>
      <c r="N13" s="1637">
        <f t="shared" si="6"/>
        <v>33</v>
      </c>
      <c r="O13" s="1636">
        <f t="shared" si="6"/>
        <v>0</v>
      </c>
      <c r="P13" s="1636">
        <f t="shared" si="6"/>
        <v>0</v>
      </c>
      <c r="Q13" s="1636">
        <f t="shared" si="6"/>
        <v>0</v>
      </c>
      <c r="R13" s="1636">
        <f t="shared" si="6"/>
        <v>0</v>
      </c>
      <c r="S13" s="1637">
        <f t="shared" si="6"/>
        <v>0</v>
      </c>
      <c r="T13" s="1637">
        <f t="shared" si="6"/>
        <v>0</v>
      </c>
      <c r="U13" s="1636">
        <f t="shared" si="6"/>
        <v>0</v>
      </c>
      <c r="V13" s="1637">
        <f t="shared" si="6"/>
        <v>0</v>
      </c>
      <c r="W13" s="1638">
        <f t="shared" si="6"/>
        <v>0</v>
      </c>
      <c r="X13" s="1639">
        <f t="shared" si="6"/>
        <v>0</v>
      </c>
      <c r="Y13" s="1636">
        <f t="shared" si="6"/>
        <v>0</v>
      </c>
      <c r="Z13" s="1636">
        <f t="shared" si="6"/>
        <v>0</v>
      </c>
      <c r="AA13" s="1636">
        <f t="shared" si="6"/>
        <v>0</v>
      </c>
      <c r="AB13" s="1637">
        <f t="shared" si="6"/>
        <v>0</v>
      </c>
      <c r="AC13" s="1637">
        <f t="shared" si="6"/>
        <v>0</v>
      </c>
      <c r="AD13" s="1636">
        <f t="shared" si="6"/>
        <v>0</v>
      </c>
      <c r="AE13" s="1637">
        <f t="shared" si="6"/>
        <v>0</v>
      </c>
      <c r="AF13" s="1637">
        <f t="shared" si="6"/>
        <v>0</v>
      </c>
      <c r="AG13" s="1636">
        <f t="shared" si="6"/>
        <v>0</v>
      </c>
      <c r="AH13" s="1637">
        <f t="shared" si="6"/>
        <v>0</v>
      </c>
      <c r="AI13" s="1637">
        <f t="shared" si="6"/>
        <v>0</v>
      </c>
      <c r="AJ13" s="1636">
        <f t="shared" si="6"/>
        <v>0</v>
      </c>
      <c r="AK13" s="1637">
        <f t="shared" si="6"/>
        <v>0</v>
      </c>
      <c r="AL13" s="1638">
        <f t="shared" si="6"/>
        <v>0</v>
      </c>
      <c r="AM13" s="1639">
        <f t="shared" si="6"/>
        <v>0</v>
      </c>
      <c r="AN13" s="1637">
        <f t="shared" si="6"/>
        <v>0</v>
      </c>
      <c r="AO13" s="1640">
        <f t="shared" si="6"/>
        <v>0</v>
      </c>
    </row>
    <row r="14" spans="1:42" ht="27" customHeight="1">
      <c r="A14" s="1986" t="s">
        <v>2170</v>
      </c>
      <c r="B14" s="1322" t="s">
        <v>1097</v>
      </c>
      <c r="C14" s="1636">
        <f>SUM(C15:C19)</f>
        <v>298</v>
      </c>
      <c r="D14" s="1636">
        <f t="shared" ref="D14:E14" si="7">SUM(D15:D19)</f>
        <v>113</v>
      </c>
      <c r="E14" s="1636">
        <f t="shared" si="7"/>
        <v>185</v>
      </c>
      <c r="F14" s="1636">
        <f t="shared" ref="F14" si="8">SUM(F15:F19)</f>
        <v>17</v>
      </c>
      <c r="G14" s="1636">
        <f t="shared" ref="G14" si="9">SUM(G15:G19)</f>
        <v>14</v>
      </c>
      <c r="H14" s="1636">
        <f t="shared" ref="H14" si="10">SUM(H15:H19)</f>
        <v>3</v>
      </c>
      <c r="I14" s="1636">
        <f t="shared" ref="I14" si="11">SUM(I15:I19)</f>
        <v>281</v>
      </c>
      <c r="J14" s="1636">
        <f t="shared" ref="J14" si="12">SUM(J15:J19)</f>
        <v>99</v>
      </c>
      <c r="K14" s="1636">
        <f t="shared" ref="K14" si="13">SUM(K15:K19)</f>
        <v>182</v>
      </c>
      <c r="L14" s="1636">
        <f t="shared" ref="L14" si="14">SUM(L15:L19)</f>
        <v>190</v>
      </c>
      <c r="M14" s="1636">
        <f t="shared" ref="M14" si="15">SUM(M15:M19)</f>
        <v>59</v>
      </c>
      <c r="N14" s="1636">
        <f t="shared" ref="N14" si="16">SUM(N15:N19)</f>
        <v>131</v>
      </c>
      <c r="O14" s="1636">
        <f t="shared" ref="O14" si="17">SUM(O15:O19)</f>
        <v>0</v>
      </c>
      <c r="P14" s="1636">
        <f t="shared" ref="P14" si="18">SUM(P15:P19)</f>
        <v>0</v>
      </c>
      <c r="Q14" s="1636">
        <f t="shared" ref="Q14" si="19">SUM(Q15:Q19)</f>
        <v>0</v>
      </c>
      <c r="R14" s="1636">
        <f t="shared" ref="R14" si="20">SUM(R15:R19)</f>
        <v>0</v>
      </c>
      <c r="S14" s="1636">
        <f t="shared" ref="S14" si="21">SUM(S15:S19)</f>
        <v>0</v>
      </c>
      <c r="T14" s="1636">
        <f t="shared" ref="T14" si="22">SUM(T15:T19)</f>
        <v>0</v>
      </c>
      <c r="U14" s="1636">
        <f t="shared" ref="U14" si="23">SUM(U15:U19)</f>
        <v>0</v>
      </c>
      <c r="V14" s="1636">
        <f t="shared" ref="V14" si="24">SUM(V15:V19)</f>
        <v>0</v>
      </c>
      <c r="W14" s="1641">
        <f t="shared" ref="W14" si="25">SUM(W15:W19)</f>
        <v>0</v>
      </c>
      <c r="X14" s="1639">
        <f t="shared" ref="X14" si="26">SUM(X15:X19)</f>
        <v>0</v>
      </c>
      <c r="Y14" s="1636">
        <f t="shared" ref="Y14" si="27">SUM(Y15:Y19)</f>
        <v>0</v>
      </c>
      <c r="Z14" s="1636">
        <f t="shared" ref="Z14" si="28">SUM(Z15:Z19)</f>
        <v>0</v>
      </c>
      <c r="AA14" s="1636">
        <f t="shared" ref="AA14" si="29">SUM(AA15:AA19)</f>
        <v>0</v>
      </c>
      <c r="AB14" s="1636">
        <f t="shared" ref="AB14" si="30">SUM(AB15:AB19)</f>
        <v>0</v>
      </c>
      <c r="AC14" s="1636">
        <f t="shared" ref="AC14" si="31">SUM(AC15:AC19)</f>
        <v>0</v>
      </c>
      <c r="AD14" s="1636">
        <f t="shared" ref="AD14" si="32">SUM(AD15:AD19)</f>
        <v>0</v>
      </c>
      <c r="AE14" s="1636">
        <f t="shared" ref="AE14" si="33">SUM(AE15:AE19)</f>
        <v>0</v>
      </c>
      <c r="AF14" s="1636">
        <f t="shared" ref="AF14" si="34">SUM(AF15:AF19)</f>
        <v>0</v>
      </c>
      <c r="AG14" s="1636">
        <f t="shared" ref="AG14" si="35">SUM(AG15:AG19)</f>
        <v>0</v>
      </c>
      <c r="AH14" s="1636">
        <f t="shared" ref="AH14" si="36">SUM(AH15:AH19)</f>
        <v>0</v>
      </c>
      <c r="AI14" s="1636">
        <f t="shared" ref="AI14" si="37">SUM(AI15:AI19)</f>
        <v>0</v>
      </c>
      <c r="AJ14" s="1636">
        <f t="shared" ref="AJ14" si="38">SUM(AJ15:AJ19)</f>
        <v>0</v>
      </c>
      <c r="AK14" s="1636">
        <f t="shared" ref="AK14" si="39">SUM(AK15:AK19)</f>
        <v>0</v>
      </c>
      <c r="AL14" s="1641">
        <f t="shared" ref="AL14" si="40">SUM(AL15:AL19)</f>
        <v>0</v>
      </c>
      <c r="AM14" s="1639">
        <f t="shared" ref="AM14" si="41">SUM(AM15:AM19)</f>
        <v>0</v>
      </c>
      <c r="AN14" s="1636">
        <f t="shared" ref="AN14" si="42">SUM(AN15:AN19)</f>
        <v>0</v>
      </c>
      <c r="AO14" s="1642">
        <f t="shared" ref="AO14" si="43">SUM(AO15:AO19)</f>
        <v>0</v>
      </c>
    </row>
    <row r="15" spans="1:42" ht="27" customHeight="1">
      <c r="A15" s="1987"/>
      <c r="B15" s="202" t="s">
        <v>1217</v>
      </c>
      <c r="C15" s="1636">
        <f>D15+E15</f>
        <v>18</v>
      </c>
      <c r="D15" s="1636">
        <f>G15+J15</f>
        <v>7</v>
      </c>
      <c r="E15" s="1636">
        <f>H15+K15</f>
        <v>11</v>
      </c>
      <c r="F15" s="1636">
        <f>G15+H15</f>
        <v>1</v>
      </c>
      <c r="G15" s="1637">
        <v>1</v>
      </c>
      <c r="H15" s="1637">
        <v>0</v>
      </c>
      <c r="I15" s="1636">
        <f>J15+K15</f>
        <v>17</v>
      </c>
      <c r="J15" s="1637">
        <v>6</v>
      </c>
      <c r="K15" s="1637">
        <v>11</v>
      </c>
      <c r="L15" s="1636">
        <f>M15+N15</f>
        <v>14</v>
      </c>
      <c r="M15" s="1637">
        <v>3</v>
      </c>
      <c r="N15" s="1637">
        <v>11</v>
      </c>
      <c r="O15" s="1636">
        <f>P15+Q15</f>
        <v>0</v>
      </c>
      <c r="P15" s="1636">
        <f>S15+V15</f>
        <v>0</v>
      </c>
      <c r="Q15" s="1636">
        <f>T15+W15</f>
        <v>0</v>
      </c>
      <c r="R15" s="1636">
        <f>S15+T15</f>
        <v>0</v>
      </c>
      <c r="S15" s="1637">
        <v>0</v>
      </c>
      <c r="T15" s="1637">
        <v>0</v>
      </c>
      <c r="U15" s="1636">
        <f>V15+W15</f>
        <v>0</v>
      </c>
      <c r="V15" s="1637">
        <v>0</v>
      </c>
      <c r="W15" s="1638">
        <v>0</v>
      </c>
      <c r="X15" s="1639">
        <f>Y15+Z15</f>
        <v>0</v>
      </c>
      <c r="Y15" s="1636">
        <f>AB15+AE15+AH15+AK15</f>
        <v>0</v>
      </c>
      <c r="Z15" s="1636">
        <f>AC15+AF15+AI15+AL15</f>
        <v>0</v>
      </c>
      <c r="AA15" s="1636">
        <f>AB15+AC15</f>
        <v>0</v>
      </c>
      <c r="AB15" s="1637">
        <v>0</v>
      </c>
      <c r="AC15" s="1637">
        <v>0</v>
      </c>
      <c r="AD15" s="1636">
        <f>AE15+AF15</f>
        <v>0</v>
      </c>
      <c r="AE15" s="1637">
        <v>0</v>
      </c>
      <c r="AF15" s="1637">
        <v>0</v>
      </c>
      <c r="AG15" s="1636">
        <f>AH15+AI15</f>
        <v>0</v>
      </c>
      <c r="AH15" s="1637">
        <v>0</v>
      </c>
      <c r="AI15" s="1637">
        <v>0</v>
      </c>
      <c r="AJ15" s="1636">
        <f>AK15+AL15</f>
        <v>0</v>
      </c>
      <c r="AK15" s="1637">
        <v>0</v>
      </c>
      <c r="AL15" s="1638">
        <v>0</v>
      </c>
      <c r="AM15" s="1639">
        <f>AN15+AO15</f>
        <v>0</v>
      </c>
      <c r="AN15" s="1637">
        <v>0</v>
      </c>
      <c r="AO15" s="1640">
        <v>0</v>
      </c>
    </row>
    <row r="16" spans="1:42" ht="27" customHeight="1">
      <c r="A16" s="1987"/>
      <c r="B16" s="207" t="s">
        <v>1218</v>
      </c>
      <c r="C16" s="1636">
        <f t="shared" ref="C16:C19" si="44">D16+E16</f>
        <v>56</v>
      </c>
      <c r="D16" s="1636">
        <f t="shared" ref="D16:D19" si="45">G16+J16</f>
        <v>23</v>
      </c>
      <c r="E16" s="1636">
        <f t="shared" ref="E16:E19" si="46">H16+K16</f>
        <v>33</v>
      </c>
      <c r="F16" s="1636">
        <f t="shared" ref="F16:F19" si="47">G16+H16</f>
        <v>8</v>
      </c>
      <c r="G16" s="1637">
        <v>8</v>
      </c>
      <c r="H16" s="1637">
        <v>0</v>
      </c>
      <c r="I16" s="1636">
        <f t="shared" ref="I16:I19" si="48">J16+K16</f>
        <v>48</v>
      </c>
      <c r="J16" s="1637">
        <v>15</v>
      </c>
      <c r="K16" s="1637">
        <v>33</v>
      </c>
      <c r="L16" s="1636">
        <f t="shared" ref="L16:L19" si="49">M16+N16</f>
        <v>36</v>
      </c>
      <c r="M16" s="1637">
        <v>13</v>
      </c>
      <c r="N16" s="1637">
        <v>23</v>
      </c>
      <c r="O16" s="1636">
        <f t="shared" ref="O16:O19" si="50">P16+Q16</f>
        <v>0</v>
      </c>
      <c r="P16" s="1636">
        <f t="shared" ref="P16:P19" si="51">S16+V16</f>
        <v>0</v>
      </c>
      <c r="Q16" s="1636">
        <f t="shared" ref="Q16:Q19" si="52">T16+W16</f>
        <v>0</v>
      </c>
      <c r="R16" s="1636">
        <f t="shared" ref="R16:R19" si="53">S16+T16</f>
        <v>0</v>
      </c>
      <c r="S16" s="1637">
        <v>0</v>
      </c>
      <c r="T16" s="1637">
        <v>0</v>
      </c>
      <c r="U16" s="1636">
        <f t="shared" ref="U16:U19" si="54">V16+W16</f>
        <v>0</v>
      </c>
      <c r="V16" s="1637">
        <v>0</v>
      </c>
      <c r="W16" s="1638">
        <v>0</v>
      </c>
      <c r="X16" s="1639">
        <f t="shared" ref="X16:X19" si="55">Y16+Z16</f>
        <v>0</v>
      </c>
      <c r="Y16" s="1636">
        <f t="shared" ref="Y16:Y19" si="56">AB16+AE16+AH16+AK16</f>
        <v>0</v>
      </c>
      <c r="Z16" s="1636">
        <f t="shared" ref="Z16:Z19" si="57">AC16+AF16+AI16+AL16</f>
        <v>0</v>
      </c>
      <c r="AA16" s="1636">
        <f t="shared" ref="AA16:AA19" si="58">AB16+AC16</f>
        <v>0</v>
      </c>
      <c r="AB16" s="1637">
        <v>0</v>
      </c>
      <c r="AC16" s="1637">
        <v>0</v>
      </c>
      <c r="AD16" s="1636">
        <f t="shared" ref="AD16:AD19" si="59">AE16+AF16</f>
        <v>0</v>
      </c>
      <c r="AE16" s="1637">
        <v>0</v>
      </c>
      <c r="AF16" s="1637">
        <v>0</v>
      </c>
      <c r="AG16" s="1636">
        <f t="shared" ref="AG16:AG19" si="60">AH16+AI16</f>
        <v>0</v>
      </c>
      <c r="AH16" s="1637">
        <v>0</v>
      </c>
      <c r="AI16" s="1637">
        <v>0</v>
      </c>
      <c r="AJ16" s="1636">
        <f t="shared" ref="AJ16:AJ19" si="61">AK16+AL16</f>
        <v>0</v>
      </c>
      <c r="AK16" s="1637">
        <v>0</v>
      </c>
      <c r="AL16" s="1638">
        <v>0</v>
      </c>
      <c r="AM16" s="1639">
        <f t="shared" ref="AM16:AM19" si="62">AN16+AO16</f>
        <v>0</v>
      </c>
      <c r="AN16" s="1637">
        <v>0</v>
      </c>
      <c r="AO16" s="1640">
        <v>0</v>
      </c>
    </row>
    <row r="17" spans="1:80" ht="27" customHeight="1">
      <c r="A17" s="1987"/>
      <c r="B17" s="207" t="s">
        <v>1219</v>
      </c>
      <c r="C17" s="1636">
        <f t="shared" si="44"/>
        <v>55</v>
      </c>
      <c r="D17" s="1636">
        <f t="shared" si="45"/>
        <v>15</v>
      </c>
      <c r="E17" s="1636">
        <f t="shared" si="46"/>
        <v>40</v>
      </c>
      <c r="F17" s="1636">
        <f t="shared" si="47"/>
        <v>3</v>
      </c>
      <c r="G17" s="1637">
        <v>2</v>
      </c>
      <c r="H17" s="1637">
        <v>1</v>
      </c>
      <c r="I17" s="1636">
        <f t="shared" si="48"/>
        <v>52</v>
      </c>
      <c r="J17" s="1637">
        <v>13</v>
      </c>
      <c r="K17" s="1637">
        <v>39</v>
      </c>
      <c r="L17" s="1636">
        <f t="shared" si="49"/>
        <v>39</v>
      </c>
      <c r="M17" s="1637">
        <v>9</v>
      </c>
      <c r="N17" s="1637">
        <v>30</v>
      </c>
      <c r="O17" s="1636">
        <f t="shared" si="50"/>
        <v>0</v>
      </c>
      <c r="P17" s="1636">
        <f t="shared" si="51"/>
        <v>0</v>
      </c>
      <c r="Q17" s="1636">
        <f t="shared" si="52"/>
        <v>0</v>
      </c>
      <c r="R17" s="1636">
        <f t="shared" si="53"/>
        <v>0</v>
      </c>
      <c r="S17" s="1637">
        <v>0</v>
      </c>
      <c r="T17" s="1637">
        <v>0</v>
      </c>
      <c r="U17" s="1636">
        <f t="shared" si="54"/>
        <v>0</v>
      </c>
      <c r="V17" s="1637">
        <v>0</v>
      </c>
      <c r="W17" s="1638">
        <v>0</v>
      </c>
      <c r="X17" s="1639">
        <f t="shared" si="55"/>
        <v>0</v>
      </c>
      <c r="Y17" s="1636">
        <f t="shared" si="56"/>
        <v>0</v>
      </c>
      <c r="Z17" s="1636">
        <f t="shared" si="57"/>
        <v>0</v>
      </c>
      <c r="AA17" s="1636">
        <f t="shared" si="58"/>
        <v>0</v>
      </c>
      <c r="AB17" s="1637">
        <v>0</v>
      </c>
      <c r="AC17" s="1637">
        <v>0</v>
      </c>
      <c r="AD17" s="1636">
        <f t="shared" si="59"/>
        <v>0</v>
      </c>
      <c r="AE17" s="1637">
        <v>0</v>
      </c>
      <c r="AF17" s="1637">
        <v>0</v>
      </c>
      <c r="AG17" s="1636">
        <f t="shared" si="60"/>
        <v>0</v>
      </c>
      <c r="AH17" s="1637">
        <v>0</v>
      </c>
      <c r="AI17" s="1637">
        <v>0</v>
      </c>
      <c r="AJ17" s="1636">
        <f t="shared" si="61"/>
        <v>0</v>
      </c>
      <c r="AK17" s="1637">
        <v>0</v>
      </c>
      <c r="AL17" s="1638">
        <v>0</v>
      </c>
      <c r="AM17" s="1639">
        <f t="shared" si="62"/>
        <v>0</v>
      </c>
      <c r="AN17" s="1637">
        <v>0</v>
      </c>
      <c r="AO17" s="1640">
        <v>0</v>
      </c>
    </row>
    <row r="18" spans="1:80" ht="27" customHeight="1">
      <c r="A18" s="1987"/>
      <c r="B18" s="207" t="s">
        <v>1220</v>
      </c>
      <c r="C18" s="1636">
        <f t="shared" si="44"/>
        <v>82</v>
      </c>
      <c r="D18" s="1636">
        <f t="shared" si="45"/>
        <v>30</v>
      </c>
      <c r="E18" s="1636">
        <f t="shared" si="46"/>
        <v>52</v>
      </c>
      <c r="F18" s="1636">
        <f t="shared" si="47"/>
        <v>1</v>
      </c>
      <c r="G18" s="1637">
        <v>0</v>
      </c>
      <c r="H18" s="1637">
        <v>1</v>
      </c>
      <c r="I18" s="1636">
        <f t="shared" si="48"/>
        <v>81</v>
      </c>
      <c r="J18" s="1637">
        <v>30</v>
      </c>
      <c r="K18" s="1637">
        <v>51</v>
      </c>
      <c r="L18" s="1636">
        <f t="shared" si="49"/>
        <v>52</v>
      </c>
      <c r="M18" s="1637">
        <v>18</v>
      </c>
      <c r="N18" s="1637">
        <v>34</v>
      </c>
      <c r="O18" s="1636">
        <f t="shared" si="50"/>
        <v>0</v>
      </c>
      <c r="P18" s="1636">
        <f t="shared" si="51"/>
        <v>0</v>
      </c>
      <c r="Q18" s="1636">
        <f t="shared" si="52"/>
        <v>0</v>
      </c>
      <c r="R18" s="1636">
        <f t="shared" si="53"/>
        <v>0</v>
      </c>
      <c r="S18" s="1637">
        <v>0</v>
      </c>
      <c r="T18" s="1637">
        <v>0</v>
      </c>
      <c r="U18" s="1636">
        <f t="shared" si="54"/>
        <v>0</v>
      </c>
      <c r="V18" s="1637">
        <v>0</v>
      </c>
      <c r="W18" s="1638">
        <v>0</v>
      </c>
      <c r="X18" s="1639">
        <f t="shared" si="55"/>
        <v>0</v>
      </c>
      <c r="Y18" s="1636">
        <f t="shared" si="56"/>
        <v>0</v>
      </c>
      <c r="Z18" s="1636">
        <f t="shared" si="57"/>
        <v>0</v>
      </c>
      <c r="AA18" s="1636">
        <f t="shared" si="58"/>
        <v>0</v>
      </c>
      <c r="AB18" s="1637">
        <v>0</v>
      </c>
      <c r="AC18" s="1637">
        <v>0</v>
      </c>
      <c r="AD18" s="1636">
        <f t="shared" si="59"/>
        <v>0</v>
      </c>
      <c r="AE18" s="1637">
        <v>0</v>
      </c>
      <c r="AF18" s="1637">
        <v>0</v>
      </c>
      <c r="AG18" s="1636">
        <f t="shared" si="60"/>
        <v>0</v>
      </c>
      <c r="AH18" s="1637">
        <v>0</v>
      </c>
      <c r="AI18" s="1637">
        <v>0</v>
      </c>
      <c r="AJ18" s="1636">
        <f t="shared" si="61"/>
        <v>0</v>
      </c>
      <c r="AK18" s="1637">
        <v>0</v>
      </c>
      <c r="AL18" s="1638">
        <v>0</v>
      </c>
      <c r="AM18" s="1639">
        <f t="shared" si="62"/>
        <v>0</v>
      </c>
      <c r="AN18" s="1637">
        <v>0</v>
      </c>
      <c r="AO18" s="1640">
        <v>0</v>
      </c>
    </row>
    <row r="19" spans="1:80" ht="27" customHeight="1" thickBot="1">
      <c r="A19" s="2005"/>
      <c r="B19" s="1323" t="s">
        <v>1221</v>
      </c>
      <c r="C19" s="1643">
        <f t="shared" si="44"/>
        <v>87</v>
      </c>
      <c r="D19" s="1643">
        <f t="shared" si="45"/>
        <v>38</v>
      </c>
      <c r="E19" s="1643">
        <f t="shared" si="46"/>
        <v>49</v>
      </c>
      <c r="F19" s="1643">
        <f t="shared" si="47"/>
        <v>4</v>
      </c>
      <c r="G19" s="1644">
        <v>3</v>
      </c>
      <c r="H19" s="1644">
        <v>1</v>
      </c>
      <c r="I19" s="1643">
        <f t="shared" si="48"/>
        <v>83</v>
      </c>
      <c r="J19" s="1644">
        <v>35</v>
      </c>
      <c r="K19" s="1644">
        <v>48</v>
      </c>
      <c r="L19" s="1643">
        <f t="shared" si="49"/>
        <v>49</v>
      </c>
      <c r="M19" s="1644">
        <v>16</v>
      </c>
      <c r="N19" s="1644">
        <v>33</v>
      </c>
      <c r="O19" s="1643">
        <f t="shared" si="50"/>
        <v>0</v>
      </c>
      <c r="P19" s="1643">
        <f t="shared" si="51"/>
        <v>0</v>
      </c>
      <c r="Q19" s="1643">
        <f t="shared" si="52"/>
        <v>0</v>
      </c>
      <c r="R19" s="1643">
        <f t="shared" si="53"/>
        <v>0</v>
      </c>
      <c r="S19" s="1644">
        <v>0</v>
      </c>
      <c r="T19" s="1644">
        <v>0</v>
      </c>
      <c r="U19" s="1643">
        <f t="shared" si="54"/>
        <v>0</v>
      </c>
      <c r="V19" s="1644">
        <v>0</v>
      </c>
      <c r="W19" s="1645">
        <v>0</v>
      </c>
      <c r="X19" s="1646">
        <f t="shared" si="55"/>
        <v>0</v>
      </c>
      <c r="Y19" s="1643">
        <f t="shared" si="56"/>
        <v>0</v>
      </c>
      <c r="Z19" s="1643">
        <f t="shared" si="57"/>
        <v>0</v>
      </c>
      <c r="AA19" s="1643">
        <f t="shared" si="58"/>
        <v>0</v>
      </c>
      <c r="AB19" s="1644">
        <v>0</v>
      </c>
      <c r="AC19" s="1644">
        <v>0</v>
      </c>
      <c r="AD19" s="1643">
        <f t="shared" si="59"/>
        <v>0</v>
      </c>
      <c r="AE19" s="1644">
        <v>0</v>
      </c>
      <c r="AF19" s="1644">
        <v>0</v>
      </c>
      <c r="AG19" s="1643">
        <f t="shared" si="60"/>
        <v>0</v>
      </c>
      <c r="AH19" s="1644">
        <v>0</v>
      </c>
      <c r="AI19" s="1644">
        <v>0</v>
      </c>
      <c r="AJ19" s="1643">
        <f t="shared" si="61"/>
        <v>0</v>
      </c>
      <c r="AK19" s="1644">
        <v>0</v>
      </c>
      <c r="AL19" s="1645">
        <v>0</v>
      </c>
      <c r="AM19" s="1646">
        <f t="shared" si="62"/>
        <v>0</v>
      </c>
      <c r="AN19" s="1644">
        <v>0</v>
      </c>
      <c r="AO19" s="1647">
        <v>0</v>
      </c>
    </row>
    <row r="20" spans="1:80">
      <c r="A20" s="1994" t="s">
        <v>1222</v>
      </c>
      <c r="B20" s="211"/>
      <c r="C20" s="183"/>
      <c r="D20" s="183"/>
      <c r="H20" s="1995" t="s">
        <v>1223</v>
      </c>
      <c r="K20" s="183"/>
      <c r="L20" s="183"/>
      <c r="Q20" s="212" t="s">
        <v>1224</v>
      </c>
      <c r="X20" s="183"/>
      <c r="Y20" s="183"/>
      <c r="Z20" s="183"/>
      <c r="AA20" s="1997" t="s">
        <v>1225</v>
      </c>
      <c r="AB20" s="1998"/>
      <c r="AJ20" s="1999" t="s">
        <v>2336</v>
      </c>
      <c r="AK20" s="1999"/>
      <c r="AL20" s="1999"/>
      <c r="AM20" s="1999"/>
      <c r="AN20" s="1999"/>
      <c r="AO20" s="1999"/>
    </row>
    <row r="21" spans="1:80">
      <c r="A21" s="1994"/>
      <c r="B21" s="211"/>
      <c r="C21" s="183"/>
      <c r="D21" s="183"/>
      <c r="H21" s="1996"/>
      <c r="K21" s="183"/>
      <c r="L21" s="183"/>
      <c r="Q21" s="212" t="s">
        <v>1152</v>
      </c>
      <c r="X21" s="183"/>
      <c r="Y21" s="183"/>
      <c r="Z21" s="183"/>
      <c r="AA21" s="1998"/>
      <c r="AB21" s="1998"/>
    </row>
    <row r="22" spans="1:80">
      <c r="A22" s="214"/>
      <c r="B22" s="214"/>
      <c r="C22" s="214"/>
      <c r="D22" s="214"/>
      <c r="E22" s="214"/>
      <c r="F22" s="214"/>
      <c r="G22" s="214"/>
      <c r="H22" s="214"/>
      <c r="I22" s="214"/>
      <c r="J22" s="214"/>
    </row>
    <row r="23" spans="1:80" s="183" customFormat="1">
      <c r="B23" s="215"/>
      <c r="C23" s="216"/>
      <c r="D23" s="216"/>
    </row>
    <row r="24" spans="1:80" ht="16.5" customHeight="1">
      <c r="A24" s="215" t="s">
        <v>2322</v>
      </c>
      <c r="B24" s="217"/>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row>
    <row r="25" spans="1:80" ht="16.5" customHeight="1">
      <c r="A25" s="183" t="s">
        <v>2323</v>
      </c>
      <c r="B25" s="218"/>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row>
    <row r="26" spans="1:80">
      <c r="A26" s="183"/>
      <c r="B26" s="183"/>
      <c r="C26" s="216"/>
      <c r="D26" s="216"/>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row>
    <row r="27" spans="1:80">
      <c r="A27" s="215"/>
      <c r="B27" s="215"/>
      <c r="C27" s="183"/>
      <c r="E27" s="183"/>
      <c r="F27" s="183"/>
      <c r="H27" s="183"/>
      <c r="I27" s="183"/>
      <c r="J27" s="183"/>
      <c r="M27" s="183"/>
      <c r="N27" s="183"/>
      <c r="O27" s="183"/>
      <c r="P27" s="183"/>
      <c r="Q27" s="183"/>
      <c r="R27" s="183"/>
      <c r="S27" s="183"/>
      <c r="T27" s="183"/>
      <c r="U27" s="183"/>
      <c r="V27" s="183"/>
      <c r="W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row>
    <row r="28" spans="1:80">
      <c r="A28" s="183"/>
      <c r="B28" s="183"/>
      <c r="C28" s="183"/>
      <c r="E28" s="183"/>
      <c r="F28" s="183"/>
      <c r="G28" s="183"/>
      <c r="H28" s="183"/>
      <c r="I28" s="183"/>
      <c r="J28" s="183"/>
      <c r="M28" s="183"/>
      <c r="N28" s="183"/>
      <c r="O28" s="183"/>
      <c r="P28" s="183"/>
      <c r="Q28" s="183"/>
      <c r="R28" s="183"/>
      <c r="S28" s="183"/>
      <c r="T28" s="183"/>
      <c r="U28" s="183"/>
      <c r="V28" s="183"/>
      <c r="W28" s="183"/>
      <c r="AD28" s="183"/>
      <c r="AE28" s="183"/>
      <c r="AF28" s="183"/>
      <c r="AG28" s="183"/>
      <c r="AH28" s="183"/>
      <c r="AI28" s="183"/>
      <c r="AJ28" s="183"/>
      <c r="AK28" s="183"/>
      <c r="AL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row>
    <row r="29" spans="1:80">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row>
    <row r="30" spans="1:80">
      <c r="A30" s="183"/>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row>
    <row r="31" spans="1:80">
      <c r="A31" s="183"/>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row>
    <row r="32" spans="1:80">
      <c r="A32" s="183"/>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c r="CA32" s="183"/>
      <c r="CB32" s="183"/>
    </row>
    <row r="33" spans="1:80">
      <c r="A33" s="183"/>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row>
    <row r="34" spans="1:80">
      <c r="A34" s="183"/>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3"/>
      <c r="CB34" s="183"/>
    </row>
  </sheetData>
  <mergeCells count="20">
    <mergeCell ref="AA6:AC6"/>
    <mergeCell ref="AD6:AF6"/>
    <mergeCell ref="A3:AO3"/>
    <mergeCell ref="B4:AL4"/>
    <mergeCell ref="AJ20:AO20"/>
    <mergeCell ref="AG6:AI6"/>
    <mergeCell ref="AJ6:AL6"/>
    <mergeCell ref="A8:A13"/>
    <mergeCell ref="A14:A19"/>
    <mergeCell ref="A20:A21"/>
    <mergeCell ref="H20:H21"/>
    <mergeCell ref="AA20:AB21"/>
    <mergeCell ref="A5:B7"/>
    <mergeCell ref="C5:K5"/>
    <mergeCell ref="L5:N6"/>
    <mergeCell ref="O5:W5"/>
    <mergeCell ref="AM5:AO6"/>
    <mergeCell ref="I6:K6"/>
    <mergeCell ref="U6:W6"/>
    <mergeCell ref="X6:Z6"/>
  </mergeCells>
  <phoneticPr fontId="13" type="noConversion"/>
  <hyperlinks>
    <hyperlink ref="AP1" location="預告統計資料發布時間表!A1" display="回發布時間表" xr:uid="{D706C460-E004-4D56-BC72-CC6BF5B4E559}"/>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8BE59-A9C2-494E-9FFA-7218CCA3A49A}">
  <dimension ref="A1:CB34"/>
  <sheetViews>
    <sheetView topLeftCell="A7" zoomScale="85" zoomScaleNormal="85" zoomScaleSheetLayoutView="85" workbookViewId="0">
      <selection activeCell="C8" sqref="C8:AO19"/>
    </sheetView>
  </sheetViews>
  <sheetFormatPr defaultColWidth="9" defaultRowHeight="16.2"/>
  <cols>
    <col min="1" max="1" width="12.6640625" style="184" customWidth="1"/>
    <col min="2" max="2" width="10.44140625" style="184" customWidth="1"/>
    <col min="3" max="11" width="5.44140625" style="184" customWidth="1"/>
    <col min="12" max="14" width="6.109375" style="184" customWidth="1"/>
    <col min="15" max="41" width="5.33203125" style="184" customWidth="1"/>
    <col min="42" max="16384" width="9" style="184"/>
  </cols>
  <sheetData>
    <row r="1" spans="1:42" ht="17.25" customHeight="1">
      <c r="A1" s="181" t="s">
        <v>1079</v>
      </c>
      <c r="B1" s="182"/>
      <c r="C1" s="183"/>
      <c r="D1" s="183"/>
      <c r="E1" s="183"/>
      <c r="F1" s="183"/>
      <c r="G1" s="183"/>
      <c r="H1" s="183"/>
      <c r="AP1" s="147" t="s">
        <v>873</v>
      </c>
    </row>
    <row r="2" spans="1:42" ht="17.25" customHeight="1">
      <c r="A2" s="185" t="s">
        <v>1185</v>
      </c>
      <c r="B2" s="186" t="s">
        <v>1186</v>
      </c>
      <c r="C2" s="187"/>
      <c r="D2" s="187"/>
      <c r="E2" s="183"/>
      <c r="F2" s="183"/>
      <c r="G2" s="183"/>
      <c r="H2" s="183"/>
      <c r="L2" s="188"/>
      <c r="M2" s="188"/>
      <c r="N2" s="188"/>
      <c r="O2" s="188"/>
      <c r="P2" s="188"/>
      <c r="Q2" s="188"/>
      <c r="R2" s="188"/>
      <c r="S2" s="188"/>
      <c r="T2" s="188"/>
      <c r="U2" s="188"/>
      <c r="V2" s="188"/>
      <c r="W2" s="188"/>
      <c r="AG2" s="188"/>
      <c r="AH2" s="188"/>
      <c r="AI2" s="188"/>
      <c r="AJ2" s="188"/>
      <c r="AK2" s="188"/>
      <c r="AL2" s="188"/>
      <c r="AM2" s="188"/>
      <c r="AN2" s="188"/>
      <c r="AO2" s="188"/>
    </row>
    <row r="3" spans="1:42" s="192" customFormat="1" ht="28.2">
      <c r="A3" s="2021" t="s">
        <v>2334</v>
      </c>
      <c r="B3" s="2021"/>
      <c r="C3" s="2021"/>
      <c r="D3" s="2021"/>
      <c r="E3" s="2021"/>
      <c r="F3" s="2021"/>
      <c r="G3" s="2021"/>
      <c r="H3" s="2021"/>
      <c r="I3" s="2021"/>
      <c r="J3" s="2021"/>
      <c r="K3" s="2021"/>
      <c r="L3" s="2021"/>
      <c r="M3" s="2021"/>
      <c r="N3" s="2021"/>
      <c r="O3" s="2021"/>
      <c r="P3" s="2021"/>
      <c r="Q3" s="2021"/>
      <c r="R3" s="2021"/>
      <c r="S3" s="2021"/>
      <c r="T3" s="2021"/>
      <c r="U3" s="2021"/>
      <c r="V3" s="2021"/>
      <c r="W3" s="2021"/>
      <c r="X3" s="2021"/>
      <c r="Y3" s="2021"/>
      <c r="Z3" s="2021"/>
      <c r="AA3" s="2021"/>
      <c r="AB3" s="2021"/>
      <c r="AC3" s="2021"/>
      <c r="AD3" s="2021"/>
      <c r="AE3" s="2021"/>
      <c r="AF3" s="2021"/>
      <c r="AG3" s="2021"/>
      <c r="AH3" s="2021"/>
      <c r="AI3" s="2021"/>
      <c r="AJ3" s="2021"/>
      <c r="AK3" s="2021"/>
      <c r="AL3" s="2021"/>
      <c r="AM3" s="2021"/>
      <c r="AN3" s="2021"/>
      <c r="AO3" s="2021"/>
    </row>
    <row r="4" spans="1:42" ht="34.5" customHeight="1" thickBot="1">
      <c r="B4" s="2022" t="s">
        <v>2466</v>
      </c>
      <c r="C4" s="2022"/>
      <c r="D4" s="2022"/>
      <c r="E4" s="2022"/>
      <c r="F4" s="2022"/>
      <c r="G4" s="2022"/>
      <c r="H4" s="2022"/>
      <c r="I4" s="2022"/>
      <c r="J4" s="2022"/>
      <c r="K4" s="2022"/>
      <c r="L4" s="2022"/>
      <c r="M4" s="2022"/>
      <c r="N4" s="2022"/>
      <c r="O4" s="2022"/>
      <c r="P4" s="2022"/>
      <c r="Q4" s="2022"/>
      <c r="R4" s="2022"/>
      <c r="S4" s="2022"/>
      <c r="T4" s="2022"/>
      <c r="U4" s="2022"/>
      <c r="V4" s="2022"/>
      <c r="W4" s="2022"/>
      <c r="X4" s="2022"/>
      <c r="Y4" s="2022"/>
      <c r="Z4" s="2022"/>
      <c r="AA4" s="2022"/>
      <c r="AB4" s="2022"/>
      <c r="AC4" s="2022"/>
      <c r="AD4" s="2022"/>
      <c r="AE4" s="2022"/>
      <c r="AF4" s="2022"/>
      <c r="AG4" s="2022"/>
      <c r="AH4" s="2022"/>
      <c r="AI4" s="2022"/>
      <c r="AJ4" s="2022"/>
      <c r="AK4" s="2022"/>
      <c r="AL4" s="2022"/>
      <c r="AM4" s="197"/>
      <c r="AN4" s="197"/>
      <c r="AO4" s="1312" t="s">
        <v>2308</v>
      </c>
    </row>
    <row r="5" spans="1:42" ht="27" customHeight="1">
      <c r="A5" s="1952" t="s">
        <v>1189</v>
      </c>
      <c r="B5" s="1953"/>
      <c r="C5" s="2006" t="s">
        <v>2309</v>
      </c>
      <c r="D5" s="2007"/>
      <c r="E5" s="2007"/>
      <c r="F5" s="2007"/>
      <c r="G5" s="2007"/>
      <c r="H5" s="2007"/>
      <c r="I5" s="2007"/>
      <c r="J5" s="2007"/>
      <c r="K5" s="2008"/>
      <c r="L5" s="1961" t="s">
        <v>2310</v>
      </c>
      <c r="M5" s="1952"/>
      <c r="N5" s="1953"/>
      <c r="O5" s="2006" t="s">
        <v>2311</v>
      </c>
      <c r="P5" s="2007"/>
      <c r="Q5" s="2007"/>
      <c r="R5" s="2007"/>
      <c r="S5" s="2007"/>
      <c r="T5" s="2007"/>
      <c r="U5" s="2007"/>
      <c r="V5" s="2007"/>
      <c r="W5" s="2008"/>
      <c r="X5" s="199" t="s">
        <v>1194</v>
      </c>
      <c r="Y5" s="1313"/>
      <c r="Z5" s="1313"/>
      <c r="AA5" s="200"/>
      <c r="AB5" s="200"/>
      <c r="AC5" s="200"/>
      <c r="AD5" s="200"/>
      <c r="AE5" s="200"/>
      <c r="AF5" s="200"/>
      <c r="AG5" s="200"/>
      <c r="AH5" s="200"/>
      <c r="AI5" s="200"/>
      <c r="AJ5" s="200"/>
      <c r="AK5" s="200"/>
      <c r="AL5" s="1314"/>
      <c r="AM5" s="2009" t="s">
        <v>2312</v>
      </c>
      <c r="AN5" s="2010"/>
      <c r="AO5" s="2010"/>
    </row>
    <row r="6" spans="1:42" ht="29.25" customHeight="1">
      <c r="A6" s="1954"/>
      <c r="B6" s="1955"/>
      <c r="C6" s="201" t="s">
        <v>1197</v>
      </c>
      <c r="D6" s="201"/>
      <c r="E6" s="201"/>
      <c r="F6" s="201" t="s">
        <v>1198</v>
      </c>
      <c r="G6" s="201"/>
      <c r="H6" s="201"/>
      <c r="I6" s="1971" t="s">
        <v>2313</v>
      </c>
      <c r="J6" s="1972"/>
      <c r="K6" s="1973"/>
      <c r="L6" s="1962"/>
      <c r="M6" s="1963"/>
      <c r="N6" s="1964"/>
      <c r="O6" s="1315" t="s">
        <v>2314</v>
      </c>
      <c r="P6" s="1316"/>
      <c r="Q6" s="1316"/>
      <c r="R6" s="1316" t="s">
        <v>2315</v>
      </c>
      <c r="S6" s="1316"/>
      <c r="T6" s="1316"/>
      <c r="U6" s="2012" t="s">
        <v>2316</v>
      </c>
      <c r="V6" s="2013"/>
      <c r="W6" s="2014"/>
      <c r="X6" s="2015" t="s">
        <v>2317</v>
      </c>
      <c r="Y6" s="2016"/>
      <c r="Z6" s="2017"/>
      <c r="AA6" s="2018" t="s">
        <v>2318</v>
      </c>
      <c r="AB6" s="2019"/>
      <c r="AC6" s="2020"/>
      <c r="AD6" s="2018" t="s">
        <v>2319</v>
      </c>
      <c r="AE6" s="2019"/>
      <c r="AF6" s="2020"/>
      <c r="AG6" s="2001" t="s">
        <v>2320</v>
      </c>
      <c r="AH6" s="2002"/>
      <c r="AI6" s="2003"/>
      <c r="AJ6" s="2001" t="s">
        <v>2321</v>
      </c>
      <c r="AK6" s="2002"/>
      <c r="AL6" s="2004"/>
      <c r="AM6" s="2011"/>
      <c r="AN6" s="2011"/>
      <c r="AO6" s="2011"/>
    </row>
    <row r="7" spans="1:42" ht="59.25" customHeight="1" thickBot="1">
      <c r="A7" s="1956"/>
      <c r="B7" s="1957"/>
      <c r="C7" s="203" t="s">
        <v>1206</v>
      </c>
      <c r="D7" s="204" t="s">
        <v>1207</v>
      </c>
      <c r="E7" s="204" t="s">
        <v>1208</v>
      </c>
      <c r="F7" s="203" t="s">
        <v>1206</v>
      </c>
      <c r="G7" s="204" t="s">
        <v>1207</v>
      </c>
      <c r="H7" s="204" t="s">
        <v>1208</v>
      </c>
      <c r="I7" s="203" t="s">
        <v>1206</v>
      </c>
      <c r="J7" s="204" t="s">
        <v>1207</v>
      </c>
      <c r="K7" s="204" t="s">
        <v>1208</v>
      </c>
      <c r="L7" s="204" t="s">
        <v>1062</v>
      </c>
      <c r="M7" s="205" t="s">
        <v>1209</v>
      </c>
      <c r="N7" s="203" t="s">
        <v>1210</v>
      </c>
      <c r="O7" s="1317" t="s">
        <v>1062</v>
      </c>
      <c r="P7" s="1318" t="s">
        <v>1209</v>
      </c>
      <c r="Q7" s="1319" t="s">
        <v>1210</v>
      </c>
      <c r="R7" s="1317" t="s">
        <v>1062</v>
      </c>
      <c r="S7" s="1318" t="s">
        <v>1209</v>
      </c>
      <c r="T7" s="1319" t="s">
        <v>1210</v>
      </c>
      <c r="U7" s="1317" t="s">
        <v>1062</v>
      </c>
      <c r="V7" s="1318" t="s">
        <v>1209</v>
      </c>
      <c r="W7" s="1320" t="s">
        <v>1210</v>
      </c>
      <c r="X7" s="1321" t="s">
        <v>1062</v>
      </c>
      <c r="Y7" s="1318" t="s">
        <v>1209</v>
      </c>
      <c r="Z7" s="1319" t="s">
        <v>1210</v>
      </c>
      <c r="AA7" s="1317" t="s">
        <v>1097</v>
      </c>
      <c r="AB7" s="1318" t="s">
        <v>1209</v>
      </c>
      <c r="AC7" s="1319" t="s">
        <v>1210</v>
      </c>
      <c r="AD7" s="1317" t="s">
        <v>1097</v>
      </c>
      <c r="AE7" s="1318" t="s">
        <v>1209</v>
      </c>
      <c r="AF7" s="1319" t="s">
        <v>1210</v>
      </c>
      <c r="AG7" s="1317" t="s">
        <v>1097</v>
      </c>
      <c r="AH7" s="1318" t="s">
        <v>1209</v>
      </c>
      <c r="AI7" s="1319" t="s">
        <v>1210</v>
      </c>
      <c r="AJ7" s="1317" t="s">
        <v>1097</v>
      </c>
      <c r="AK7" s="1318" t="s">
        <v>1209</v>
      </c>
      <c r="AL7" s="1320" t="s">
        <v>1210</v>
      </c>
      <c r="AM7" s="1321" t="s">
        <v>1097</v>
      </c>
      <c r="AN7" s="1318" t="s">
        <v>1209</v>
      </c>
      <c r="AO7" s="1320" t="s">
        <v>1210</v>
      </c>
    </row>
    <row r="8" spans="1:42" ht="30.75" customHeight="1">
      <c r="A8" s="1991" t="s">
        <v>1211</v>
      </c>
      <c r="B8" s="207" t="s">
        <v>1097</v>
      </c>
      <c r="C8" s="1632">
        <f t="shared" ref="C8:AO13" si="0">C14</f>
        <v>296</v>
      </c>
      <c r="D8" s="1632">
        <f t="shared" si="0"/>
        <v>112</v>
      </c>
      <c r="E8" s="1632">
        <f t="shared" si="0"/>
        <v>184</v>
      </c>
      <c r="F8" s="1632">
        <f t="shared" si="0"/>
        <v>17</v>
      </c>
      <c r="G8" s="1632">
        <f t="shared" si="0"/>
        <v>14</v>
      </c>
      <c r="H8" s="1632">
        <f t="shared" si="0"/>
        <v>3</v>
      </c>
      <c r="I8" s="1632">
        <f t="shared" si="0"/>
        <v>279</v>
      </c>
      <c r="J8" s="1632">
        <f t="shared" si="0"/>
        <v>98</v>
      </c>
      <c r="K8" s="1632">
        <f t="shared" si="0"/>
        <v>181</v>
      </c>
      <c r="L8" s="1632">
        <f t="shared" si="0"/>
        <v>188</v>
      </c>
      <c r="M8" s="1632">
        <f t="shared" si="0"/>
        <v>59</v>
      </c>
      <c r="N8" s="1632">
        <f t="shared" si="0"/>
        <v>129</v>
      </c>
      <c r="O8" s="1632">
        <f t="shared" si="0"/>
        <v>0</v>
      </c>
      <c r="P8" s="1632">
        <f t="shared" si="0"/>
        <v>0</v>
      </c>
      <c r="Q8" s="1632">
        <f t="shared" si="0"/>
        <v>0</v>
      </c>
      <c r="R8" s="1632">
        <f t="shared" si="0"/>
        <v>0</v>
      </c>
      <c r="S8" s="1632">
        <f t="shared" si="0"/>
        <v>0</v>
      </c>
      <c r="T8" s="1632">
        <f t="shared" si="0"/>
        <v>0</v>
      </c>
      <c r="U8" s="1632">
        <f t="shared" si="0"/>
        <v>0</v>
      </c>
      <c r="V8" s="1632">
        <f t="shared" si="0"/>
        <v>0</v>
      </c>
      <c r="W8" s="1633">
        <f t="shared" si="0"/>
        <v>0</v>
      </c>
      <c r="X8" s="1634">
        <f t="shared" si="0"/>
        <v>70</v>
      </c>
      <c r="Y8" s="1632">
        <f t="shared" si="0"/>
        <v>30</v>
      </c>
      <c r="Z8" s="1632">
        <f t="shared" si="0"/>
        <v>40</v>
      </c>
      <c r="AA8" s="1632">
        <f t="shared" si="0"/>
        <v>0</v>
      </c>
      <c r="AB8" s="1632">
        <f t="shared" si="0"/>
        <v>0</v>
      </c>
      <c r="AC8" s="1632">
        <f t="shared" si="0"/>
        <v>0</v>
      </c>
      <c r="AD8" s="1632">
        <f t="shared" si="0"/>
        <v>70</v>
      </c>
      <c r="AE8" s="1632">
        <f t="shared" si="0"/>
        <v>30</v>
      </c>
      <c r="AF8" s="1632">
        <f t="shared" si="0"/>
        <v>40</v>
      </c>
      <c r="AG8" s="1632">
        <f t="shared" si="0"/>
        <v>0</v>
      </c>
      <c r="AH8" s="1632">
        <f t="shared" si="0"/>
        <v>0</v>
      </c>
      <c r="AI8" s="1632">
        <f t="shared" si="0"/>
        <v>0</v>
      </c>
      <c r="AJ8" s="1632">
        <f t="shared" si="0"/>
        <v>0</v>
      </c>
      <c r="AK8" s="1632">
        <f t="shared" si="0"/>
        <v>0</v>
      </c>
      <c r="AL8" s="1633">
        <f t="shared" si="0"/>
        <v>0</v>
      </c>
      <c r="AM8" s="1634">
        <f t="shared" si="0"/>
        <v>0</v>
      </c>
      <c r="AN8" s="1632">
        <f t="shared" si="0"/>
        <v>0</v>
      </c>
      <c r="AO8" s="1635">
        <f t="shared" si="0"/>
        <v>0</v>
      </c>
    </row>
    <row r="9" spans="1:42" ht="30.75" customHeight="1">
      <c r="A9" s="1992"/>
      <c r="B9" s="202" t="s">
        <v>1212</v>
      </c>
      <c r="C9" s="1636">
        <f t="shared" si="0"/>
        <v>18</v>
      </c>
      <c r="D9" s="1636">
        <f t="shared" si="0"/>
        <v>7</v>
      </c>
      <c r="E9" s="1636">
        <f t="shared" si="0"/>
        <v>11</v>
      </c>
      <c r="F9" s="1636">
        <f t="shared" si="0"/>
        <v>1</v>
      </c>
      <c r="G9" s="1637">
        <f t="shared" si="0"/>
        <v>1</v>
      </c>
      <c r="H9" s="1637">
        <f t="shared" si="0"/>
        <v>0</v>
      </c>
      <c r="I9" s="1636">
        <f t="shared" si="0"/>
        <v>17</v>
      </c>
      <c r="J9" s="1637">
        <f t="shared" si="0"/>
        <v>6</v>
      </c>
      <c r="K9" s="1637">
        <f t="shared" si="0"/>
        <v>11</v>
      </c>
      <c r="L9" s="1636">
        <f t="shared" si="0"/>
        <v>14</v>
      </c>
      <c r="M9" s="1637">
        <f t="shared" si="0"/>
        <v>3</v>
      </c>
      <c r="N9" s="1637">
        <f t="shared" si="0"/>
        <v>11</v>
      </c>
      <c r="O9" s="1636">
        <f t="shared" si="0"/>
        <v>0</v>
      </c>
      <c r="P9" s="1636">
        <f t="shared" si="0"/>
        <v>0</v>
      </c>
      <c r="Q9" s="1636">
        <f t="shared" si="0"/>
        <v>0</v>
      </c>
      <c r="R9" s="1636">
        <f t="shared" si="0"/>
        <v>0</v>
      </c>
      <c r="S9" s="1637">
        <f t="shared" si="0"/>
        <v>0</v>
      </c>
      <c r="T9" s="1637">
        <f t="shared" si="0"/>
        <v>0</v>
      </c>
      <c r="U9" s="1636">
        <f t="shared" si="0"/>
        <v>0</v>
      </c>
      <c r="V9" s="1637">
        <f t="shared" si="0"/>
        <v>0</v>
      </c>
      <c r="W9" s="1638">
        <f t="shared" si="0"/>
        <v>0</v>
      </c>
      <c r="X9" s="1639">
        <f t="shared" si="0"/>
        <v>0</v>
      </c>
      <c r="Y9" s="1636">
        <f t="shared" si="0"/>
        <v>0</v>
      </c>
      <c r="Z9" s="1636">
        <f t="shared" si="0"/>
        <v>0</v>
      </c>
      <c r="AA9" s="1636">
        <f t="shared" si="0"/>
        <v>0</v>
      </c>
      <c r="AB9" s="1637">
        <f t="shared" si="0"/>
        <v>0</v>
      </c>
      <c r="AC9" s="1637">
        <f t="shared" si="0"/>
        <v>0</v>
      </c>
      <c r="AD9" s="1636">
        <f t="shared" si="0"/>
        <v>0</v>
      </c>
      <c r="AE9" s="1637">
        <f t="shared" si="0"/>
        <v>0</v>
      </c>
      <c r="AF9" s="1637">
        <f t="shared" si="0"/>
        <v>0</v>
      </c>
      <c r="AG9" s="1636">
        <f t="shared" si="0"/>
        <v>0</v>
      </c>
      <c r="AH9" s="1637">
        <f t="shared" si="0"/>
        <v>0</v>
      </c>
      <c r="AI9" s="1637">
        <f t="shared" si="0"/>
        <v>0</v>
      </c>
      <c r="AJ9" s="1636">
        <f t="shared" si="0"/>
        <v>0</v>
      </c>
      <c r="AK9" s="1637">
        <f t="shared" si="0"/>
        <v>0</v>
      </c>
      <c r="AL9" s="1638">
        <f t="shared" si="0"/>
        <v>0</v>
      </c>
      <c r="AM9" s="1639">
        <f t="shared" si="0"/>
        <v>0</v>
      </c>
      <c r="AN9" s="1637">
        <f t="shared" si="0"/>
        <v>0</v>
      </c>
      <c r="AO9" s="1640">
        <f t="shared" si="0"/>
        <v>0</v>
      </c>
    </row>
    <row r="10" spans="1:42" ht="30.75" customHeight="1">
      <c r="A10" s="1992"/>
      <c r="B10" s="207" t="s">
        <v>1213</v>
      </c>
      <c r="C10" s="1636">
        <f t="shared" si="0"/>
        <v>56</v>
      </c>
      <c r="D10" s="1636">
        <f t="shared" si="0"/>
        <v>23</v>
      </c>
      <c r="E10" s="1636">
        <f t="shared" si="0"/>
        <v>33</v>
      </c>
      <c r="F10" s="1636">
        <f t="shared" si="0"/>
        <v>8</v>
      </c>
      <c r="G10" s="1637">
        <f t="shared" si="0"/>
        <v>8</v>
      </c>
      <c r="H10" s="1637">
        <f t="shared" si="0"/>
        <v>0</v>
      </c>
      <c r="I10" s="1636">
        <f t="shared" si="0"/>
        <v>48</v>
      </c>
      <c r="J10" s="1637">
        <f t="shared" si="0"/>
        <v>15</v>
      </c>
      <c r="K10" s="1637">
        <f t="shared" si="0"/>
        <v>33</v>
      </c>
      <c r="L10" s="1636">
        <f t="shared" si="0"/>
        <v>36</v>
      </c>
      <c r="M10" s="1637">
        <f t="shared" si="0"/>
        <v>13</v>
      </c>
      <c r="N10" s="1637">
        <f t="shared" si="0"/>
        <v>23</v>
      </c>
      <c r="O10" s="1636">
        <f t="shared" si="0"/>
        <v>0</v>
      </c>
      <c r="P10" s="1636">
        <f t="shared" si="0"/>
        <v>0</v>
      </c>
      <c r="Q10" s="1636">
        <f t="shared" si="0"/>
        <v>0</v>
      </c>
      <c r="R10" s="1636">
        <f t="shared" si="0"/>
        <v>0</v>
      </c>
      <c r="S10" s="1637">
        <f t="shared" si="0"/>
        <v>0</v>
      </c>
      <c r="T10" s="1637">
        <f t="shared" si="0"/>
        <v>0</v>
      </c>
      <c r="U10" s="1636">
        <f t="shared" si="0"/>
        <v>0</v>
      </c>
      <c r="V10" s="1637">
        <f t="shared" si="0"/>
        <v>0</v>
      </c>
      <c r="W10" s="1638">
        <f t="shared" si="0"/>
        <v>0</v>
      </c>
      <c r="X10" s="1639">
        <f t="shared" si="0"/>
        <v>0</v>
      </c>
      <c r="Y10" s="1636">
        <f t="shared" si="0"/>
        <v>0</v>
      </c>
      <c r="Z10" s="1636">
        <f t="shared" si="0"/>
        <v>0</v>
      </c>
      <c r="AA10" s="1636">
        <f t="shared" si="0"/>
        <v>0</v>
      </c>
      <c r="AB10" s="1637">
        <f t="shared" si="0"/>
        <v>0</v>
      </c>
      <c r="AC10" s="1637">
        <f t="shared" si="0"/>
        <v>0</v>
      </c>
      <c r="AD10" s="1636">
        <f t="shared" si="0"/>
        <v>0</v>
      </c>
      <c r="AE10" s="1637">
        <f t="shared" si="0"/>
        <v>0</v>
      </c>
      <c r="AF10" s="1637">
        <f t="shared" si="0"/>
        <v>0</v>
      </c>
      <c r="AG10" s="1636">
        <f t="shared" si="0"/>
        <v>0</v>
      </c>
      <c r="AH10" s="1637">
        <f t="shared" si="0"/>
        <v>0</v>
      </c>
      <c r="AI10" s="1637">
        <f t="shared" si="0"/>
        <v>0</v>
      </c>
      <c r="AJ10" s="1636">
        <f t="shared" si="0"/>
        <v>0</v>
      </c>
      <c r="AK10" s="1637">
        <f t="shared" si="0"/>
        <v>0</v>
      </c>
      <c r="AL10" s="1638">
        <f t="shared" si="0"/>
        <v>0</v>
      </c>
      <c r="AM10" s="1639">
        <f t="shared" si="0"/>
        <v>0</v>
      </c>
      <c r="AN10" s="1637">
        <f t="shared" si="0"/>
        <v>0</v>
      </c>
      <c r="AO10" s="1640">
        <f t="shared" si="0"/>
        <v>0</v>
      </c>
    </row>
    <row r="11" spans="1:42" ht="30.75" customHeight="1">
      <c r="A11" s="1992"/>
      <c r="B11" s="207" t="s">
        <v>1214</v>
      </c>
      <c r="C11" s="1636">
        <f t="shared" si="0"/>
        <v>55</v>
      </c>
      <c r="D11" s="1636">
        <f t="shared" si="0"/>
        <v>15</v>
      </c>
      <c r="E11" s="1636">
        <f t="shared" si="0"/>
        <v>40</v>
      </c>
      <c r="F11" s="1636">
        <f t="shared" si="0"/>
        <v>3</v>
      </c>
      <c r="G11" s="1637">
        <f t="shared" si="0"/>
        <v>2</v>
      </c>
      <c r="H11" s="1637">
        <f t="shared" si="0"/>
        <v>1</v>
      </c>
      <c r="I11" s="1636">
        <f t="shared" si="0"/>
        <v>52</v>
      </c>
      <c r="J11" s="1637">
        <f t="shared" si="0"/>
        <v>13</v>
      </c>
      <c r="K11" s="1637">
        <f t="shared" si="0"/>
        <v>39</v>
      </c>
      <c r="L11" s="1636">
        <f t="shared" si="0"/>
        <v>39</v>
      </c>
      <c r="M11" s="1637">
        <f t="shared" si="0"/>
        <v>9</v>
      </c>
      <c r="N11" s="1637">
        <f t="shared" si="0"/>
        <v>30</v>
      </c>
      <c r="O11" s="1636">
        <f t="shared" si="0"/>
        <v>0</v>
      </c>
      <c r="P11" s="1636">
        <f t="shared" si="0"/>
        <v>0</v>
      </c>
      <c r="Q11" s="1636">
        <f t="shared" si="0"/>
        <v>0</v>
      </c>
      <c r="R11" s="1636">
        <f t="shared" si="0"/>
        <v>0</v>
      </c>
      <c r="S11" s="1637">
        <f t="shared" si="0"/>
        <v>0</v>
      </c>
      <c r="T11" s="1637">
        <f t="shared" si="0"/>
        <v>0</v>
      </c>
      <c r="U11" s="1636">
        <f t="shared" si="0"/>
        <v>0</v>
      </c>
      <c r="V11" s="1637">
        <f t="shared" si="0"/>
        <v>0</v>
      </c>
      <c r="W11" s="1638">
        <f t="shared" si="0"/>
        <v>0</v>
      </c>
      <c r="X11" s="1639">
        <f t="shared" si="0"/>
        <v>0</v>
      </c>
      <c r="Y11" s="1636">
        <f t="shared" si="0"/>
        <v>0</v>
      </c>
      <c r="Z11" s="1636">
        <f t="shared" si="0"/>
        <v>0</v>
      </c>
      <c r="AA11" s="1636">
        <f t="shared" si="0"/>
        <v>0</v>
      </c>
      <c r="AB11" s="1637">
        <f t="shared" si="0"/>
        <v>0</v>
      </c>
      <c r="AC11" s="1637">
        <f t="shared" si="0"/>
        <v>0</v>
      </c>
      <c r="AD11" s="1636">
        <f t="shared" si="0"/>
        <v>0</v>
      </c>
      <c r="AE11" s="1637">
        <f t="shared" si="0"/>
        <v>0</v>
      </c>
      <c r="AF11" s="1637">
        <f t="shared" si="0"/>
        <v>0</v>
      </c>
      <c r="AG11" s="1636">
        <f t="shared" si="0"/>
        <v>0</v>
      </c>
      <c r="AH11" s="1637">
        <f t="shared" si="0"/>
        <v>0</v>
      </c>
      <c r="AI11" s="1637">
        <f t="shared" si="0"/>
        <v>0</v>
      </c>
      <c r="AJ11" s="1636">
        <f t="shared" si="0"/>
        <v>0</v>
      </c>
      <c r="AK11" s="1637">
        <f t="shared" si="0"/>
        <v>0</v>
      </c>
      <c r="AL11" s="1638">
        <f t="shared" si="0"/>
        <v>0</v>
      </c>
      <c r="AM11" s="1639">
        <f t="shared" si="0"/>
        <v>0</v>
      </c>
      <c r="AN11" s="1637">
        <f t="shared" si="0"/>
        <v>0</v>
      </c>
      <c r="AO11" s="1640">
        <f t="shared" si="0"/>
        <v>0</v>
      </c>
    </row>
    <row r="12" spans="1:42" ht="30.75" customHeight="1">
      <c r="A12" s="1992"/>
      <c r="B12" s="207" t="s">
        <v>1215</v>
      </c>
      <c r="C12" s="1636">
        <f t="shared" si="0"/>
        <v>82</v>
      </c>
      <c r="D12" s="1636">
        <f t="shared" si="0"/>
        <v>30</v>
      </c>
      <c r="E12" s="1636">
        <f t="shared" si="0"/>
        <v>52</v>
      </c>
      <c r="F12" s="1636">
        <f t="shared" si="0"/>
        <v>1</v>
      </c>
      <c r="G12" s="1637">
        <f t="shared" si="0"/>
        <v>0</v>
      </c>
      <c r="H12" s="1637">
        <f t="shared" si="0"/>
        <v>1</v>
      </c>
      <c r="I12" s="1636">
        <f t="shared" si="0"/>
        <v>81</v>
      </c>
      <c r="J12" s="1637">
        <f t="shared" si="0"/>
        <v>30</v>
      </c>
      <c r="K12" s="1637">
        <f t="shared" si="0"/>
        <v>51</v>
      </c>
      <c r="L12" s="1636">
        <f t="shared" si="0"/>
        <v>51</v>
      </c>
      <c r="M12" s="1637">
        <f t="shared" si="0"/>
        <v>18</v>
      </c>
      <c r="N12" s="1637">
        <f t="shared" si="0"/>
        <v>33</v>
      </c>
      <c r="O12" s="1636">
        <f t="shared" si="0"/>
        <v>0</v>
      </c>
      <c r="P12" s="1636">
        <f t="shared" si="0"/>
        <v>0</v>
      </c>
      <c r="Q12" s="1636">
        <f t="shared" si="0"/>
        <v>0</v>
      </c>
      <c r="R12" s="1636">
        <f t="shared" si="0"/>
        <v>0</v>
      </c>
      <c r="S12" s="1637">
        <f t="shared" si="0"/>
        <v>0</v>
      </c>
      <c r="T12" s="1637">
        <f t="shared" si="0"/>
        <v>0</v>
      </c>
      <c r="U12" s="1636">
        <f t="shared" si="0"/>
        <v>0</v>
      </c>
      <c r="V12" s="1637">
        <f t="shared" si="0"/>
        <v>0</v>
      </c>
      <c r="W12" s="1638">
        <f t="shared" si="0"/>
        <v>0</v>
      </c>
      <c r="X12" s="1639">
        <f t="shared" si="0"/>
        <v>0</v>
      </c>
      <c r="Y12" s="1636">
        <f t="shared" si="0"/>
        <v>0</v>
      </c>
      <c r="Z12" s="1636">
        <f t="shared" si="0"/>
        <v>0</v>
      </c>
      <c r="AA12" s="1636">
        <f t="shared" si="0"/>
        <v>0</v>
      </c>
      <c r="AB12" s="1637">
        <f t="shared" si="0"/>
        <v>0</v>
      </c>
      <c r="AC12" s="1637">
        <f t="shared" si="0"/>
        <v>0</v>
      </c>
      <c r="AD12" s="1636">
        <f t="shared" si="0"/>
        <v>0</v>
      </c>
      <c r="AE12" s="1637">
        <f t="shared" si="0"/>
        <v>0</v>
      </c>
      <c r="AF12" s="1637">
        <f t="shared" si="0"/>
        <v>0</v>
      </c>
      <c r="AG12" s="1636">
        <f t="shared" si="0"/>
        <v>0</v>
      </c>
      <c r="AH12" s="1637">
        <f t="shared" si="0"/>
        <v>0</v>
      </c>
      <c r="AI12" s="1637">
        <f t="shared" si="0"/>
        <v>0</v>
      </c>
      <c r="AJ12" s="1636">
        <f t="shared" si="0"/>
        <v>0</v>
      </c>
      <c r="AK12" s="1637">
        <f t="shared" si="0"/>
        <v>0</v>
      </c>
      <c r="AL12" s="1638">
        <f t="shared" si="0"/>
        <v>0</v>
      </c>
      <c r="AM12" s="1639">
        <f t="shared" si="0"/>
        <v>0</v>
      </c>
      <c r="AN12" s="1637">
        <f t="shared" si="0"/>
        <v>0</v>
      </c>
      <c r="AO12" s="1640">
        <f t="shared" si="0"/>
        <v>0</v>
      </c>
    </row>
    <row r="13" spans="1:42" ht="30.75" customHeight="1">
      <c r="A13" s="1993"/>
      <c r="B13" s="207" t="s">
        <v>1216</v>
      </c>
      <c r="C13" s="1636">
        <f t="shared" si="0"/>
        <v>85</v>
      </c>
      <c r="D13" s="1636">
        <f t="shared" si="0"/>
        <v>37</v>
      </c>
      <c r="E13" s="1636">
        <f t="shared" si="0"/>
        <v>48</v>
      </c>
      <c r="F13" s="1636">
        <f t="shared" si="0"/>
        <v>4</v>
      </c>
      <c r="G13" s="1637">
        <f t="shared" si="0"/>
        <v>3</v>
      </c>
      <c r="H13" s="1637">
        <f t="shared" si="0"/>
        <v>1</v>
      </c>
      <c r="I13" s="1636">
        <f t="shared" si="0"/>
        <v>81</v>
      </c>
      <c r="J13" s="1637">
        <f t="shared" si="0"/>
        <v>34</v>
      </c>
      <c r="K13" s="1637">
        <f t="shared" si="0"/>
        <v>47</v>
      </c>
      <c r="L13" s="1636">
        <f t="shared" si="0"/>
        <v>48</v>
      </c>
      <c r="M13" s="1637">
        <f t="shared" si="0"/>
        <v>16</v>
      </c>
      <c r="N13" s="1637">
        <f t="shared" si="0"/>
        <v>32</v>
      </c>
      <c r="O13" s="1636">
        <f t="shared" si="0"/>
        <v>0</v>
      </c>
      <c r="P13" s="1636">
        <f t="shared" si="0"/>
        <v>0</v>
      </c>
      <c r="Q13" s="1636">
        <f t="shared" si="0"/>
        <v>0</v>
      </c>
      <c r="R13" s="1636">
        <f t="shared" si="0"/>
        <v>0</v>
      </c>
      <c r="S13" s="1637">
        <f t="shared" si="0"/>
        <v>0</v>
      </c>
      <c r="T13" s="1637">
        <f t="shared" si="0"/>
        <v>0</v>
      </c>
      <c r="U13" s="1636">
        <f t="shared" si="0"/>
        <v>0</v>
      </c>
      <c r="V13" s="1637">
        <f t="shared" si="0"/>
        <v>0</v>
      </c>
      <c r="W13" s="1638">
        <f t="shared" si="0"/>
        <v>0</v>
      </c>
      <c r="X13" s="1639">
        <f t="shared" si="0"/>
        <v>70</v>
      </c>
      <c r="Y13" s="1636">
        <f t="shared" si="0"/>
        <v>30</v>
      </c>
      <c r="Z13" s="1636">
        <f t="shared" si="0"/>
        <v>40</v>
      </c>
      <c r="AA13" s="1636">
        <f t="shared" si="0"/>
        <v>0</v>
      </c>
      <c r="AB13" s="1637">
        <f t="shared" si="0"/>
        <v>0</v>
      </c>
      <c r="AC13" s="1637">
        <f t="shared" si="0"/>
        <v>0</v>
      </c>
      <c r="AD13" s="1636">
        <f t="shared" si="0"/>
        <v>70</v>
      </c>
      <c r="AE13" s="1637">
        <f t="shared" si="0"/>
        <v>30</v>
      </c>
      <c r="AF13" s="1637">
        <f t="shared" si="0"/>
        <v>40</v>
      </c>
      <c r="AG13" s="1636">
        <f t="shared" si="0"/>
        <v>0</v>
      </c>
      <c r="AH13" s="1637">
        <f t="shared" si="0"/>
        <v>0</v>
      </c>
      <c r="AI13" s="1637">
        <f t="shared" si="0"/>
        <v>0</v>
      </c>
      <c r="AJ13" s="1636">
        <f t="shared" si="0"/>
        <v>0</v>
      </c>
      <c r="AK13" s="1637">
        <f t="shared" si="0"/>
        <v>0</v>
      </c>
      <c r="AL13" s="1638">
        <f t="shared" si="0"/>
        <v>0</v>
      </c>
      <c r="AM13" s="1639">
        <f t="shared" si="0"/>
        <v>0</v>
      </c>
      <c r="AN13" s="1637">
        <f t="shared" si="0"/>
        <v>0</v>
      </c>
      <c r="AO13" s="1640">
        <f t="shared" si="0"/>
        <v>0</v>
      </c>
    </row>
    <row r="14" spans="1:42" ht="27" customHeight="1">
      <c r="A14" s="1986" t="s">
        <v>2170</v>
      </c>
      <c r="B14" s="1322" t="s">
        <v>1097</v>
      </c>
      <c r="C14" s="1636">
        <f>SUM(C15:C19)</f>
        <v>296</v>
      </c>
      <c r="D14" s="1636">
        <f t="shared" ref="D14:AO14" si="1">SUM(D15:D19)</f>
        <v>112</v>
      </c>
      <c r="E14" s="1636">
        <f t="shared" si="1"/>
        <v>184</v>
      </c>
      <c r="F14" s="1636">
        <f t="shared" si="1"/>
        <v>17</v>
      </c>
      <c r="G14" s="1636">
        <f t="shared" si="1"/>
        <v>14</v>
      </c>
      <c r="H14" s="1636">
        <f t="shared" si="1"/>
        <v>3</v>
      </c>
      <c r="I14" s="1636">
        <f t="shared" si="1"/>
        <v>279</v>
      </c>
      <c r="J14" s="1636">
        <f t="shared" si="1"/>
        <v>98</v>
      </c>
      <c r="K14" s="1636">
        <f t="shared" si="1"/>
        <v>181</v>
      </c>
      <c r="L14" s="1636">
        <f t="shared" si="1"/>
        <v>188</v>
      </c>
      <c r="M14" s="1636">
        <f t="shared" si="1"/>
        <v>59</v>
      </c>
      <c r="N14" s="1636">
        <f t="shared" si="1"/>
        <v>129</v>
      </c>
      <c r="O14" s="1636">
        <f t="shared" si="1"/>
        <v>0</v>
      </c>
      <c r="P14" s="1636">
        <f t="shared" si="1"/>
        <v>0</v>
      </c>
      <c r="Q14" s="1636">
        <f t="shared" si="1"/>
        <v>0</v>
      </c>
      <c r="R14" s="1636">
        <f t="shared" si="1"/>
        <v>0</v>
      </c>
      <c r="S14" s="1636">
        <f t="shared" si="1"/>
        <v>0</v>
      </c>
      <c r="T14" s="1636">
        <f t="shared" si="1"/>
        <v>0</v>
      </c>
      <c r="U14" s="1636">
        <f t="shared" si="1"/>
        <v>0</v>
      </c>
      <c r="V14" s="1636">
        <f t="shared" si="1"/>
        <v>0</v>
      </c>
      <c r="W14" s="1641">
        <f t="shared" si="1"/>
        <v>0</v>
      </c>
      <c r="X14" s="1639">
        <f t="shared" si="1"/>
        <v>70</v>
      </c>
      <c r="Y14" s="1636">
        <f t="shared" si="1"/>
        <v>30</v>
      </c>
      <c r="Z14" s="1636">
        <f t="shared" si="1"/>
        <v>40</v>
      </c>
      <c r="AA14" s="1636">
        <f t="shared" si="1"/>
        <v>0</v>
      </c>
      <c r="AB14" s="1636">
        <f t="shared" si="1"/>
        <v>0</v>
      </c>
      <c r="AC14" s="1636">
        <f t="shared" si="1"/>
        <v>0</v>
      </c>
      <c r="AD14" s="1636">
        <f t="shared" si="1"/>
        <v>70</v>
      </c>
      <c r="AE14" s="1636">
        <f t="shared" si="1"/>
        <v>30</v>
      </c>
      <c r="AF14" s="1636">
        <f t="shared" si="1"/>
        <v>40</v>
      </c>
      <c r="AG14" s="1636">
        <f t="shared" si="1"/>
        <v>0</v>
      </c>
      <c r="AH14" s="1636">
        <f t="shared" si="1"/>
        <v>0</v>
      </c>
      <c r="AI14" s="1636">
        <f t="shared" si="1"/>
        <v>0</v>
      </c>
      <c r="AJ14" s="1636">
        <f t="shared" si="1"/>
        <v>0</v>
      </c>
      <c r="AK14" s="1636">
        <f t="shared" si="1"/>
        <v>0</v>
      </c>
      <c r="AL14" s="1641">
        <f t="shared" si="1"/>
        <v>0</v>
      </c>
      <c r="AM14" s="1639">
        <f t="shared" si="1"/>
        <v>0</v>
      </c>
      <c r="AN14" s="1636">
        <f t="shared" si="1"/>
        <v>0</v>
      </c>
      <c r="AO14" s="1642">
        <f t="shared" si="1"/>
        <v>0</v>
      </c>
    </row>
    <row r="15" spans="1:42" ht="27" customHeight="1">
      <c r="A15" s="1987"/>
      <c r="B15" s="202" t="s">
        <v>1217</v>
      </c>
      <c r="C15" s="1636">
        <f>D15+E15</f>
        <v>18</v>
      </c>
      <c r="D15" s="1636">
        <f>G15+J15</f>
        <v>7</v>
      </c>
      <c r="E15" s="1636">
        <f>H15+K15</f>
        <v>11</v>
      </c>
      <c r="F15" s="1636">
        <f>G15+H15</f>
        <v>1</v>
      </c>
      <c r="G15" s="1637">
        <v>1</v>
      </c>
      <c r="H15" s="1637">
        <v>0</v>
      </c>
      <c r="I15" s="1636">
        <f>J15+K15</f>
        <v>17</v>
      </c>
      <c r="J15" s="1637">
        <v>6</v>
      </c>
      <c r="K15" s="1637">
        <v>11</v>
      </c>
      <c r="L15" s="1636">
        <f>M15+N15</f>
        <v>14</v>
      </c>
      <c r="M15" s="1637">
        <v>3</v>
      </c>
      <c r="N15" s="1637">
        <v>11</v>
      </c>
      <c r="O15" s="1636">
        <f>P15+Q15</f>
        <v>0</v>
      </c>
      <c r="P15" s="1636">
        <f>S15+V15</f>
        <v>0</v>
      </c>
      <c r="Q15" s="1636">
        <f>T15+W15</f>
        <v>0</v>
      </c>
      <c r="R15" s="1636">
        <f>S15+T15</f>
        <v>0</v>
      </c>
      <c r="S15" s="1637">
        <v>0</v>
      </c>
      <c r="T15" s="1637">
        <v>0</v>
      </c>
      <c r="U15" s="1636">
        <f>V15+W15</f>
        <v>0</v>
      </c>
      <c r="V15" s="1637">
        <v>0</v>
      </c>
      <c r="W15" s="1638">
        <v>0</v>
      </c>
      <c r="X15" s="1639">
        <f>Y15+Z15</f>
        <v>0</v>
      </c>
      <c r="Y15" s="1636">
        <f>AB15+AE15+AH15+AK15</f>
        <v>0</v>
      </c>
      <c r="Z15" s="1636">
        <f>AC15+AF15+AI15+AL15</f>
        <v>0</v>
      </c>
      <c r="AA15" s="1636">
        <f>AB15+AC15</f>
        <v>0</v>
      </c>
      <c r="AB15" s="1637">
        <v>0</v>
      </c>
      <c r="AC15" s="1637">
        <v>0</v>
      </c>
      <c r="AD15" s="1636">
        <f>AE15+AF15</f>
        <v>0</v>
      </c>
      <c r="AE15" s="1637">
        <v>0</v>
      </c>
      <c r="AF15" s="1637">
        <v>0</v>
      </c>
      <c r="AG15" s="1636">
        <f>AH15+AI15</f>
        <v>0</v>
      </c>
      <c r="AH15" s="1637">
        <v>0</v>
      </c>
      <c r="AI15" s="1637">
        <v>0</v>
      </c>
      <c r="AJ15" s="1636">
        <f>AK15+AL15</f>
        <v>0</v>
      </c>
      <c r="AK15" s="1637">
        <v>0</v>
      </c>
      <c r="AL15" s="1638">
        <v>0</v>
      </c>
      <c r="AM15" s="1639">
        <f>AN15+AO15</f>
        <v>0</v>
      </c>
      <c r="AN15" s="1637">
        <v>0</v>
      </c>
      <c r="AO15" s="1640">
        <v>0</v>
      </c>
    </row>
    <row r="16" spans="1:42" ht="27" customHeight="1">
      <c r="A16" s="1987"/>
      <c r="B16" s="207" t="s">
        <v>1218</v>
      </c>
      <c r="C16" s="1636">
        <f t="shared" ref="C16:C19" si="2">D16+E16</f>
        <v>56</v>
      </c>
      <c r="D16" s="1636">
        <f t="shared" ref="D16:E19" si="3">G16+J16</f>
        <v>23</v>
      </c>
      <c r="E16" s="1636">
        <f t="shared" si="3"/>
        <v>33</v>
      </c>
      <c r="F16" s="1636">
        <f t="shared" ref="F16:F19" si="4">G16+H16</f>
        <v>8</v>
      </c>
      <c r="G16" s="1637">
        <v>8</v>
      </c>
      <c r="H16" s="1637">
        <v>0</v>
      </c>
      <c r="I16" s="1636">
        <f t="shared" ref="I16:I19" si="5">J16+K16</f>
        <v>48</v>
      </c>
      <c r="J16" s="1637">
        <v>15</v>
      </c>
      <c r="K16" s="1637">
        <v>33</v>
      </c>
      <c r="L16" s="1636">
        <f t="shared" ref="L16:L19" si="6">M16+N16</f>
        <v>36</v>
      </c>
      <c r="M16" s="1637">
        <v>13</v>
      </c>
      <c r="N16" s="1637">
        <v>23</v>
      </c>
      <c r="O16" s="1636">
        <f t="shared" ref="O16:O19" si="7">P16+Q16</f>
        <v>0</v>
      </c>
      <c r="P16" s="1636">
        <f t="shared" ref="P16:Q19" si="8">S16+V16</f>
        <v>0</v>
      </c>
      <c r="Q16" s="1636">
        <f t="shared" si="8"/>
        <v>0</v>
      </c>
      <c r="R16" s="1636">
        <f t="shared" ref="R16:R19" si="9">S16+T16</f>
        <v>0</v>
      </c>
      <c r="S16" s="1637">
        <v>0</v>
      </c>
      <c r="T16" s="1637">
        <v>0</v>
      </c>
      <c r="U16" s="1636">
        <f t="shared" ref="U16:U19" si="10">V16+W16</f>
        <v>0</v>
      </c>
      <c r="V16" s="1637">
        <v>0</v>
      </c>
      <c r="W16" s="1638">
        <v>0</v>
      </c>
      <c r="X16" s="1639">
        <f t="shared" ref="X16:X19" si="11">Y16+Z16</f>
        <v>0</v>
      </c>
      <c r="Y16" s="1636">
        <f t="shared" ref="Y16:Z19" si="12">AB16+AE16+AH16+AK16</f>
        <v>0</v>
      </c>
      <c r="Z16" s="1636">
        <f t="shared" si="12"/>
        <v>0</v>
      </c>
      <c r="AA16" s="1636">
        <f t="shared" ref="AA16:AA19" si="13">AB16+AC16</f>
        <v>0</v>
      </c>
      <c r="AB16" s="1637">
        <v>0</v>
      </c>
      <c r="AC16" s="1637">
        <v>0</v>
      </c>
      <c r="AD16" s="1636">
        <f t="shared" ref="AD16:AD19" si="14">AE16+AF16</f>
        <v>0</v>
      </c>
      <c r="AE16" s="1637">
        <v>0</v>
      </c>
      <c r="AF16" s="1637">
        <v>0</v>
      </c>
      <c r="AG16" s="1636">
        <f t="shared" ref="AG16:AG19" si="15">AH16+AI16</f>
        <v>0</v>
      </c>
      <c r="AH16" s="1637">
        <v>0</v>
      </c>
      <c r="AI16" s="1637">
        <v>0</v>
      </c>
      <c r="AJ16" s="1636">
        <f t="shared" ref="AJ16:AJ19" si="16">AK16+AL16</f>
        <v>0</v>
      </c>
      <c r="AK16" s="1637">
        <v>0</v>
      </c>
      <c r="AL16" s="1638">
        <v>0</v>
      </c>
      <c r="AM16" s="1639">
        <f t="shared" ref="AM16:AM19" si="17">AN16+AO16</f>
        <v>0</v>
      </c>
      <c r="AN16" s="1637">
        <v>0</v>
      </c>
      <c r="AO16" s="1640">
        <v>0</v>
      </c>
    </row>
    <row r="17" spans="1:80" ht="27" customHeight="1">
      <c r="A17" s="1987"/>
      <c r="B17" s="207" t="s">
        <v>1219</v>
      </c>
      <c r="C17" s="1636">
        <f t="shared" si="2"/>
        <v>55</v>
      </c>
      <c r="D17" s="1636">
        <f t="shared" si="3"/>
        <v>15</v>
      </c>
      <c r="E17" s="1636">
        <f t="shared" si="3"/>
        <v>40</v>
      </c>
      <c r="F17" s="1636">
        <f t="shared" si="4"/>
        <v>3</v>
      </c>
      <c r="G17" s="1637">
        <v>2</v>
      </c>
      <c r="H17" s="1637">
        <v>1</v>
      </c>
      <c r="I17" s="1636">
        <f t="shared" si="5"/>
        <v>52</v>
      </c>
      <c r="J17" s="1637">
        <v>13</v>
      </c>
      <c r="K17" s="1637">
        <v>39</v>
      </c>
      <c r="L17" s="1636">
        <f t="shared" si="6"/>
        <v>39</v>
      </c>
      <c r="M17" s="1637">
        <v>9</v>
      </c>
      <c r="N17" s="1637">
        <v>30</v>
      </c>
      <c r="O17" s="1636">
        <f t="shared" si="7"/>
        <v>0</v>
      </c>
      <c r="P17" s="1636">
        <f t="shared" si="8"/>
        <v>0</v>
      </c>
      <c r="Q17" s="1636">
        <f t="shared" si="8"/>
        <v>0</v>
      </c>
      <c r="R17" s="1636">
        <f t="shared" si="9"/>
        <v>0</v>
      </c>
      <c r="S17" s="1637">
        <v>0</v>
      </c>
      <c r="T17" s="1637">
        <v>0</v>
      </c>
      <c r="U17" s="1636">
        <f t="shared" si="10"/>
        <v>0</v>
      </c>
      <c r="V17" s="1637">
        <v>0</v>
      </c>
      <c r="W17" s="1638">
        <v>0</v>
      </c>
      <c r="X17" s="1639">
        <f t="shared" si="11"/>
        <v>0</v>
      </c>
      <c r="Y17" s="1636">
        <f t="shared" si="12"/>
        <v>0</v>
      </c>
      <c r="Z17" s="1636">
        <f t="shared" si="12"/>
        <v>0</v>
      </c>
      <c r="AA17" s="1636">
        <f t="shared" si="13"/>
        <v>0</v>
      </c>
      <c r="AB17" s="1637">
        <v>0</v>
      </c>
      <c r="AC17" s="1637">
        <v>0</v>
      </c>
      <c r="AD17" s="1636">
        <f t="shared" si="14"/>
        <v>0</v>
      </c>
      <c r="AE17" s="1637">
        <v>0</v>
      </c>
      <c r="AF17" s="1637">
        <v>0</v>
      </c>
      <c r="AG17" s="1636">
        <f t="shared" si="15"/>
        <v>0</v>
      </c>
      <c r="AH17" s="1637">
        <v>0</v>
      </c>
      <c r="AI17" s="1637">
        <v>0</v>
      </c>
      <c r="AJ17" s="1636">
        <f t="shared" si="16"/>
        <v>0</v>
      </c>
      <c r="AK17" s="1637">
        <v>0</v>
      </c>
      <c r="AL17" s="1638">
        <v>0</v>
      </c>
      <c r="AM17" s="1639">
        <f t="shared" si="17"/>
        <v>0</v>
      </c>
      <c r="AN17" s="1637">
        <v>0</v>
      </c>
      <c r="AO17" s="1640">
        <v>0</v>
      </c>
    </row>
    <row r="18" spans="1:80" ht="27" customHeight="1">
      <c r="A18" s="1987"/>
      <c r="B18" s="207" t="s">
        <v>1220</v>
      </c>
      <c r="C18" s="1636">
        <f t="shared" si="2"/>
        <v>82</v>
      </c>
      <c r="D18" s="1636">
        <f t="shared" si="3"/>
        <v>30</v>
      </c>
      <c r="E18" s="1636">
        <f t="shared" si="3"/>
        <v>52</v>
      </c>
      <c r="F18" s="1636">
        <f t="shared" si="4"/>
        <v>1</v>
      </c>
      <c r="G18" s="1637">
        <v>0</v>
      </c>
      <c r="H18" s="1637">
        <v>1</v>
      </c>
      <c r="I18" s="1636">
        <f t="shared" si="5"/>
        <v>81</v>
      </c>
      <c r="J18" s="1637">
        <v>30</v>
      </c>
      <c r="K18" s="1637">
        <v>51</v>
      </c>
      <c r="L18" s="1636">
        <f t="shared" si="6"/>
        <v>51</v>
      </c>
      <c r="M18" s="1637">
        <v>18</v>
      </c>
      <c r="N18" s="1637">
        <v>33</v>
      </c>
      <c r="O18" s="1636">
        <f t="shared" si="7"/>
        <v>0</v>
      </c>
      <c r="P18" s="1636">
        <f t="shared" si="8"/>
        <v>0</v>
      </c>
      <c r="Q18" s="1636">
        <f t="shared" si="8"/>
        <v>0</v>
      </c>
      <c r="R18" s="1636">
        <f t="shared" si="9"/>
        <v>0</v>
      </c>
      <c r="S18" s="1637">
        <v>0</v>
      </c>
      <c r="T18" s="1637">
        <v>0</v>
      </c>
      <c r="U18" s="1636">
        <f t="shared" si="10"/>
        <v>0</v>
      </c>
      <c r="V18" s="1637">
        <v>0</v>
      </c>
      <c r="W18" s="1638">
        <v>0</v>
      </c>
      <c r="X18" s="1639">
        <f t="shared" si="11"/>
        <v>0</v>
      </c>
      <c r="Y18" s="1636">
        <f t="shared" si="12"/>
        <v>0</v>
      </c>
      <c r="Z18" s="1636">
        <f t="shared" si="12"/>
        <v>0</v>
      </c>
      <c r="AA18" s="1636">
        <f t="shared" si="13"/>
        <v>0</v>
      </c>
      <c r="AB18" s="1637">
        <v>0</v>
      </c>
      <c r="AC18" s="1637">
        <v>0</v>
      </c>
      <c r="AD18" s="1636">
        <f t="shared" si="14"/>
        <v>0</v>
      </c>
      <c r="AE18" s="1637">
        <v>0</v>
      </c>
      <c r="AF18" s="1637">
        <v>0</v>
      </c>
      <c r="AG18" s="1636">
        <f t="shared" si="15"/>
        <v>0</v>
      </c>
      <c r="AH18" s="1637">
        <v>0</v>
      </c>
      <c r="AI18" s="1637">
        <v>0</v>
      </c>
      <c r="AJ18" s="1636">
        <f t="shared" si="16"/>
        <v>0</v>
      </c>
      <c r="AK18" s="1637">
        <v>0</v>
      </c>
      <c r="AL18" s="1638">
        <v>0</v>
      </c>
      <c r="AM18" s="1639">
        <f t="shared" si="17"/>
        <v>0</v>
      </c>
      <c r="AN18" s="1637">
        <v>0</v>
      </c>
      <c r="AO18" s="1640">
        <v>0</v>
      </c>
    </row>
    <row r="19" spans="1:80" ht="27" customHeight="1" thickBot="1">
      <c r="A19" s="2005"/>
      <c r="B19" s="1323" t="s">
        <v>1221</v>
      </c>
      <c r="C19" s="1643">
        <f t="shared" si="2"/>
        <v>85</v>
      </c>
      <c r="D19" s="1643">
        <f t="shared" si="3"/>
        <v>37</v>
      </c>
      <c r="E19" s="1643">
        <f t="shared" si="3"/>
        <v>48</v>
      </c>
      <c r="F19" s="1643">
        <f t="shared" si="4"/>
        <v>4</v>
      </c>
      <c r="G19" s="1644">
        <v>3</v>
      </c>
      <c r="H19" s="1644">
        <v>1</v>
      </c>
      <c r="I19" s="1643">
        <f t="shared" si="5"/>
        <v>81</v>
      </c>
      <c r="J19" s="1644">
        <v>34</v>
      </c>
      <c r="K19" s="1644">
        <v>47</v>
      </c>
      <c r="L19" s="1643">
        <f t="shared" si="6"/>
        <v>48</v>
      </c>
      <c r="M19" s="1644">
        <v>16</v>
      </c>
      <c r="N19" s="1644">
        <v>32</v>
      </c>
      <c r="O19" s="1643">
        <f t="shared" si="7"/>
        <v>0</v>
      </c>
      <c r="P19" s="1643">
        <f t="shared" si="8"/>
        <v>0</v>
      </c>
      <c r="Q19" s="1643">
        <f t="shared" si="8"/>
        <v>0</v>
      </c>
      <c r="R19" s="1643">
        <f t="shared" si="9"/>
        <v>0</v>
      </c>
      <c r="S19" s="1644">
        <v>0</v>
      </c>
      <c r="T19" s="1644">
        <v>0</v>
      </c>
      <c r="U19" s="1643">
        <f t="shared" si="10"/>
        <v>0</v>
      </c>
      <c r="V19" s="1644">
        <v>0</v>
      </c>
      <c r="W19" s="1645">
        <v>0</v>
      </c>
      <c r="X19" s="1646">
        <f t="shared" si="11"/>
        <v>70</v>
      </c>
      <c r="Y19" s="1643">
        <f t="shared" si="12"/>
        <v>30</v>
      </c>
      <c r="Z19" s="1643">
        <f t="shared" si="12"/>
        <v>40</v>
      </c>
      <c r="AA19" s="1643">
        <f t="shared" si="13"/>
        <v>0</v>
      </c>
      <c r="AB19" s="1644">
        <v>0</v>
      </c>
      <c r="AC19" s="1644">
        <v>0</v>
      </c>
      <c r="AD19" s="1643">
        <f t="shared" si="14"/>
        <v>70</v>
      </c>
      <c r="AE19" s="1644">
        <v>30</v>
      </c>
      <c r="AF19" s="1644">
        <v>40</v>
      </c>
      <c r="AG19" s="1643">
        <f t="shared" si="15"/>
        <v>0</v>
      </c>
      <c r="AH19" s="1644">
        <v>0</v>
      </c>
      <c r="AI19" s="1644">
        <v>0</v>
      </c>
      <c r="AJ19" s="1643">
        <f t="shared" si="16"/>
        <v>0</v>
      </c>
      <c r="AK19" s="1644">
        <v>0</v>
      </c>
      <c r="AL19" s="1645">
        <v>0</v>
      </c>
      <c r="AM19" s="1646">
        <f t="shared" si="17"/>
        <v>0</v>
      </c>
      <c r="AN19" s="1644">
        <v>0</v>
      </c>
      <c r="AO19" s="1647">
        <v>0</v>
      </c>
    </row>
    <row r="20" spans="1:80">
      <c r="A20" s="1994" t="s">
        <v>1222</v>
      </c>
      <c r="B20" s="211"/>
      <c r="C20" s="183"/>
      <c r="D20" s="183"/>
      <c r="H20" s="1995" t="s">
        <v>1223</v>
      </c>
      <c r="K20" s="183"/>
      <c r="L20" s="183"/>
      <c r="Q20" s="212" t="s">
        <v>1224</v>
      </c>
      <c r="X20" s="183"/>
      <c r="Y20" s="183"/>
      <c r="Z20" s="183"/>
      <c r="AA20" s="1997" t="s">
        <v>1225</v>
      </c>
      <c r="AB20" s="1998"/>
      <c r="AJ20" s="1999" t="s">
        <v>2467</v>
      </c>
      <c r="AK20" s="1999"/>
      <c r="AL20" s="1999"/>
      <c r="AM20" s="1999"/>
      <c r="AN20" s="1999"/>
      <c r="AO20" s="1999"/>
    </row>
    <row r="21" spans="1:80">
      <c r="A21" s="1994"/>
      <c r="B21" s="211"/>
      <c r="C21" s="183"/>
      <c r="D21" s="183"/>
      <c r="H21" s="1996"/>
      <c r="K21" s="183"/>
      <c r="L21" s="183"/>
      <c r="Q21" s="212" t="s">
        <v>1152</v>
      </c>
      <c r="X21" s="183"/>
      <c r="Y21" s="183"/>
      <c r="Z21" s="183"/>
      <c r="AA21" s="1998"/>
      <c r="AB21" s="1998"/>
    </row>
    <row r="22" spans="1:80">
      <c r="A22" s="214"/>
      <c r="B22" s="214"/>
      <c r="C22" s="214"/>
      <c r="D22" s="214"/>
      <c r="E22" s="214"/>
      <c r="F22" s="214"/>
      <c r="G22" s="214"/>
      <c r="H22" s="214"/>
      <c r="I22" s="214"/>
      <c r="J22" s="214"/>
    </row>
    <row r="23" spans="1:80" s="183" customFormat="1">
      <c r="B23" s="215"/>
      <c r="C23" s="216"/>
      <c r="D23" s="216"/>
    </row>
    <row r="24" spans="1:80" ht="16.5" customHeight="1">
      <c r="A24" s="215" t="s">
        <v>2322</v>
      </c>
      <c r="B24" s="217"/>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row>
    <row r="25" spans="1:80" ht="16.5" customHeight="1">
      <c r="A25" s="183" t="s">
        <v>2323</v>
      </c>
      <c r="B25" s="218"/>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row>
    <row r="26" spans="1:80">
      <c r="A26" s="183"/>
      <c r="B26" s="183"/>
      <c r="C26" s="216"/>
      <c r="D26" s="216"/>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row>
    <row r="27" spans="1:80">
      <c r="A27" s="215"/>
      <c r="B27" s="215"/>
      <c r="C27" s="183"/>
      <c r="E27" s="183"/>
      <c r="F27" s="183"/>
      <c r="H27" s="183"/>
      <c r="I27" s="183"/>
      <c r="J27" s="183"/>
      <c r="M27" s="183"/>
      <c r="N27" s="183"/>
      <c r="O27" s="183"/>
      <c r="P27" s="183"/>
      <c r="Q27" s="183"/>
      <c r="R27" s="183"/>
      <c r="S27" s="183"/>
      <c r="T27" s="183"/>
      <c r="U27" s="183"/>
      <c r="V27" s="183"/>
      <c r="W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row>
    <row r="28" spans="1:80">
      <c r="A28" s="183"/>
      <c r="B28" s="183"/>
      <c r="C28" s="183"/>
      <c r="E28" s="183"/>
      <c r="F28" s="183"/>
      <c r="G28" s="183"/>
      <c r="H28" s="183"/>
      <c r="I28" s="183"/>
      <c r="J28" s="183"/>
      <c r="M28" s="183"/>
      <c r="N28" s="183"/>
      <c r="O28" s="183"/>
      <c r="P28" s="183"/>
      <c r="Q28" s="183"/>
      <c r="R28" s="183"/>
      <c r="S28" s="183"/>
      <c r="T28" s="183"/>
      <c r="U28" s="183"/>
      <c r="V28" s="183"/>
      <c r="W28" s="183"/>
      <c r="AD28" s="183"/>
      <c r="AE28" s="183"/>
      <c r="AF28" s="183"/>
      <c r="AG28" s="183"/>
      <c r="AH28" s="183"/>
      <c r="AI28" s="183"/>
      <c r="AJ28" s="183"/>
      <c r="AK28" s="183"/>
      <c r="AL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row>
    <row r="29" spans="1:80">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row>
    <row r="30" spans="1:80">
      <c r="A30" s="183"/>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row>
    <row r="31" spans="1:80">
      <c r="A31" s="183"/>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row>
    <row r="32" spans="1:80">
      <c r="A32" s="183"/>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c r="CA32" s="183"/>
      <c r="CB32" s="183"/>
    </row>
    <row r="33" spans="1:80">
      <c r="A33" s="183"/>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row>
    <row r="34" spans="1:80">
      <c r="A34" s="183"/>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3"/>
      <c r="CB34" s="183"/>
    </row>
  </sheetData>
  <mergeCells count="20">
    <mergeCell ref="A20:A21"/>
    <mergeCell ref="H20:H21"/>
    <mergeCell ref="AA20:AB21"/>
    <mergeCell ref="AJ20:AO20"/>
    <mergeCell ref="AA6:AC6"/>
    <mergeCell ref="AD6:AF6"/>
    <mergeCell ref="AG6:AI6"/>
    <mergeCell ref="AJ6:AL6"/>
    <mergeCell ref="A8:A13"/>
    <mergeCell ref="A14:A19"/>
    <mergeCell ref="A3:AO3"/>
    <mergeCell ref="B4:AL4"/>
    <mergeCell ref="A5:B7"/>
    <mergeCell ref="C5:K5"/>
    <mergeCell ref="L5:N6"/>
    <mergeCell ref="O5:W5"/>
    <mergeCell ref="AM5:AO6"/>
    <mergeCell ref="I6:K6"/>
    <mergeCell ref="U6:W6"/>
    <mergeCell ref="X6:Z6"/>
  </mergeCells>
  <phoneticPr fontId="13" type="noConversion"/>
  <hyperlinks>
    <hyperlink ref="AP1" location="預告統計資料發布時間表!A1" display="回發布時間表" xr:uid="{57C68829-544B-48EA-9BE3-B9FB9D531506}"/>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81B43-6F47-47AA-AFD5-FEA05D5AEF5A}">
  <sheetPr>
    <pageSetUpPr fitToPage="1"/>
  </sheetPr>
  <dimension ref="A1:BF36"/>
  <sheetViews>
    <sheetView topLeftCell="R1" zoomScale="75" zoomScaleNormal="75" zoomScaleSheetLayoutView="75" workbookViewId="0">
      <selection activeCell="AL20" sqref="AL20"/>
    </sheetView>
  </sheetViews>
  <sheetFormatPr defaultColWidth="9" defaultRowHeight="16.2"/>
  <cols>
    <col min="1" max="1" width="12.6640625" style="183" customWidth="1"/>
    <col min="2" max="2" width="7.77734375" style="183" customWidth="1"/>
    <col min="3" max="4" width="8.5546875" style="183" customWidth="1"/>
    <col min="5" max="20" width="7.77734375" style="183" customWidth="1"/>
    <col min="21" max="22" width="13.44140625" style="183" bestFit="1" customWidth="1"/>
    <col min="23" max="23" width="11.109375" style="183" bestFit="1" customWidth="1"/>
    <col min="24" max="24" width="12.6640625" style="183" customWidth="1"/>
    <col min="25" max="43" width="8.88671875" style="183" customWidth="1"/>
    <col min="44" max="16384" width="9" style="183"/>
  </cols>
  <sheetData>
    <row r="1" spans="1:58" ht="17.25" customHeight="1">
      <c r="A1" s="181" t="s">
        <v>1079</v>
      </c>
      <c r="X1" s="181" t="s">
        <v>1079</v>
      </c>
      <c r="Y1" s="182"/>
      <c r="AR1" s="147" t="s">
        <v>873</v>
      </c>
    </row>
    <row r="2" spans="1:58" ht="16.8" customHeight="1">
      <c r="A2" s="181" t="s">
        <v>1229</v>
      </c>
      <c r="B2" s="220" t="s">
        <v>1230</v>
      </c>
      <c r="C2" s="187"/>
      <c r="D2" s="187"/>
      <c r="E2" s="187"/>
      <c r="F2" s="187"/>
      <c r="G2" s="187"/>
      <c r="H2" s="187"/>
      <c r="I2" s="187"/>
      <c r="J2" s="187"/>
      <c r="K2" s="187"/>
      <c r="L2" s="187"/>
      <c r="M2" s="187"/>
      <c r="N2" s="187"/>
      <c r="O2" s="187"/>
      <c r="P2" s="187"/>
      <c r="Q2" s="187"/>
      <c r="R2" s="187"/>
      <c r="S2" s="187"/>
      <c r="T2" s="187"/>
      <c r="U2" s="187"/>
      <c r="V2" s="187"/>
      <c r="W2" s="187"/>
      <c r="X2" s="181" t="s">
        <v>1229</v>
      </c>
      <c r="Y2" s="220" t="s">
        <v>1230</v>
      </c>
      <c r="Z2" s="221"/>
      <c r="AA2" s="222"/>
      <c r="AB2" s="187"/>
      <c r="AC2" s="187"/>
      <c r="AD2" s="187"/>
      <c r="AE2" s="187"/>
      <c r="AF2" s="187"/>
      <c r="AG2" s="187"/>
      <c r="AH2" s="187"/>
      <c r="AI2" s="187"/>
      <c r="AJ2" s="187"/>
      <c r="AK2" s="187"/>
      <c r="AL2" s="187"/>
      <c r="AM2" s="187"/>
      <c r="AN2" s="187"/>
      <c r="AO2" s="187"/>
      <c r="AP2" s="187"/>
      <c r="AQ2" s="187"/>
    </row>
    <row r="3" spans="1:58" s="224" customFormat="1" ht="28.2">
      <c r="A3" s="223"/>
      <c r="B3" s="223"/>
      <c r="C3" s="223"/>
      <c r="D3" s="223"/>
      <c r="E3" s="223"/>
      <c r="F3" s="223"/>
      <c r="G3" s="223" t="s">
        <v>1231</v>
      </c>
      <c r="H3" s="223"/>
      <c r="I3" s="223"/>
      <c r="J3" s="223"/>
      <c r="K3" s="223"/>
      <c r="L3" s="223"/>
      <c r="M3" s="223"/>
      <c r="N3" s="223"/>
      <c r="O3" s="223"/>
      <c r="P3" s="223"/>
      <c r="Q3" s="223"/>
      <c r="R3" s="223"/>
      <c r="S3" s="223"/>
      <c r="T3" s="223"/>
      <c r="U3" s="223"/>
      <c r="V3" s="223"/>
      <c r="W3" s="223"/>
      <c r="X3" s="223"/>
      <c r="Y3" s="223"/>
      <c r="Z3" s="223"/>
      <c r="AA3" s="223"/>
      <c r="AB3" s="223"/>
      <c r="AC3" s="223" t="s">
        <v>1232</v>
      </c>
      <c r="AD3" s="223"/>
      <c r="AE3" s="223"/>
      <c r="AF3" s="223"/>
      <c r="AG3" s="223"/>
      <c r="AH3" s="223"/>
      <c r="AI3" s="223"/>
      <c r="AJ3" s="223"/>
      <c r="AK3" s="223"/>
      <c r="AL3" s="223"/>
      <c r="AM3" s="223"/>
      <c r="AN3" s="223"/>
      <c r="AO3" s="223"/>
      <c r="AP3" s="223"/>
      <c r="AQ3" s="223"/>
    </row>
    <row r="4" spans="1:58" ht="34.5" customHeight="1" thickBot="1">
      <c r="A4" s="2023" t="s">
        <v>2172</v>
      </c>
      <c r="B4" s="2023"/>
      <c r="C4" s="2023"/>
      <c r="D4" s="2023"/>
      <c r="E4" s="2023"/>
      <c r="F4" s="2023"/>
      <c r="G4" s="2023"/>
      <c r="H4" s="2023"/>
      <c r="I4" s="2023"/>
      <c r="J4" s="2023"/>
      <c r="K4" s="2023"/>
      <c r="L4" s="2023"/>
      <c r="M4" s="2023"/>
      <c r="N4" s="2023"/>
      <c r="O4" s="2023"/>
      <c r="P4" s="2023"/>
      <c r="Q4" s="2023"/>
      <c r="R4" s="2023"/>
      <c r="S4" s="2023"/>
      <c r="T4" s="2023"/>
      <c r="U4" s="2023"/>
      <c r="V4" s="2023"/>
      <c r="W4" s="2023"/>
      <c r="X4" s="2023" t="s">
        <v>2172</v>
      </c>
      <c r="Y4" s="2023"/>
      <c r="Z4" s="2023"/>
      <c r="AA4" s="2023"/>
      <c r="AB4" s="2023"/>
      <c r="AC4" s="2023"/>
      <c r="AD4" s="2023"/>
      <c r="AE4" s="2023"/>
      <c r="AF4" s="2023"/>
      <c r="AG4" s="2023"/>
      <c r="AH4" s="2023"/>
      <c r="AI4" s="2023"/>
      <c r="AJ4" s="2023"/>
      <c r="AK4" s="2023"/>
      <c r="AL4" s="2023"/>
      <c r="AM4" s="2023"/>
      <c r="AN4" s="2023"/>
      <c r="AO4" s="2023"/>
      <c r="AP4" s="2023"/>
      <c r="AQ4" s="2023"/>
    </row>
    <row r="5" spans="1:58" s="226" customFormat="1" ht="17.25" customHeight="1">
      <c r="A5" s="2024" t="s">
        <v>1233</v>
      </c>
      <c r="B5" s="1979" t="s">
        <v>1234</v>
      </c>
      <c r="C5" s="1979" t="s">
        <v>1235</v>
      </c>
      <c r="D5" s="1979" t="s">
        <v>1236</v>
      </c>
      <c r="E5" s="1958" t="s">
        <v>1237</v>
      </c>
      <c r="F5" s="1959"/>
      <c r="G5" s="1959"/>
      <c r="H5" s="1959"/>
      <c r="I5" s="1959"/>
      <c r="J5" s="1959"/>
      <c r="K5" s="1959"/>
      <c r="L5" s="1959"/>
      <c r="M5" s="1959"/>
      <c r="N5" s="1959"/>
      <c r="O5" s="1959"/>
      <c r="P5" s="1960"/>
      <c r="Q5" s="1961" t="s">
        <v>1238</v>
      </c>
      <c r="R5" s="1952"/>
      <c r="S5" s="1953"/>
      <c r="T5" s="1979" t="s">
        <v>1239</v>
      </c>
      <c r="U5" s="2028" t="s">
        <v>1240</v>
      </c>
      <c r="V5" s="2029"/>
      <c r="W5" s="2024"/>
      <c r="X5" s="2024" t="s">
        <v>1233</v>
      </c>
      <c r="Y5" s="1965" t="s">
        <v>1241</v>
      </c>
      <c r="Z5" s="1966"/>
      <c r="AA5" s="1966"/>
      <c r="AB5" s="1991"/>
      <c r="AC5" s="2028" t="s">
        <v>1242</v>
      </c>
      <c r="AD5" s="2029"/>
      <c r="AE5" s="2029"/>
      <c r="AF5" s="2029"/>
      <c r="AG5" s="2029"/>
      <c r="AH5" s="2029"/>
      <c r="AI5" s="2029"/>
      <c r="AJ5" s="2029"/>
      <c r="AK5" s="2029"/>
      <c r="AL5" s="2029"/>
      <c r="AM5" s="2029"/>
      <c r="AN5" s="2029"/>
      <c r="AO5" s="2029"/>
      <c r="AP5" s="2029"/>
      <c r="AQ5" s="2029"/>
      <c r="AR5" s="225"/>
      <c r="AS5" s="225"/>
      <c r="AT5" s="225"/>
      <c r="AU5" s="225"/>
      <c r="AV5" s="225"/>
      <c r="AW5" s="225"/>
      <c r="AX5" s="225"/>
      <c r="AY5" s="225"/>
      <c r="AZ5" s="225"/>
      <c r="BA5" s="225"/>
      <c r="BB5" s="225"/>
      <c r="BC5" s="225"/>
      <c r="BD5" s="225"/>
      <c r="BE5" s="225"/>
      <c r="BF5" s="225"/>
    </row>
    <row r="6" spans="1:58" ht="17.25" customHeight="1">
      <c r="A6" s="2025"/>
      <c r="B6" s="1980"/>
      <c r="C6" s="1980"/>
      <c r="D6" s="1980"/>
      <c r="E6" s="2018" t="s">
        <v>1243</v>
      </c>
      <c r="F6" s="2030"/>
      <c r="G6" s="2031"/>
      <c r="H6" s="1967" t="s">
        <v>1244</v>
      </c>
      <c r="I6" s="1968"/>
      <c r="J6" s="1993"/>
      <c r="K6" s="1967" t="s">
        <v>1245</v>
      </c>
      <c r="L6" s="1968"/>
      <c r="M6" s="1993"/>
      <c r="N6" s="1967" t="s">
        <v>1246</v>
      </c>
      <c r="O6" s="1968"/>
      <c r="P6" s="1993"/>
      <c r="Q6" s="1969"/>
      <c r="R6" s="1954"/>
      <c r="S6" s="1955"/>
      <c r="T6" s="1980"/>
      <c r="U6" s="2032" t="s">
        <v>1247</v>
      </c>
      <c r="V6" s="2041" t="s">
        <v>1248</v>
      </c>
      <c r="W6" s="2041" t="s">
        <v>1249</v>
      </c>
      <c r="X6" s="2025"/>
      <c r="Y6" s="1967"/>
      <c r="Z6" s="1968"/>
      <c r="AA6" s="1968"/>
      <c r="AB6" s="1993"/>
      <c r="AC6" s="2035" t="s">
        <v>1250</v>
      </c>
      <c r="AD6" s="2036"/>
      <c r="AE6" s="2037" t="s">
        <v>1251</v>
      </c>
      <c r="AF6" s="2038"/>
      <c r="AG6" s="2038"/>
      <c r="AH6" s="2038"/>
      <c r="AI6" s="2038"/>
      <c r="AJ6" s="2038"/>
      <c r="AK6" s="2038"/>
      <c r="AL6" s="2039"/>
      <c r="AM6" s="2040" t="s">
        <v>1252</v>
      </c>
      <c r="AN6" s="2040" t="s">
        <v>1253</v>
      </c>
      <c r="AO6" s="2040" t="s">
        <v>1254</v>
      </c>
      <c r="AP6" s="2045" t="s">
        <v>1255</v>
      </c>
      <c r="AQ6" s="2046"/>
      <c r="AR6" s="229"/>
      <c r="AS6" s="229"/>
      <c r="AT6" s="229"/>
      <c r="AU6" s="229"/>
      <c r="AV6" s="229"/>
      <c r="AW6" s="229"/>
      <c r="AX6" s="229"/>
      <c r="AY6" s="229"/>
      <c r="AZ6" s="229"/>
      <c r="BA6" s="229"/>
      <c r="BB6" s="229"/>
      <c r="BC6" s="229"/>
      <c r="BD6" s="229"/>
      <c r="BE6" s="229"/>
      <c r="BF6" s="229"/>
    </row>
    <row r="7" spans="1:58" s="231" customFormat="1" ht="17.25" customHeight="1">
      <c r="A7" s="2025"/>
      <c r="B7" s="1980"/>
      <c r="C7" s="1980"/>
      <c r="D7" s="1980"/>
      <c r="E7" s="2032" t="s">
        <v>1062</v>
      </c>
      <c r="F7" s="2032" t="s">
        <v>1256</v>
      </c>
      <c r="G7" s="2032" t="s">
        <v>1257</v>
      </c>
      <c r="H7" s="2032" t="s">
        <v>1062</v>
      </c>
      <c r="I7" s="2032" t="s">
        <v>1256</v>
      </c>
      <c r="J7" s="2032" t="s">
        <v>1257</v>
      </c>
      <c r="K7" s="2032" t="s">
        <v>1062</v>
      </c>
      <c r="L7" s="2032" t="s">
        <v>1256</v>
      </c>
      <c r="M7" s="2032" t="s">
        <v>1257</v>
      </c>
      <c r="N7" s="2032" t="s">
        <v>1062</v>
      </c>
      <c r="O7" s="2032" t="s">
        <v>1256</v>
      </c>
      <c r="P7" s="2032" t="s">
        <v>1257</v>
      </c>
      <c r="Q7" s="2032" t="s">
        <v>1062</v>
      </c>
      <c r="R7" s="2032" t="s">
        <v>1256</v>
      </c>
      <c r="S7" s="2032" t="s">
        <v>1257</v>
      </c>
      <c r="T7" s="1980"/>
      <c r="U7" s="2033"/>
      <c r="V7" s="1980"/>
      <c r="W7" s="1980"/>
      <c r="X7" s="2025"/>
      <c r="Y7" s="2050" t="s">
        <v>1243</v>
      </c>
      <c r="Z7" s="2053" t="s">
        <v>1258</v>
      </c>
      <c r="AA7" s="2058" t="s">
        <v>1259</v>
      </c>
      <c r="AB7" s="2058" t="s">
        <v>1260</v>
      </c>
      <c r="AC7" s="2060" t="s">
        <v>1261</v>
      </c>
      <c r="AD7" s="2047" t="s">
        <v>1262</v>
      </c>
      <c r="AE7" s="2040" t="s">
        <v>1263</v>
      </c>
      <c r="AF7" s="2040" t="s">
        <v>1264</v>
      </c>
      <c r="AG7" s="2040" t="s">
        <v>1265</v>
      </c>
      <c r="AH7" s="2040" t="s">
        <v>1266</v>
      </c>
      <c r="AI7" s="2042" t="s">
        <v>1267</v>
      </c>
      <c r="AJ7" s="2043"/>
      <c r="AK7" s="2043"/>
      <c r="AL7" s="2044"/>
      <c r="AM7" s="2040"/>
      <c r="AN7" s="2040"/>
      <c r="AO7" s="2040"/>
      <c r="AP7" s="2047" t="s">
        <v>1268</v>
      </c>
      <c r="AQ7" s="2048" t="s">
        <v>1269</v>
      </c>
      <c r="AR7" s="230"/>
      <c r="AS7" s="230"/>
      <c r="AT7" s="230"/>
      <c r="AU7" s="230"/>
      <c r="AV7" s="230"/>
      <c r="AW7" s="230"/>
      <c r="AX7" s="230"/>
      <c r="AY7" s="230"/>
      <c r="AZ7" s="230"/>
      <c r="BA7" s="230"/>
      <c r="BB7" s="230"/>
      <c r="BC7" s="230"/>
      <c r="BD7" s="230"/>
      <c r="BE7" s="230"/>
      <c r="BF7" s="230"/>
    </row>
    <row r="8" spans="1:58" s="231" customFormat="1" ht="17.25" customHeight="1">
      <c r="A8" s="2026"/>
      <c r="B8" s="1980"/>
      <c r="C8" s="1980"/>
      <c r="D8" s="1980"/>
      <c r="E8" s="2033"/>
      <c r="F8" s="2033"/>
      <c r="G8" s="2033"/>
      <c r="H8" s="2033"/>
      <c r="I8" s="2033"/>
      <c r="J8" s="2033"/>
      <c r="K8" s="2033"/>
      <c r="L8" s="2033"/>
      <c r="M8" s="2033"/>
      <c r="N8" s="2033"/>
      <c r="O8" s="2033"/>
      <c r="P8" s="2033"/>
      <c r="Q8" s="2033"/>
      <c r="R8" s="2033"/>
      <c r="S8" s="2033"/>
      <c r="T8" s="1980"/>
      <c r="U8" s="2033"/>
      <c r="V8" s="1980"/>
      <c r="W8" s="1980"/>
      <c r="X8" s="2026"/>
      <c r="Y8" s="2051"/>
      <c r="Z8" s="2054"/>
      <c r="AA8" s="2050"/>
      <c r="AB8" s="2050"/>
      <c r="AC8" s="2061"/>
      <c r="AD8" s="2040"/>
      <c r="AE8" s="2040"/>
      <c r="AF8" s="2040"/>
      <c r="AG8" s="2040"/>
      <c r="AH8" s="2040"/>
      <c r="AI8" s="2041" t="s">
        <v>1270</v>
      </c>
      <c r="AJ8" s="2042" t="s">
        <v>1271</v>
      </c>
      <c r="AK8" s="2043"/>
      <c r="AL8" s="2044"/>
      <c r="AM8" s="2040"/>
      <c r="AN8" s="2040"/>
      <c r="AO8" s="2040"/>
      <c r="AP8" s="2040"/>
      <c r="AQ8" s="2049"/>
      <c r="AR8" s="230"/>
      <c r="AS8" s="230"/>
      <c r="AT8" s="230"/>
      <c r="AU8" s="230"/>
      <c r="AV8" s="230"/>
      <c r="AW8" s="230"/>
      <c r="AX8" s="230"/>
      <c r="AY8" s="230"/>
      <c r="AZ8" s="230"/>
      <c r="BA8" s="230"/>
      <c r="BB8" s="230"/>
      <c r="BC8" s="230"/>
      <c r="BD8" s="230"/>
      <c r="BE8" s="230"/>
      <c r="BF8" s="230"/>
    </row>
    <row r="9" spans="1:58" s="231" customFormat="1" ht="17.25" customHeight="1">
      <c r="A9" s="2026"/>
      <c r="B9" s="1980"/>
      <c r="C9" s="1980"/>
      <c r="D9" s="1980"/>
      <c r="E9" s="2033"/>
      <c r="F9" s="2033"/>
      <c r="G9" s="2033"/>
      <c r="H9" s="2033"/>
      <c r="I9" s="2033"/>
      <c r="J9" s="2033"/>
      <c r="K9" s="2033"/>
      <c r="L9" s="2033"/>
      <c r="M9" s="2033"/>
      <c r="N9" s="2033"/>
      <c r="O9" s="2033"/>
      <c r="P9" s="2033"/>
      <c r="Q9" s="2033"/>
      <c r="R9" s="2033"/>
      <c r="S9" s="2033"/>
      <c r="T9" s="1980"/>
      <c r="U9" s="2033"/>
      <c r="V9" s="1980"/>
      <c r="W9" s="1980"/>
      <c r="X9" s="2026"/>
      <c r="Y9" s="2051"/>
      <c r="Z9" s="2054"/>
      <c r="AA9" s="2050"/>
      <c r="AB9" s="2050"/>
      <c r="AC9" s="2061"/>
      <c r="AD9" s="2040"/>
      <c r="AE9" s="2040"/>
      <c r="AF9" s="2040"/>
      <c r="AG9" s="2040"/>
      <c r="AH9" s="2040"/>
      <c r="AI9" s="1980"/>
      <c r="AJ9" s="228" t="s">
        <v>1243</v>
      </c>
      <c r="AK9" s="228" t="s">
        <v>1272</v>
      </c>
      <c r="AL9" s="228" t="s">
        <v>1273</v>
      </c>
      <c r="AM9" s="2040"/>
      <c r="AN9" s="2040"/>
      <c r="AO9" s="2040"/>
      <c r="AP9" s="2040"/>
      <c r="AQ9" s="2049"/>
      <c r="AR9" s="230"/>
      <c r="AS9" s="230"/>
      <c r="AT9" s="230"/>
      <c r="AU9" s="230"/>
      <c r="AV9" s="230"/>
      <c r="AW9" s="230"/>
      <c r="AX9" s="230"/>
      <c r="AY9" s="230"/>
      <c r="AZ9" s="230"/>
      <c r="BA9" s="230"/>
      <c r="BB9" s="230"/>
      <c r="BC9" s="230"/>
      <c r="BD9" s="230"/>
      <c r="BE9" s="230"/>
      <c r="BF9" s="230"/>
    </row>
    <row r="10" spans="1:58" s="216" customFormat="1" ht="16.8" thickBot="1">
      <c r="A10" s="2027"/>
      <c r="B10" s="232" t="s">
        <v>1274</v>
      </c>
      <c r="C10" s="233" t="s">
        <v>1275</v>
      </c>
      <c r="D10" s="233" t="s">
        <v>1276</v>
      </c>
      <c r="E10" s="233" t="s">
        <v>1276</v>
      </c>
      <c r="F10" s="233" t="s">
        <v>1276</v>
      </c>
      <c r="G10" s="233" t="s">
        <v>1276</v>
      </c>
      <c r="H10" s="233" t="s">
        <v>1276</v>
      </c>
      <c r="I10" s="233" t="s">
        <v>1276</v>
      </c>
      <c r="J10" s="233" t="s">
        <v>1276</v>
      </c>
      <c r="K10" s="233" t="s">
        <v>1276</v>
      </c>
      <c r="L10" s="233" t="s">
        <v>1276</v>
      </c>
      <c r="M10" s="233" t="s">
        <v>1276</v>
      </c>
      <c r="N10" s="233" t="s">
        <v>1276</v>
      </c>
      <c r="O10" s="233" t="s">
        <v>1276</v>
      </c>
      <c r="P10" s="233" t="s">
        <v>1276</v>
      </c>
      <c r="Q10" s="233" t="s">
        <v>1276</v>
      </c>
      <c r="R10" s="233" t="s">
        <v>1276</v>
      </c>
      <c r="S10" s="233" t="s">
        <v>1276</v>
      </c>
      <c r="T10" s="233" t="s">
        <v>1274</v>
      </c>
      <c r="U10" s="2034"/>
      <c r="V10" s="1981"/>
      <c r="W10" s="1981"/>
      <c r="X10" s="2027"/>
      <c r="Y10" s="2052"/>
      <c r="Z10" s="2055"/>
      <c r="AA10" s="2059"/>
      <c r="AB10" s="2059"/>
      <c r="AC10" s="235" t="s">
        <v>1277</v>
      </c>
      <c r="AD10" s="233" t="s">
        <v>1278</v>
      </c>
      <c r="AE10" s="233" t="s">
        <v>1279</v>
      </c>
      <c r="AF10" s="233" t="s">
        <v>1280</v>
      </c>
      <c r="AG10" s="233" t="s">
        <v>1281</v>
      </c>
      <c r="AH10" s="233" t="s">
        <v>1281</v>
      </c>
      <c r="AI10" s="233" t="s">
        <v>1281</v>
      </c>
      <c r="AJ10" s="235" t="s">
        <v>1282</v>
      </c>
      <c r="AK10" s="235" t="s">
        <v>1282</v>
      </c>
      <c r="AL10" s="235" t="s">
        <v>1282</v>
      </c>
      <c r="AM10" s="233" t="s">
        <v>1279</v>
      </c>
      <c r="AN10" s="233" t="s">
        <v>1279</v>
      </c>
      <c r="AO10" s="233" t="s">
        <v>1283</v>
      </c>
      <c r="AP10" s="236" t="s">
        <v>1284</v>
      </c>
      <c r="AQ10" s="237" t="s">
        <v>1284</v>
      </c>
      <c r="AR10" s="238"/>
      <c r="AS10" s="238"/>
      <c r="AT10" s="238"/>
      <c r="AU10" s="238"/>
      <c r="AV10" s="238"/>
      <c r="AW10" s="238"/>
      <c r="AX10" s="238"/>
      <c r="AY10" s="238"/>
      <c r="AZ10" s="238"/>
      <c r="BA10" s="238"/>
      <c r="BB10" s="238"/>
      <c r="BC10" s="238"/>
      <c r="BD10" s="238"/>
      <c r="BE10" s="238"/>
      <c r="BF10" s="238"/>
    </row>
    <row r="11" spans="1:58" ht="21.75" customHeight="1">
      <c r="A11" s="239" t="s">
        <v>1059</v>
      </c>
      <c r="B11" s="992"/>
      <c r="C11" s="993"/>
      <c r="D11" s="992"/>
      <c r="E11" s="994"/>
      <c r="F11" s="994"/>
      <c r="G11" s="994"/>
      <c r="H11" s="993"/>
      <c r="I11" s="993"/>
      <c r="J11" s="993"/>
      <c r="K11" s="993"/>
      <c r="L11" s="993"/>
      <c r="M11" s="993"/>
      <c r="N11" s="993"/>
      <c r="O11" s="993"/>
      <c r="P11" s="993"/>
      <c r="Q11" s="992"/>
      <c r="R11" s="992"/>
      <c r="S11" s="992"/>
      <c r="T11" s="992"/>
      <c r="U11" s="995"/>
      <c r="V11" s="995"/>
      <c r="W11" s="995"/>
      <c r="X11" s="239" t="s">
        <v>1059</v>
      </c>
      <c r="Y11" s="993"/>
      <c r="Z11" s="995"/>
      <c r="AA11" s="995"/>
      <c r="AB11" s="995"/>
      <c r="AC11" s="995"/>
      <c r="AD11" s="995"/>
      <c r="AE11" s="993"/>
      <c r="AF11" s="995"/>
      <c r="AG11" s="995"/>
      <c r="AH11" s="995"/>
      <c r="AI11" s="995"/>
      <c r="AJ11" s="995"/>
      <c r="AK11" s="995"/>
      <c r="AL11" s="995"/>
      <c r="AM11" s="995"/>
      <c r="AN11" s="995"/>
      <c r="AO11" s="995"/>
      <c r="AP11" s="993"/>
      <c r="AQ11" s="1000"/>
      <c r="AR11" s="229"/>
      <c r="AS11" s="229"/>
      <c r="AT11" s="229"/>
      <c r="AU11" s="229"/>
      <c r="AV11" s="229"/>
      <c r="AW11" s="229"/>
      <c r="AX11" s="229"/>
      <c r="AY11" s="229"/>
      <c r="AZ11" s="229"/>
      <c r="BA11" s="229"/>
      <c r="BB11" s="229"/>
      <c r="BC11" s="229"/>
      <c r="BD11" s="229"/>
      <c r="BE11" s="229"/>
      <c r="BF11" s="229"/>
    </row>
    <row r="12" spans="1:58" ht="21.75" customHeight="1">
      <c r="A12" s="240" t="s">
        <v>2171</v>
      </c>
      <c r="B12" s="1648">
        <v>8</v>
      </c>
      <c r="C12" s="1649">
        <v>3619</v>
      </c>
      <c r="D12" s="1649">
        <v>7896</v>
      </c>
      <c r="E12" s="1650">
        <f>F12+G12</f>
        <v>112</v>
      </c>
      <c r="F12" s="1650">
        <v>89</v>
      </c>
      <c r="G12" s="1650">
        <v>23</v>
      </c>
      <c r="H12" s="1650">
        <f>I12+J12</f>
        <v>8</v>
      </c>
      <c r="I12" s="1650">
        <v>8</v>
      </c>
      <c r="J12" s="1650">
        <v>0</v>
      </c>
      <c r="K12" s="1650">
        <f>L12+M12</f>
        <v>78</v>
      </c>
      <c r="L12" s="1650">
        <v>64</v>
      </c>
      <c r="M12" s="1650">
        <v>14</v>
      </c>
      <c r="N12" s="1650">
        <f>O12+P12</f>
        <v>26</v>
      </c>
      <c r="O12" s="1650">
        <v>17</v>
      </c>
      <c r="P12" s="1650">
        <v>9</v>
      </c>
      <c r="Q12" s="1649">
        <f>R12+S12</f>
        <v>643</v>
      </c>
      <c r="R12" s="1649">
        <v>387</v>
      </c>
      <c r="S12" s="1649">
        <v>256</v>
      </c>
      <c r="T12" s="1649">
        <v>7</v>
      </c>
      <c r="U12" s="1649">
        <f>V12+W12</f>
        <v>6287159</v>
      </c>
      <c r="V12" s="1649">
        <v>6107159</v>
      </c>
      <c r="W12" s="1649">
        <v>180000</v>
      </c>
      <c r="X12" s="240" t="s">
        <v>2171</v>
      </c>
      <c r="Y12" s="1650">
        <f>SUM(Z12:AB12)</f>
        <v>8</v>
      </c>
      <c r="Z12" s="1649">
        <v>8</v>
      </c>
      <c r="AA12" s="1649">
        <v>0</v>
      </c>
      <c r="AB12" s="1649">
        <v>0</v>
      </c>
      <c r="AC12" s="1649">
        <v>120</v>
      </c>
      <c r="AD12" s="1649">
        <v>100</v>
      </c>
      <c r="AE12" s="1649">
        <v>4</v>
      </c>
      <c r="AF12" s="1649">
        <v>1</v>
      </c>
      <c r="AG12" s="1649">
        <v>1</v>
      </c>
      <c r="AH12" s="1649">
        <v>0</v>
      </c>
      <c r="AI12" s="1649">
        <v>1</v>
      </c>
      <c r="AJ12" s="1649">
        <f>SUM(AK12:AL12)</f>
        <v>30</v>
      </c>
      <c r="AK12" s="1649">
        <v>8</v>
      </c>
      <c r="AL12" s="1649">
        <v>22</v>
      </c>
      <c r="AM12" s="1649">
        <v>2</v>
      </c>
      <c r="AN12" s="1649">
        <v>1</v>
      </c>
      <c r="AO12" s="1649">
        <v>0</v>
      </c>
      <c r="AP12" s="1651">
        <v>2000</v>
      </c>
      <c r="AQ12" s="1651">
        <v>0</v>
      </c>
      <c r="AR12" s="229"/>
      <c r="AS12" s="229"/>
      <c r="AT12" s="229"/>
      <c r="AU12" s="229"/>
      <c r="AV12" s="229"/>
      <c r="AW12" s="229"/>
      <c r="AX12" s="229"/>
      <c r="AY12" s="229"/>
      <c r="AZ12" s="229"/>
      <c r="BA12" s="229"/>
      <c r="BB12" s="229"/>
      <c r="BC12" s="229"/>
      <c r="BD12" s="229"/>
      <c r="BE12" s="229"/>
      <c r="BF12" s="229"/>
    </row>
    <row r="13" spans="1:58" ht="21.75" customHeight="1">
      <c r="A13" s="240"/>
      <c r="B13" s="997"/>
      <c r="C13" s="996"/>
      <c r="D13" s="996"/>
      <c r="E13" s="997"/>
      <c r="F13" s="997"/>
      <c r="G13" s="997"/>
      <c r="H13" s="997"/>
      <c r="I13" s="997"/>
      <c r="J13" s="997"/>
      <c r="K13" s="997"/>
      <c r="L13" s="997"/>
      <c r="M13" s="997"/>
      <c r="N13" s="997"/>
      <c r="O13" s="997"/>
      <c r="P13" s="997"/>
      <c r="Q13" s="996"/>
      <c r="R13" s="996"/>
      <c r="S13" s="996"/>
      <c r="T13" s="996"/>
      <c r="U13" s="996"/>
      <c r="V13" s="996"/>
      <c r="W13" s="996"/>
      <c r="X13" s="240"/>
      <c r="Y13" s="997"/>
      <c r="Z13" s="996"/>
      <c r="AA13" s="996"/>
      <c r="AB13" s="996"/>
      <c r="AC13" s="996"/>
      <c r="AD13" s="996"/>
      <c r="AE13" s="996"/>
      <c r="AF13" s="996"/>
      <c r="AG13" s="996"/>
      <c r="AH13" s="996"/>
      <c r="AI13" s="996"/>
      <c r="AJ13" s="996"/>
      <c r="AK13" s="996"/>
      <c r="AL13" s="996"/>
      <c r="AM13" s="996"/>
      <c r="AN13" s="996"/>
      <c r="AO13" s="996"/>
      <c r="AP13" s="1001"/>
      <c r="AQ13" s="1001"/>
      <c r="AR13" s="229"/>
      <c r="AS13" s="229"/>
      <c r="AT13" s="229"/>
      <c r="AU13" s="229"/>
      <c r="AV13" s="229"/>
      <c r="AW13" s="229"/>
      <c r="AX13" s="229"/>
      <c r="AY13" s="229"/>
      <c r="AZ13" s="229"/>
      <c r="BA13" s="229"/>
      <c r="BB13" s="229"/>
      <c r="BC13" s="229"/>
      <c r="BD13" s="229"/>
      <c r="BE13" s="229"/>
      <c r="BF13" s="229"/>
    </row>
    <row r="14" spans="1:58" ht="21.75" customHeight="1">
      <c r="A14" s="240"/>
      <c r="B14" s="997"/>
      <c r="C14" s="996"/>
      <c r="D14" s="996"/>
      <c r="E14" s="997"/>
      <c r="F14" s="997"/>
      <c r="G14" s="997"/>
      <c r="H14" s="997"/>
      <c r="I14" s="997"/>
      <c r="J14" s="997"/>
      <c r="K14" s="997"/>
      <c r="L14" s="997"/>
      <c r="M14" s="997"/>
      <c r="N14" s="997"/>
      <c r="O14" s="997"/>
      <c r="P14" s="997"/>
      <c r="Q14" s="996"/>
      <c r="R14" s="996"/>
      <c r="S14" s="996"/>
      <c r="T14" s="996"/>
      <c r="U14" s="996"/>
      <c r="V14" s="996"/>
      <c r="W14" s="996"/>
      <c r="X14" s="240"/>
      <c r="Y14" s="997"/>
      <c r="Z14" s="996"/>
      <c r="AA14" s="996"/>
      <c r="AB14" s="996"/>
      <c r="AC14" s="996"/>
      <c r="AD14" s="996"/>
      <c r="AE14" s="996"/>
      <c r="AF14" s="996"/>
      <c r="AG14" s="996"/>
      <c r="AH14" s="996"/>
      <c r="AI14" s="996"/>
      <c r="AJ14" s="996"/>
      <c r="AK14" s="996"/>
      <c r="AL14" s="996"/>
      <c r="AM14" s="996"/>
      <c r="AN14" s="996"/>
      <c r="AO14" s="996"/>
      <c r="AP14" s="1001"/>
      <c r="AQ14" s="1001"/>
      <c r="AR14" s="229"/>
      <c r="AS14" s="229"/>
      <c r="AT14" s="229"/>
      <c r="AU14" s="229"/>
      <c r="AV14" s="229"/>
      <c r="AW14" s="229"/>
      <c r="AX14" s="229"/>
      <c r="AY14" s="229"/>
      <c r="AZ14" s="229"/>
      <c r="BA14" s="229"/>
      <c r="BB14" s="229"/>
      <c r="BC14" s="229"/>
      <c r="BD14" s="229"/>
      <c r="BE14" s="229"/>
      <c r="BF14" s="229"/>
    </row>
    <row r="15" spans="1:58" ht="21.75" customHeight="1">
      <c r="A15" s="240"/>
      <c r="B15" s="997"/>
      <c r="C15" s="996"/>
      <c r="D15" s="996"/>
      <c r="E15" s="997"/>
      <c r="F15" s="997"/>
      <c r="G15" s="997"/>
      <c r="H15" s="997"/>
      <c r="I15" s="997"/>
      <c r="J15" s="997"/>
      <c r="K15" s="997"/>
      <c r="L15" s="997"/>
      <c r="M15" s="997"/>
      <c r="N15" s="997"/>
      <c r="O15" s="997"/>
      <c r="P15" s="997"/>
      <c r="Q15" s="996"/>
      <c r="R15" s="996"/>
      <c r="S15" s="996"/>
      <c r="T15" s="996"/>
      <c r="U15" s="996"/>
      <c r="V15" s="996"/>
      <c r="W15" s="996"/>
      <c r="X15" s="240"/>
      <c r="Y15" s="997"/>
      <c r="Z15" s="996"/>
      <c r="AA15" s="996"/>
      <c r="AB15" s="996"/>
      <c r="AC15" s="996"/>
      <c r="AD15" s="996"/>
      <c r="AE15" s="996"/>
      <c r="AF15" s="996"/>
      <c r="AG15" s="996"/>
      <c r="AH15" s="996"/>
      <c r="AI15" s="996"/>
      <c r="AJ15" s="996"/>
      <c r="AK15" s="996"/>
      <c r="AL15" s="996"/>
      <c r="AM15" s="996"/>
      <c r="AN15" s="996"/>
      <c r="AO15" s="996"/>
      <c r="AP15" s="1001"/>
      <c r="AQ15" s="1001"/>
      <c r="AR15" s="229"/>
      <c r="AS15" s="229"/>
      <c r="AT15" s="229"/>
      <c r="AU15" s="229"/>
      <c r="AV15" s="229"/>
      <c r="AW15" s="229"/>
      <c r="AX15" s="229"/>
      <c r="AY15" s="229"/>
      <c r="AZ15" s="229"/>
      <c r="BA15" s="229"/>
      <c r="BB15" s="229"/>
      <c r="BC15" s="229"/>
      <c r="BD15" s="229"/>
      <c r="BE15" s="229"/>
      <c r="BF15" s="229"/>
    </row>
    <row r="16" spans="1:58" ht="21.75" customHeight="1">
      <c r="A16" s="240"/>
      <c r="B16" s="997"/>
      <c r="C16" s="996"/>
      <c r="D16" s="996"/>
      <c r="E16" s="997"/>
      <c r="F16" s="997"/>
      <c r="G16" s="997"/>
      <c r="H16" s="997"/>
      <c r="I16" s="997"/>
      <c r="J16" s="997"/>
      <c r="K16" s="997"/>
      <c r="L16" s="997"/>
      <c r="M16" s="997"/>
      <c r="N16" s="997"/>
      <c r="O16" s="997"/>
      <c r="P16" s="997"/>
      <c r="Q16" s="996"/>
      <c r="R16" s="996"/>
      <c r="S16" s="996"/>
      <c r="T16" s="996"/>
      <c r="U16" s="996"/>
      <c r="V16" s="996"/>
      <c r="W16" s="996"/>
      <c r="X16" s="240"/>
      <c r="Y16" s="997"/>
      <c r="Z16" s="996"/>
      <c r="AA16" s="996"/>
      <c r="AB16" s="996"/>
      <c r="AC16" s="996"/>
      <c r="AD16" s="996"/>
      <c r="AE16" s="996"/>
      <c r="AF16" s="996"/>
      <c r="AG16" s="996"/>
      <c r="AH16" s="996"/>
      <c r="AI16" s="996"/>
      <c r="AJ16" s="996"/>
      <c r="AK16" s="996"/>
      <c r="AL16" s="996"/>
      <c r="AM16" s="996"/>
      <c r="AN16" s="996"/>
      <c r="AO16" s="996"/>
      <c r="AP16" s="1001"/>
      <c r="AQ16" s="1001"/>
      <c r="AR16" s="229"/>
      <c r="AS16" s="229"/>
      <c r="AT16" s="229"/>
      <c r="AU16" s="229"/>
      <c r="AV16" s="229"/>
      <c r="AW16" s="229"/>
      <c r="AX16" s="229"/>
      <c r="AY16" s="229"/>
      <c r="AZ16" s="229"/>
      <c r="BA16" s="229"/>
      <c r="BB16" s="229"/>
      <c r="BC16" s="229"/>
      <c r="BD16" s="229"/>
      <c r="BE16" s="229"/>
      <c r="BF16" s="229"/>
    </row>
    <row r="17" spans="1:58" ht="21.75" customHeight="1">
      <c r="A17" s="240"/>
      <c r="B17" s="997"/>
      <c r="C17" s="996"/>
      <c r="D17" s="996"/>
      <c r="E17" s="997"/>
      <c r="F17" s="997"/>
      <c r="G17" s="997"/>
      <c r="H17" s="997"/>
      <c r="I17" s="997"/>
      <c r="J17" s="997"/>
      <c r="K17" s="997"/>
      <c r="L17" s="997"/>
      <c r="M17" s="997"/>
      <c r="N17" s="997"/>
      <c r="O17" s="997"/>
      <c r="P17" s="997"/>
      <c r="Q17" s="996"/>
      <c r="R17" s="996"/>
      <c r="S17" s="996"/>
      <c r="T17" s="996"/>
      <c r="U17" s="996"/>
      <c r="V17" s="996"/>
      <c r="W17" s="996"/>
      <c r="X17" s="240"/>
      <c r="Y17" s="997"/>
      <c r="Z17" s="996"/>
      <c r="AA17" s="996"/>
      <c r="AB17" s="996"/>
      <c r="AC17" s="996"/>
      <c r="AD17" s="996"/>
      <c r="AE17" s="996"/>
      <c r="AF17" s="996"/>
      <c r="AG17" s="996"/>
      <c r="AH17" s="996"/>
      <c r="AI17" s="996"/>
      <c r="AJ17" s="996"/>
      <c r="AK17" s="996"/>
      <c r="AL17" s="996"/>
      <c r="AM17" s="996"/>
      <c r="AN17" s="996"/>
      <c r="AO17" s="996"/>
      <c r="AP17" s="1001"/>
      <c r="AQ17" s="1001"/>
      <c r="AR17" s="229"/>
      <c r="AS17" s="229"/>
      <c r="AT17" s="229"/>
      <c r="AU17" s="229"/>
      <c r="AV17" s="229"/>
      <c r="AW17" s="229"/>
      <c r="AX17" s="229"/>
      <c r="AY17" s="229"/>
      <c r="AZ17" s="229"/>
      <c r="BA17" s="229"/>
      <c r="BB17" s="229"/>
      <c r="BC17" s="229"/>
      <c r="BD17" s="229"/>
      <c r="BE17" s="229"/>
      <c r="BF17" s="229"/>
    </row>
    <row r="18" spans="1:58" ht="21.75" customHeight="1">
      <c r="A18" s="240"/>
      <c r="B18" s="997"/>
      <c r="C18" s="996"/>
      <c r="D18" s="996"/>
      <c r="E18" s="997"/>
      <c r="F18" s="997"/>
      <c r="G18" s="997"/>
      <c r="H18" s="997"/>
      <c r="I18" s="997"/>
      <c r="J18" s="997"/>
      <c r="K18" s="997"/>
      <c r="L18" s="997"/>
      <c r="M18" s="997"/>
      <c r="N18" s="997"/>
      <c r="O18" s="997"/>
      <c r="P18" s="997"/>
      <c r="Q18" s="996"/>
      <c r="R18" s="996"/>
      <c r="S18" s="996"/>
      <c r="T18" s="996"/>
      <c r="U18" s="996"/>
      <c r="V18" s="996"/>
      <c r="W18" s="996"/>
      <c r="X18" s="240"/>
      <c r="Y18" s="997"/>
      <c r="Z18" s="996"/>
      <c r="AA18" s="996"/>
      <c r="AB18" s="996"/>
      <c r="AC18" s="996"/>
      <c r="AD18" s="996"/>
      <c r="AE18" s="996"/>
      <c r="AF18" s="996"/>
      <c r="AG18" s="996"/>
      <c r="AH18" s="996"/>
      <c r="AI18" s="996"/>
      <c r="AJ18" s="996"/>
      <c r="AK18" s="996"/>
      <c r="AL18" s="996"/>
      <c r="AM18" s="996"/>
      <c r="AN18" s="996"/>
      <c r="AO18" s="996"/>
      <c r="AP18" s="1001"/>
      <c r="AQ18" s="1001"/>
      <c r="AR18" s="229"/>
      <c r="AS18" s="229"/>
      <c r="AT18" s="229"/>
      <c r="AU18" s="229"/>
      <c r="AV18" s="229"/>
      <c r="AW18" s="229"/>
      <c r="AX18" s="229"/>
      <c r="AY18" s="229"/>
      <c r="AZ18" s="229"/>
      <c r="BA18" s="229"/>
      <c r="BB18" s="229"/>
      <c r="BC18" s="229"/>
      <c r="BD18" s="229"/>
      <c r="BE18" s="229"/>
      <c r="BF18" s="229"/>
    </row>
    <row r="19" spans="1:58" ht="21.75" customHeight="1">
      <c r="A19" s="240"/>
      <c r="B19" s="997"/>
      <c r="C19" s="996"/>
      <c r="D19" s="996"/>
      <c r="E19" s="997"/>
      <c r="F19" s="997"/>
      <c r="G19" s="997"/>
      <c r="H19" s="997"/>
      <c r="I19" s="997"/>
      <c r="J19" s="997"/>
      <c r="K19" s="997"/>
      <c r="L19" s="997"/>
      <c r="M19" s="997"/>
      <c r="N19" s="997"/>
      <c r="O19" s="997"/>
      <c r="P19" s="997"/>
      <c r="Q19" s="996"/>
      <c r="R19" s="996"/>
      <c r="S19" s="996"/>
      <c r="T19" s="996"/>
      <c r="U19" s="996"/>
      <c r="V19" s="996"/>
      <c r="W19" s="996"/>
      <c r="X19" s="240"/>
      <c r="Y19" s="997"/>
      <c r="Z19" s="996"/>
      <c r="AA19" s="996"/>
      <c r="AB19" s="996"/>
      <c r="AC19" s="996"/>
      <c r="AD19" s="996"/>
      <c r="AE19" s="996"/>
      <c r="AF19" s="996"/>
      <c r="AG19" s="996"/>
      <c r="AH19" s="996"/>
      <c r="AI19" s="996"/>
      <c r="AJ19" s="996"/>
      <c r="AK19" s="996"/>
      <c r="AL19" s="996"/>
      <c r="AM19" s="996"/>
      <c r="AN19" s="996"/>
      <c r="AO19" s="996"/>
      <c r="AP19" s="1001"/>
      <c r="AQ19" s="1001"/>
      <c r="AR19" s="229"/>
      <c r="AS19" s="229"/>
      <c r="AT19" s="229"/>
      <c r="AU19" s="229"/>
      <c r="AV19" s="229"/>
      <c r="AW19" s="229"/>
      <c r="AX19" s="229"/>
      <c r="AY19" s="229"/>
      <c r="AZ19" s="229"/>
      <c r="BA19" s="229"/>
      <c r="BB19" s="229"/>
      <c r="BC19" s="229"/>
      <c r="BD19" s="229"/>
      <c r="BE19" s="229"/>
      <c r="BF19" s="229"/>
    </row>
    <row r="20" spans="1:58" ht="21.75" customHeight="1">
      <c r="A20" s="240"/>
      <c r="B20" s="997"/>
      <c r="C20" s="996"/>
      <c r="D20" s="996"/>
      <c r="E20" s="997"/>
      <c r="F20" s="997"/>
      <c r="G20" s="997"/>
      <c r="H20" s="997"/>
      <c r="I20" s="997"/>
      <c r="J20" s="997"/>
      <c r="K20" s="997"/>
      <c r="L20" s="997"/>
      <c r="M20" s="997"/>
      <c r="N20" s="997"/>
      <c r="O20" s="997"/>
      <c r="P20" s="997"/>
      <c r="Q20" s="996"/>
      <c r="R20" s="996"/>
      <c r="S20" s="996"/>
      <c r="T20" s="996"/>
      <c r="U20" s="996"/>
      <c r="V20" s="996"/>
      <c r="W20" s="996"/>
      <c r="X20" s="240"/>
      <c r="Y20" s="997"/>
      <c r="Z20" s="996"/>
      <c r="AA20" s="996"/>
      <c r="AB20" s="996"/>
      <c r="AC20" s="996"/>
      <c r="AD20" s="996"/>
      <c r="AE20" s="996"/>
      <c r="AF20" s="996"/>
      <c r="AG20" s="996"/>
      <c r="AH20" s="996"/>
      <c r="AI20" s="996"/>
      <c r="AJ20" s="996"/>
      <c r="AK20" s="996"/>
      <c r="AL20" s="996"/>
      <c r="AM20" s="996"/>
      <c r="AN20" s="996"/>
      <c r="AO20" s="996"/>
      <c r="AP20" s="1001"/>
      <c r="AQ20" s="1001"/>
      <c r="AR20" s="229"/>
      <c r="AS20" s="229"/>
      <c r="AT20" s="229"/>
      <c r="AU20" s="229"/>
      <c r="AV20" s="229"/>
      <c r="AW20" s="229"/>
      <c r="AX20" s="229"/>
      <c r="AY20" s="229"/>
      <c r="AZ20" s="229"/>
      <c r="BA20" s="229"/>
      <c r="BB20" s="229"/>
      <c r="BC20" s="229"/>
      <c r="BD20" s="229"/>
      <c r="BE20" s="229"/>
      <c r="BF20" s="229"/>
    </row>
    <row r="21" spans="1:58" ht="21.75" customHeight="1">
      <c r="A21" s="240"/>
      <c r="B21" s="997"/>
      <c r="C21" s="996"/>
      <c r="D21" s="996"/>
      <c r="E21" s="997"/>
      <c r="F21" s="997"/>
      <c r="G21" s="997"/>
      <c r="H21" s="997"/>
      <c r="I21" s="997"/>
      <c r="J21" s="997"/>
      <c r="K21" s="997"/>
      <c r="L21" s="997"/>
      <c r="M21" s="997"/>
      <c r="N21" s="997"/>
      <c r="O21" s="997"/>
      <c r="P21" s="997"/>
      <c r="Q21" s="996"/>
      <c r="R21" s="996"/>
      <c r="S21" s="996"/>
      <c r="T21" s="996"/>
      <c r="U21" s="996"/>
      <c r="V21" s="996"/>
      <c r="W21" s="996"/>
      <c r="X21" s="240"/>
      <c r="Y21" s="997"/>
      <c r="Z21" s="996"/>
      <c r="AA21" s="996"/>
      <c r="AB21" s="996"/>
      <c r="AC21" s="996"/>
      <c r="AD21" s="996"/>
      <c r="AE21" s="996"/>
      <c r="AF21" s="996"/>
      <c r="AG21" s="996"/>
      <c r="AH21" s="996"/>
      <c r="AI21" s="996"/>
      <c r="AJ21" s="996"/>
      <c r="AK21" s="996"/>
      <c r="AL21" s="996"/>
      <c r="AM21" s="996"/>
      <c r="AN21" s="996"/>
      <c r="AO21" s="996"/>
      <c r="AP21" s="1001"/>
      <c r="AQ21" s="1001"/>
      <c r="AR21" s="229"/>
      <c r="AS21" s="229"/>
      <c r="AT21" s="229"/>
      <c r="AU21" s="229"/>
      <c r="AV21" s="229"/>
      <c r="AW21" s="229"/>
      <c r="AX21" s="229"/>
      <c r="AY21" s="229"/>
      <c r="AZ21" s="229"/>
      <c r="BA21" s="229"/>
      <c r="BB21" s="229"/>
      <c r="BC21" s="229"/>
      <c r="BD21" s="229"/>
      <c r="BE21" s="229"/>
      <c r="BF21" s="229"/>
    </row>
    <row r="22" spans="1:58" ht="21.75" customHeight="1">
      <c r="A22" s="240"/>
      <c r="B22" s="997"/>
      <c r="C22" s="996"/>
      <c r="D22" s="996"/>
      <c r="E22" s="997"/>
      <c r="F22" s="997"/>
      <c r="G22" s="997"/>
      <c r="H22" s="997"/>
      <c r="I22" s="997"/>
      <c r="J22" s="997"/>
      <c r="K22" s="997"/>
      <c r="L22" s="997"/>
      <c r="M22" s="997"/>
      <c r="N22" s="997"/>
      <c r="O22" s="997"/>
      <c r="P22" s="997"/>
      <c r="Q22" s="996"/>
      <c r="R22" s="996"/>
      <c r="S22" s="996"/>
      <c r="T22" s="996"/>
      <c r="U22" s="996"/>
      <c r="V22" s="996"/>
      <c r="W22" s="996"/>
      <c r="X22" s="240"/>
      <c r="Y22" s="997"/>
      <c r="Z22" s="996"/>
      <c r="AA22" s="996"/>
      <c r="AB22" s="996"/>
      <c r="AC22" s="996"/>
      <c r="AD22" s="996"/>
      <c r="AE22" s="996"/>
      <c r="AF22" s="996"/>
      <c r="AG22" s="996"/>
      <c r="AH22" s="996"/>
      <c r="AI22" s="996"/>
      <c r="AJ22" s="996"/>
      <c r="AK22" s="996"/>
      <c r="AL22" s="996"/>
      <c r="AM22" s="996"/>
      <c r="AN22" s="996"/>
      <c r="AO22" s="996"/>
      <c r="AP22" s="1001"/>
      <c r="AQ22" s="1001"/>
      <c r="AR22" s="229"/>
      <c r="AS22" s="229"/>
      <c r="AT22" s="229"/>
      <c r="AU22" s="229"/>
      <c r="AV22" s="229"/>
      <c r="AW22" s="229"/>
      <c r="AX22" s="229"/>
      <c r="AY22" s="229"/>
      <c r="AZ22" s="229"/>
      <c r="BA22" s="229"/>
      <c r="BB22" s="229"/>
      <c r="BC22" s="229"/>
      <c r="BD22" s="229"/>
      <c r="BE22" s="229"/>
      <c r="BF22" s="229"/>
    </row>
    <row r="23" spans="1:58" ht="21.75" customHeight="1">
      <c r="A23" s="240"/>
      <c r="B23" s="997"/>
      <c r="C23" s="996"/>
      <c r="D23" s="996"/>
      <c r="E23" s="997"/>
      <c r="F23" s="997"/>
      <c r="G23" s="997"/>
      <c r="H23" s="997"/>
      <c r="I23" s="997"/>
      <c r="J23" s="997"/>
      <c r="K23" s="997"/>
      <c r="L23" s="997"/>
      <c r="M23" s="997"/>
      <c r="N23" s="997"/>
      <c r="O23" s="997"/>
      <c r="P23" s="997"/>
      <c r="Q23" s="996"/>
      <c r="R23" s="996"/>
      <c r="S23" s="996"/>
      <c r="T23" s="996"/>
      <c r="U23" s="996"/>
      <c r="V23" s="996"/>
      <c r="W23" s="996"/>
      <c r="X23" s="240"/>
      <c r="Y23" s="997"/>
      <c r="Z23" s="996"/>
      <c r="AA23" s="996"/>
      <c r="AB23" s="996"/>
      <c r="AC23" s="996"/>
      <c r="AD23" s="996"/>
      <c r="AE23" s="996"/>
      <c r="AF23" s="996"/>
      <c r="AG23" s="996"/>
      <c r="AH23" s="996"/>
      <c r="AI23" s="996"/>
      <c r="AJ23" s="996"/>
      <c r="AK23" s="996"/>
      <c r="AL23" s="996"/>
      <c r="AM23" s="996"/>
      <c r="AN23" s="996"/>
      <c r="AO23" s="996"/>
      <c r="AP23" s="1001"/>
      <c r="AQ23" s="1001"/>
      <c r="AR23" s="229"/>
      <c r="AS23" s="229"/>
      <c r="AT23" s="229"/>
      <c r="AU23" s="229"/>
      <c r="AV23" s="229"/>
      <c r="AW23" s="229"/>
      <c r="AX23" s="229"/>
      <c r="AY23" s="229"/>
      <c r="AZ23" s="229"/>
      <c r="BA23" s="229"/>
      <c r="BB23" s="229"/>
      <c r="BC23" s="229"/>
      <c r="BD23" s="229"/>
      <c r="BE23" s="229"/>
      <c r="BF23" s="229"/>
    </row>
    <row r="24" spans="1:58" ht="21.75" customHeight="1">
      <c r="A24" s="241"/>
      <c r="B24" s="997"/>
      <c r="C24" s="996"/>
      <c r="D24" s="996"/>
      <c r="E24" s="997"/>
      <c r="F24" s="997"/>
      <c r="G24" s="997"/>
      <c r="H24" s="997"/>
      <c r="I24" s="997"/>
      <c r="J24" s="997"/>
      <c r="K24" s="997"/>
      <c r="L24" s="997"/>
      <c r="M24" s="997"/>
      <c r="N24" s="997"/>
      <c r="O24" s="997"/>
      <c r="P24" s="997"/>
      <c r="Q24" s="996"/>
      <c r="R24" s="996"/>
      <c r="S24" s="996"/>
      <c r="T24" s="996"/>
      <c r="U24" s="996"/>
      <c r="V24" s="996"/>
      <c r="W24" s="996"/>
      <c r="X24" s="241"/>
      <c r="Y24" s="997"/>
      <c r="Z24" s="996"/>
      <c r="AA24" s="996"/>
      <c r="AB24" s="996"/>
      <c r="AC24" s="996"/>
      <c r="AD24" s="996"/>
      <c r="AE24" s="996"/>
      <c r="AF24" s="996"/>
      <c r="AG24" s="996"/>
      <c r="AH24" s="996"/>
      <c r="AI24" s="996"/>
      <c r="AJ24" s="996"/>
      <c r="AK24" s="996"/>
      <c r="AL24" s="996"/>
      <c r="AM24" s="996"/>
      <c r="AN24" s="996"/>
      <c r="AO24" s="996"/>
      <c r="AP24" s="1001"/>
      <c r="AQ24" s="1001"/>
    </row>
    <row r="25" spans="1:58" ht="21.75" customHeight="1">
      <c r="A25" s="241"/>
      <c r="B25" s="997"/>
      <c r="C25" s="996"/>
      <c r="D25" s="996"/>
      <c r="E25" s="997"/>
      <c r="F25" s="997"/>
      <c r="G25" s="997"/>
      <c r="H25" s="997"/>
      <c r="I25" s="997"/>
      <c r="J25" s="997"/>
      <c r="K25" s="997"/>
      <c r="L25" s="997"/>
      <c r="M25" s="997"/>
      <c r="N25" s="997"/>
      <c r="O25" s="997"/>
      <c r="P25" s="997"/>
      <c r="Q25" s="996"/>
      <c r="R25" s="996"/>
      <c r="S25" s="996"/>
      <c r="T25" s="996"/>
      <c r="U25" s="996"/>
      <c r="V25" s="996"/>
      <c r="W25" s="996"/>
      <c r="X25" s="241"/>
      <c r="Y25" s="997"/>
      <c r="Z25" s="996"/>
      <c r="AA25" s="996"/>
      <c r="AB25" s="996"/>
      <c r="AC25" s="996"/>
      <c r="AD25" s="996"/>
      <c r="AE25" s="996"/>
      <c r="AF25" s="996"/>
      <c r="AG25" s="996"/>
      <c r="AH25" s="996"/>
      <c r="AI25" s="996"/>
      <c r="AJ25" s="996"/>
      <c r="AK25" s="996"/>
      <c r="AL25" s="996"/>
      <c r="AM25" s="996"/>
      <c r="AN25" s="996"/>
      <c r="AO25" s="996"/>
      <c r="AP25" s="1001"/>
      <c r="AQ25" s="1001"/>
    </row>
    <row r="26" spans="1:58" ht="21.75" customHeight="1">
      <c r="A26" s="241"/>
      <c r="B26" s="997"/>
      <c r="C26" s="996"/>
      <c r="D26" s="996"/>
      <c r="E26" s="997"/>
      <c r="F26" s="997"/>
      <c r="G26" s="997"/>
      <c r="H26" s="997"/>
      <c r="I26" s="997"/>
      <c r="J26" s="997"/>
      <c r="K26" s="997"/>
      <c r="L26" s="997"/>
      <c r="M26" s="997"/>
      <c r="N26" s="997"/>
      <c r="O26" s="997"/>
      <c r="P26" s="997"/>
      <c r="Q26" s="996"/>
      <c r="R26" s="996"/>
      <c r="S26" s="996"/>
      <c r="T26" s="996"/>
      <c r="U26" s="996"/>
      <c r="V26" s="996"/>
      <c r="W26" s="996"/>
      <c r="X26" s="241"/>
      <c r="Y26" s="997"/>
      <c r="Z26" s="996"/>
      <c r="AA26" s="996"/>
      <c r="AB26" s="996"/>
      <c r="AC26" s="996"/>
      <c r="AD26" s="996"/>
      <c r="AE26" s="996"/>
      <c r="AF26" s="996"/>
      <c r="AG26" s="996"/>
      <c r="AH26" s="996"/>
      <c r="AI26" s="996"/>
      <c r="AJ26" s="996"/>
      <c r="AK26" s="996"/>
      <c r="AL26" s="996"/>
      <c r="AM26" s="996"/>
      <c r="AN26" s="996"/>
      <c r="AO26" s="996"/>
      <c r="AP26" s="1001"/>
      <c r="AQ26" s="1001"/>
    </row>
    <row r="27" spans="1:58" ht="21.75" customHeight="1">
      <c r="A27" s="241"/>
      <c r="B27" s="997"/>
      <c r="C27" s="996"/>
      <c r="D27" s="996"/>
      <c r="E27" s="997"/>
      <c r="F27" s="997"/>
      <c r="G27" s="997"/>
      <c r="H27" s="997"/>
      <c r="I27" s="997"/>
      <c r="J27" s="997"/>
      <c r="K27" s="997"/>
      <c r="L27" s="997"/>
      <c r="M27" s="997"/>
      <c r="N27" s="997"/>
      <c r="O27" s="997"/>
      <c r="P27" s="997"/>
      <c r="Q27" s="996"/>
      <c r="R27" s="996"/>
      <c r="S27" s="996"/>
      <c r="T27" s="996"/>
      <c r="U27" s="996"/>
      <c r="V27" s="996"/>
      <c r="W27" s="996"/>
      <c r="X27" s="241"/>
      <c r="Y27" s="997"/>
      <c r="Z27" s="996"/>
      <c r="AA27" s="996"/>
      <c r="AB27" s="996"/>
      <c r="AC27" s="996"/>
      <c r="AD27" s="996"/>
      <c r="AE27" s="996"/>
      <c r="AF27" s="996"/>
      <c r="AG27" s="996"/>
      <c r="AH27" s="996"/>
      <c r="AI27" s="996"/>
      <c r="AJ27" s="996"/>
      <c r="AK27" s="996"/>
      <c r="AL27" s="996"/>
      <c r="AM27" s="996"/>
      <c r="AN27" s="996"/>
      <c r="AO27" s="996"/>
      <c r="AP27" s="1001"/>
      <c r="AQ27" s="1001"/>
    </row>
    <row r="28" spans="1:58" ht="21.75" customHeight="1">
      <c r="A28" s="241"/>
      <c r="B28" s="997"/>
      <c r="C28" s="996"/>
      <c r="D28" s="996"/>
      <c r="E28" s="997"/>
      <c r="F28" s="997"/>
      <c r="G28" s="997"/>
      <c r="H28" s="997"/>
      <c r="I28" s="997"/>
      <c r="J28" s="997"/>
      <c r="K28" s="997"/>
      <c r="L28" s="997"/>
      <c r="M28" s="997"/>
      <c r="N28" s="997"/>
      <c r="O28" s="997"/>
      <c r="P28" s="997"/>
      <c r="Q28" s="996"/>
      <c r="R28" s="996"/>
      <c r="S28" s="996"/>
      <c r="T28" s="996"/>
      <c r="U28" s="996"/>
      <c r="V28" s="996"/>
      <c r="W28" s="996"/>
      <c r="X28" s="241"/>
      <c r="Y28" s="997"/>
      <c r="Z28" s="996"/>
      <c r="AA28" s="996"/>
      <c r="AB28" s="996"/>
      <c r="AC28" s="996"/>
      <c r="AD28" s="996"/>
      <c r="AE28" s="996"/>
      <c r="AF28" s="996"/>
      <c r="AG28" s="996"/>
      <c r="AH28" s="996"/>
      <c r="AI28" s="996"/>
      <c r="AJ28" s="996"/>
      <c r="AK28" s="996"/>
      <c r="AL28" s="996"/>
      <c r="AM28" s="996"/>
      <c r="AN28" s="996"/>
      <c r="AO28" s="996"/>
      <c r="AP28" s="1001"/>
      <c r="AQ28" s="1001"/>
    </row>
    <row r="29" spans="1:58" ht="21.75" customHeight="1">
      <c r="A29" s="242"/>
      <c r="B29" s="998"/>
      <c r="C29" s="999"/>
      <c r="D29" s="999"/>
      <c r="E29" s="998"/>
      <c r="F29" s="998"/>
      <c r="G29" s="998"/>
      <c r="H29" s="998"/>
      <c r="I29" s="998"/>
      <c r="J29" s="998"/>
      <c r="K29" s="998"/>
      <c r="L29" s="998"/>
      <c r="M29" s="998"/>
      <c r="N29" s="998"/>
      <c r="O29" s="998"/>
      <c r="P29" s="998"/>
      <c r="Q29" s="999"/>
      <c r="R29" s="999"/>
      <c r="S29" s="999"/>
      <c r="T29" s="999"/>
      <c r="U29" s="999"/>
      <c r="V29" s="999"/>
      <c r="W29" s="999"/>
      <c r="X29" s="242"/>
      <c r="Y29" s="998"/>
      <c r="Z29" s="999"/>
      <c r="AA29" s="999"/>
      <c r="AB29" s="999"/>
      <c r="AC29" s="999"/>
      <c r="AD29" s="999"/>
      <c r="AE29" s="999"/>
      <c r="AF29" s="999"/>
      <c r="AG29" s="999"/>
      <c r="AH29" s="999"/>
      <c r="AI29" s="999"/>
      <c r="AJ29" s="999"/>
      <c r="AK29" s="999"/>
      <c r="AL29" s="999"/>
      <c r="AM29" s="999"/>
      <c r="AN29" s="999"/>
      <c r="AO29" s="999"/>
      <c r="AP29" s="1002"/>
      <c r="AQ29" s="1002"/>
    </row>
    <row r="30" spans="1:58" ht="16.8" thickBot="1">
      <c r="A30" s="243" t="s">
        <v>1285</v>
      </c>
      <c r="B30" s="244" t="s">
        <v>1286</v>
      </c>
      <c r="C30" s="244"/>
      <c r="D30" s="244"/>
      <c r="E30" s="244"/>
      <c r="F30" s="244"/>
      <c r="G30" s="244"/>
      <c r="H30" s="244"/>
      <c r="I30" s="244"/>
      <c r="J30" s="244"/>
      <c r="K30" s="244"/>
      <c r="L30" s="244"/>
      <c r="M30" s="244"/>
      <c r="N30" s="244"/>
      <c r="O30" s="244"/>
      <c r="P30" s="244"/>
      <c r="Q30" s="244"/>
      <c r="R30" s="244"/>
      <c r="S30" s="244"/>
      <c r="T30" s="244"/>
      <c r="U30" s="244"/>
      <c r="V30" s="244"/>
      <c r="W30" s="244"/>
      <c r="X30" s="243" t="s">
        <v>1285</v>
      </c>
      <c r="Y30" s="245"/>
      <c r="Z30" s="244"/>
      <c r="AA30" s="244"/>
      <c r="AB30" s="244"/>
      <c r="AC30" s="244"/>
      <c r="AD30" s="244"/>
      <c r="AE30" s="244"/>
      <c r="AF30" s="244"/>
      <c r="AG30" s="244"/>
      <c r="AH30" s="244"/>
      <c r="AI30" s="244"/>
      <c r="AJ30" s="244"/>
      <c r="AK30" s="244"/>
      <c r="AL30" s="244"/>
      <c r="AM30" s="244"/>
      <c r="AN30" s="244"/>
      <c r="AO30" s="244"/>
      <c r="AP30" s="244"/>
      <c r="AQ30" s="244"/>
    </row>
    <row r="31" spans="1:58">
      <c r="A31" s="246"/>
      <c r="P31" s="246"/>
      <c r="V31" s="184"/>
      <c r="X31" s="2056" t="s">
        <v>1222</v>
      </c>
      <c r="Y31" s="211"/>
      <c r="Z31" s="184"/>
      <c r="AA31" s="247"/>
      <c r="AD31" s="2056" t="s">
        <v>1223</v>
      </c>
      <c r="AF31" s="184"/>
      <c r="AH31" s="211" t="s">
        <v>1287</v>
      </c>
      <c r="AM31" s="2057" t="s">
        <v>1288</v>
      </c>
      <c r="AN31" s="2057"/>
      <c r="AQ31" s="198"/>
    </row>
    <row r="32" spans="1:58">
      <c r="A32" s="214"/>
      <c r="P32" s="248"/>
      <c r="V32" s="184"/>
      <c r="X32" s="1994"/>
      <c r="Y32" s="211"/>
      <c r="Z32" s="184"/>
      <c r="AA32" s="247"/>
      <c r="AD32" s="1998"/>
      <c r="AF32" s="184"/>
      <c r="AG32" s="249"/>
      <c r="AH32" s="211" t="s">
        <v>1289</v>
      </c>
      <c r="AM32" s="1997"/>
      <c r="AN32" s="1997"/>
    </row>
    <row r="34" spans="24:24">
      <c r="X34" s="183" t="s">
        <v>1290</v>
      </c>
    </row>
    <row r="35" spans="24:24">
      <c r="X35" s="183" t="s">
        <v>1291</v>
      </c>
    </row>
    <row r="36" spans="24:24">
      <c r="X36" s="183" t="s">
        <v>1292</v>
      </c>
    </row>
  </sheetData>
  <mergeCells count="59">
    <mergeCell ref="X31:X32"/>
    <mergeCell ref="AD31:AD32"/>
    <mergeCell ref="AM31:AN32"/>
    <mergeCell ref="AB7:AB10"/>
    <mergeCell ref="AC7:AC9"/>
    <mergeCell ref="AD7:AD9"/>
    <mergeCell ref="AE7:AE9"/>
    <mergeCell ref="AF7:AF9"/>
    <mergeCell ref="AG7:AG9"/>
    <mergeCell ref="AA7:AA10"/>
    <mergeCell ref="Q7:Q9"/>
    <mergeCell ref="R7:R9"/>
    <mergeCell ref="S7:S9"/>
    <mergeCell ref="Y7:Y10"/>
    <mergeCell ref="Z7:Z10"/>
    <mergeCell ref="X5:X10"/>
    <mergeCell ref="Y5:AB6"/>
    <mergeCell ref="V6:V10"/>
    <mergeCell ref="W6:W10"/>
    <mergeCell ref="P7:P9"/>
    <mergeCell ref="E7:E9"/>
    <mergeCell ref="F7:F9"/>
    <mergeCell ref="G7:G9"/>
    <mergeCell ref="H7:H9"/>
    <mergeCell ref="I7:I9"/>
    <mergeCell ref="J7:J9"/>
    <mergeCell ref="K7:K9"/>
    <mergeCell ref="L7:L9"/>
    <mergeCell ref="M7:M9"/>
    <mergeCell ref="N7:N9"/>
    <mergeCell ref="O7:O9"/>
    <mergeCell ref="AP6:AQ6"/>
    <mergeCell ref="AH7:AH9"/>
    <mergeCell ref="AI7:AL7"/>
    <mergeCell ref="AP7:AP9"/>
    <mergeCell ref="AQ7:AQ9"/>
    <mergeCell ref="AC6:AD6"/>
    <mergeCell ref="AE6:AL6"/>
    <mergeCell ref="AM6:AM9"/>
    <mergeCell ref="AN6:AN9"/>
    <mergeCell ref="AO6:AO9"/>
    <mergeCell ref="AI8:AI9"/>
    <mergeCell ref="AJ8:AL8"/>
    <mergeCell ref="A4:W4"/>
    <mergeCell ref="X4:AQ4"/>
    <mergeCell ref="A5:A10"/>
    <mergeCell ref="B5:B9"/>
    <mergeCell ref="C5:C9"/>
    <mergeCell ref="D5:D9"/>
    <mergeCell ref="E5:P5"/>
    <mergeCell ref="Q5:S6"/>
    <mergeCell ref="T5:T9"/>
    <mergeCell ref="U5:W5"/>
    <mergeCell ref="AC5:AQ5"/>
    <mergeCell ref="E6:G6"/>
    <mergeCell ref="H6:J6"/>
    <mergeCell ref="K6:M6"/>
    <mergeCell ref="N6:P6"/>
    <mergeCell ref="U6:U10"/>
  </mergeCells>
  <phoneticPr fontId="13" type="noConversion"/>
  <hyperlinks>
    <hyperlink ref="AR1" location="預告統計資料發布時間表!A1" display="回發布時間表" xr:uid="{5CE7814A-776B-4E30-9D84-38C472E264F5}"/>
  </hyperlinks>
  <printOptions horizontalCentered="1"/>
  <pageMargins left="0.98425196850393704" right="0.98425196850393704" top="0.78740157480314965" bottom="0.78740157480314965" header="1.2204724409448819" footer="0.51181102362204722"/>
  <pageSetup paperSize="9" scale="67" fitToWidth="2" fitToHeight="2" orientation="landscape" cellComments="asDisplayed" useFirstPageNumber="1" r:id="rId1"/>
  <headerFooter alignWithMargins="0">
    <oddHeader xml:space="preserve">&amp;R&amp;"標楷體,標準"本表共2頁，第&amp;P頁        </oddHead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4E67-7C7B-4BA5-9206-9EFC960ABFFA}">
  <sheetPr>
    <pageSetUpPr fitToPage="1"/>
  </sheetPr>
  <dimension ref="A1:K16"/>
  <sheetViews>
    <sheetView showZeros="0" zoomScale="75" zoomScaleNormal="75" workbookViewId="0">
      <selection activeCell="K1" sqref="K1"/>
    </sheetView>
  </sheetViews>
  <sheetFormatPr defaultColWidth="9" defaultRowHeight="16.2"/>
  <cols>
    <col min="1" max="1" width="36.44140625" style="265" customWidth="1"/>
    <col min="2" max="9" width="16.88671875" style="174" customWidth="1"/>
    <col min="10" max="10" width="19.21875" style="174" customWidth="1"/>
    <col min="11" max="256" width="9" style="174"/>
    <col min="257" max="257" width="36.44140625" style="174" customWidth="1"/>
    <col min="258" max="265" width="16.88671875" style="174" customWidth="1"/>
    <col min="266" max="266" width="19.21875" style="174" customWidth="1"/>
    <col min="267" max="512" width="9" style="174"/>
    <col min="513" max="513" width="36.44140625" style="174" customWidth="1"/>
    <col min="514" max="521" width="16.88671875" style="174" customWidth="1"/>
    <col min="522" max="522" width="19.21875" style="174" customWidth="1"/>
    <col min="523" max="768" width="9" style="174"/>
    <col min="769" max="769" width="36.44140625" style="174" customWidth="1"/>
    <col min="770" max="777" width="16.88671875" style="174" customWidth="1"/>
    <col min="778" max="778" width="19.21875" style="174" customWidth="1"/>
    <col min="779" max="1024" width="9" style="174"/>
    <col min="1025" max="1025" width="36.44140625" style="174" customWidth="1"/>
    <col min="1026" max="1033" width="16.88671875" style="174" customWidth="1"/>
    <col min="1034" max="1034" width="19.21875" style="174" customWidth="1"/>
    <col min="1035" max="1280" width="9" style="174"/>
    <col min="1281" max="1281" width="36.44140625" style="174" customWidth="1"/>
    <col min="1282" max="1289" width="16.88671875" style="174" customWidth="1"/>
    <col min="1290" max="1290" width="19.21875" style="174" customWidth="1"/>
    <col min="1291" max="1536" width="9" style="174"/>
    <col min="1537" max="1537" width="36.44140625" style="174" customWidth="1"/>
    <col min="1538" max="1545" width="16.88671875" style="174" customWidth="1"/>
    <col min="1546" max="1546" width="19.21875" style="174" customWidth="1"/>
    <col min="1547" max="1792" width="9" style="174"/>
    <col min="1793" max="1793" width="36.44140625" style="174" customWidth="1"/>
    <col min="1794" max="1801" width="16.88671875" style="174" customWidth="1"/>
    <col min="1802" max="1802" width="19.21875" style="174" customWidth="1"/>
    <col min="1803" max="2048" width="9" style="174"/>
    <col min="2049" max="2049" width="36.44140625" style="174" customWidth="1"/>
    <col min="2050" max="2057" width="16.88671875" style="174" customWidth="1"/>
    <col min="2058" max="2058" width="19.21875" style="174" customWidth="1"/>
    <col min="2059" max="2304" width="9" style="174"/>
    <col min="2305" max="2305" width="36.44140625" style="174" customWidth="1"/>
    <col min="2306" max="2313" width="16.88671875" style="174" customWidth="1"/>
    <col min="2314" max="2314" width="19.21875" style="174" customWidth="1"/>
    <col min="2315" max="2560" width="9" style="174"/>
    <col min="2561" max="2561" width="36.44140625" style="174" customWidth="1"/>
    <col min="2562" max="2569" width="16.88671875" style="174" customWidth="1"/>
    <col min="2570" max="2570" width="19.21875" style="174" customWidth="1"/>
    <col min="2571" max="2816" width="9" style="174"/>
    <col min="2817" max="2817" width="36.44140625" style="174" customWidth="1"/>
    <col min="2818" max="2825" width="16.88671875" style="174" customWidth="1"/>
    <col min="2826" max="2826" width="19.21875" style="174" customWidth="1"/>
    <col min="2827" max="3072" width="9" style="174"/>
    <col min="3073" max="3073" width="36.44140625" style="174" customWidth="1"/>
    <col min="3074" max="3081" width="16.88671875" style="174" customWidth="1"/>
    <col min="3082" max="3082" width="19.21875" style="174" customWidth="1"/>
    <col min="3083" max="3328" width="9" style="174"/>
    <col min="3329" max="3329" width="36.44140625" style="174" customWidth="1"/>
    <col min="3330" max="3337" width="16.88671875" style="174" customWidth="1"/>
    <col min="3338" max="3338" width="19.21875" style="174" customWidth="1"/>
    <col min="3339" max="3584" width="9" style="174"/>
    <col min="3585" max="3585" width="36.44140625" style="174" customWidth="1"/>
    <col min="3586" max="3593" width="16.88671875" style="174" customWidth="1"/>
    <col min="3594" max="3594" width="19.21875" style="174" customWidth="1"/>
    <col min="3595" max="3840" width="9" style="174"/>
    <col min="3841" max="3841" width="36.44140625" style="174" customWidth="1"/>
    <col min="3842" max="3849" width="16.88671875" style="174" customWidth="1"/>
    <col min="3850" max="3850" width="19.21875" style="174" customWidth="1"/>
    <col min="3851" max="4096" width="9" style="174"/>
    <col min="4097" max="4097" width="36.44140625" style="174" customWidth="1"/>
    <col min="4098" max="4105" width="16.88671875" style="174" customWidth="1"/>
    <col min="4106" max="4106" width="19.21875" style="174" customWidth="1"/>
    <col min="4107" max="4352" width="9" style="174"/>
    <col min="4353" max="4353" width="36.44140625" style="174" customWidth="1"/>
    <col min="4354" max="4361" width="16.88671875" style="174" customWidth="1"/>
    <col min="4362" max="4362" width="19.21875" style="174" customWidth="1"/>
    <col min="4363" max="4608" width="9" style="174"/>
    <col min="4609" max="4609" width="36.44140625" style="174" customWidth="1"/>
    <col min="4610" max="4617" width="16.88671875" style="174" customWidth="1"/>
    <col min="4618" max="4618" width="19.21875" style="174" customWidth="1"/>
    <col min="4619" max="4864" width="9" style="174"/>
    <col min="4865" max="4865" width="36.44140625" style="174" customWidth="1"/>
    <col min="4866" max="4873" width="16.88671875" style="174" customWidth="1"/>
    <col min="4874" max="4874" width="19.21875" style="174" customWidth="1"/>
    <col min="4875" max="5120" width="9" style="174"/>
    <col min="5121" max="5121" width="36.44140625" style="174" customWidth="1"/>
    <col min="5122" max="5129" width="16.88671875" style="174" customWidth="1"/>
    <col min="5130" max="5130" width="19.21875" style="174" customWidth="1"/>
    <col min="5131" max="5376" width="9" style="174"/>
    <col min="5377" max="5377" width="36.44140625" style="174" customWidth="1"/>
    <col min="5378" max="5385" width="16.88671875" style="174" customWidth="1"/>
    <col min="5386" max="5386" width="19.21875" style="174" customWidth="1"/>
    <col min="5387" max="5632" width="9" style="174"/>
    <col min="5633" max="5633" width="36.44140625" style="174" customWidth="1"/>
    <col min="5634" max="5641" width="16.88671875" style="174" customWidth="1"/>
    <col min="5642" max="5642" width="19.21875" style="174" customWidth="1"/>
    <col min="5643" max="5888" width="9" style="174"/>
    <col min="5889" max="5889" width="36.44140625" style="174" customWidth="1"/>
    <col min="5890" max="5897" width="16.88671875" style="174" customWidth="1"/>
    <col min="5898" max="5898" width="19.21875" style="174" customWidth="1"/>
    <col min="5899" max="6144" width="9" style="174"/>
    <col min="6145" max="6145" width="36.44140625" style="174" customWidth="1"/>
    <col min="6146" max="6153" width="16.88671875" style="174" customWidth="1"/>
    <col min="6154" max="6154" width="19.21875" style="174" customWidth="1"/>
    <col min="6155" max="6400" width="9" style="174"/>
    <col min="6401" max="6401" width="36.44140625" style="174" customWidth="1"/>
    <col min="6402" max="6409" width="16.88671875" style="174" customWidth="1"/>
    <col min="6410" max="6410" width="19.21875" style="174" customWidth="1"/>
    <col min="6411" max="6656" width="9" style="174"/>
    <col min="6657" max="6657" width="36.44140625" style="174" customWidth="1"/>
    <col min="6658" max="6665" width="16.88671875" style="174" customWidth="1"/>
    <col min="6666" max="6666" width="19.21875" style="174" customWidth="1"/>
    <col min="6667" max="6912" width="9" style="174"/>
    <col min="6913" max="6913" width="36.44140625" style="174" customWidth="1"/>
    <col min="6914" max="6921" width="16.88671875" style="174" customWidth="1"/>
    <col min="6922" max="6922" width="19.21875" style="174" customWidth="1"/>
    <col min="6923" max="7168" width="9" style="174"/>
    <col min="7169" max="7169" width="36.44140625" style="174" customWidth="1"/>
    <col min="7170" max="7177" width="16.88671875" style="174" customWidth="1"/>
    <col min="7178" max="7178" width="19.21875" style="174" customWidth="1"/>
    <col min="7179" max="7424" width="9" style="174"/>
    <col min="7425" max="7425" width="36.44140625" style="174" customWidth="1"/>
    <col min="7426" max="7433" width="16.88671875" style="174" customWidth="1"/>
    <col min="7434" max="7434" width="19.21875" style="174" customWidth="1"/>
    <col min="7435" max="7680" width="9" style="174"/>
    <col min="7681" max="7681" width="36.44140625" style="174" customWidth="1"/>
    <col min="7682" max="7689" width="16.88671875" style="174" customWidth="1"/>
    <col min="7690" max="7690" width="19.21875" style="174" customWidth="1"/>
    <col min="7691" max="7936" width="9" style="174"/>
    <col min="7937" max="7937" width="36.44140625" style="174" customWidth="1"/>
    <col min="7938" max="7945" width="16.88671875" style="174" customWidth="1"/>
    <col min="7946" max="7946" width="19.21875" style="174" customWidth="1"/>
    <col min="7947" max="8192" width="9" style="174"/>
    <col min="8193" max="8193" width="36.44140625" style="174" customWidth="1"/>
    <col min="8194" max="8201" width="16.88671875" style="174" customWidth="1"/>
    <col min="8202" max="8202" width="19.21875" style="174" customWidth="1"/>
    <col min="8203" max="8448" width="9" style="174"/>
    <col min="8449" max="8449" width="36.44140625" style="174" customWidth="1"/>
    <col min="8450" max="8457" width="16.88671875" style="174" customWidth="1"/>
    <col min="8458" max="8458" width="19.21875" style="174" customWidth="1"/>
    <col min="8459" max="8704" width="9" style="174"/>
    <col min="8705" max="8705" width="36.44140625" style="174" customWidth="1"/>
    <col min="8706" max="8713" width="16.88671875" style="174" customWidth="1"/>
    <col min="8714" max="8714" width="19.21875" style="174" customWidth="1"/>
    <col min="8715" max="8960" width="9" style="174"/>
    <col min="8961" max="8961" width="36.44140625" style="174" customWidth="1"/>
    <col min="8962" max="8969" width="16.88671875" style="174" customWidth="1"/>
    <col min="8970" max="8970" width="19.21875" style="174" customWidth="1"/>
    <col min="8971" max="9216" width="9" style="174"/>
    <col min="9217" max="9217" width="36.44140625" style="174" customWidth="1"/>
    <col min="9218" max="9225" width="16.88671875" style="174" customWidth="1"/>
    <col min="9226" max="9226" width="19.21875" style="174" customWidth="1"/>
    <col min="9227" max="9472" width="9" style="174"/>
    <col min="9473" max="9473" width="36.44140625" style="174" customWidth="1"/>
    <col min="9474" max="9481" width="16.88671875" style="174" customWidth="1"/>
    <col min="9482" max="9482" width="19.21875" style="174" customWidth="1"/>
    <col min="9483" max="9728" width="9" style="174"/>
    <col min="9729" max="9729" width="36.44140625" style="174" customWidth="1"/>
    <col min="9730" max="9737" width="16.88671875" style="174" customWidth="1"/>
    <col min="9738" max="9738" width="19.21875" style="174" customWidth="1"/>
    <col min="9739" max="9984" width="9" style="174"/>
    <col min="9985" max="9985" width="36.44140625" style="174" customWidth="1"/>
    <col min="9986" max="9993" width="16.88671875" style="174" customWidth="1"/>
    <col min="9994" max="9994" width="19.21875" style="174" customWidth="1"/>
    <col min="9995" max="10240" width="9" style="174"/>
    <col min="10241" max="10241" width="36.44140625" style="174" customWidth="1"/>
    <col min="10242" max="10249" width="16.88671875" style="174" customWidth="1"/>
    <col min="10250" max="10250" width="19.21875" style="174" customWidth="1"/>
    <col min="10251" max="10496" width="9" style="174"/>
    <col min="10497" max="10497" width="36.44140625" style="174" customWidth="1"/>
    <col min="10498" max="10505" width="16.88671875" style="174" customWidth="1"/>
    <col min="10506" max="10506" width="19.21875" style="174" customWidth="1"/>
    <col min="10507" max="10752" width="9" style="174"/>
    <col min="10753" max="10753" width="36.44140625" style="174" customWidth="1"/>
    <col min="10754" max="10761" width="16.88671875" style="174" customWidth="1"/>
    <col min="10762" max="10762" width="19.21875" style="174" customWidth="1"/>
    <col min="10763" max="11008" width="9" style="174"/>
    <col min="11009" max="11009" width="36.44140625" style="174" customWidth="1"/>
    <col min="11010" max="11017" width="16.88671875" style="174" customWidth="1"/>
    <col min="11018" max="11018" width="19.21875" style="174" customWidth="1"/>
    <col min="11019" max="11264" width="9" style="174"/>
    <col min="11265" max="11265" width="36.44140625" style="174" customWidth="1"/>
    <col min="11266" max="11273" width="16.88671875" style="174" customWidth="1"/>
    <col min="11274" max="11274" width="19.21875" style="174" customWidth="1"/>
    <col min="11275" max="11520" width="9" style="174"/>
    <col min="11521" max="11521" width="36.44140625" style="174" customWidth="1"/>
    <col min="11522" max="11529" width="16.88671875" style="174" customWidth="1"/>
    <col min="11530" max="11530" width="19.21875" style="174" customWidth="1"/>
    <col min="11531" max="11776" width="9" style="174"/>
    <col min="11777" max="11777" width="36.44140625" style="174" customWidth="1"/>
    <col min="11778" max="11785" width="16.88671875" style="174" customWidth="1"/>
    <col min="11786" max="11786" width="19.21875" style="174" customWidth="1"/>
    <col min="11787" max="12032" width="9" style="174"/>
    <col min="12033" max="12033" width="36.44140625" style="174" customWidth="1"/>
    <col min="12034" max="12041" width="16.88671875" style="174" customWidth="1"/>
    <col min="12042" max="12042" width="19.21875" style="174" customWidth="1"/>
    <col min="12043" max="12288" width="9" style="174"/>
    <col min="12289" max="12289" width="36.44140625" style="174" customWidth="1"/>
    <col min="12290" max="12297" width="16.88671875" style="174" customWidth="1"/>
    <col min="12298" max="12298" width="19.21875" style="174" customWidth="1"/>
    <col min="12299" max="12544" width="9" style="174"/>
    <col min="12545" max="12545" width="36.44140625" style="174" customWidth="1"/>
    <col min="12546" max="12553" width="16.88671875" style="174" customWidth="1"/>
    <col min="12554" max="12554" width="19.21875" style="174" customWidth="1"/>
    <col min="12555" max="12800" width="9" style="174"/>
    <col min="12801" max="12801" width="36.44140625" style="174" customWidth="1"/>
    <col min="12802" max="12809" width="16.88671875" style="174" customWidth="1"/>
    <col min="12810" max="12810" width="19.21875" style="174" customWidth="1"/>
    <col min="12811" max="13056" width="9" style="174"/>
    <col min="13057" max="13057" width="36.44140625" style="174" customWidth="1"/>
    <col min="13058" max="13065" width="16.88671875" style="174" customWidth="1"/>
    <col min="13066" max="13066" width="19.21875" style="174" customWidth="1"/>
    <col min="13067" max="13312" width="9" style="174"/>
    <col min="13313" max="13313" width="36.44140625" style="174" customWidth="1"/>
    <col min="13314" max="13321" width="16.88671875" style="174" customWidth="1"/>
    <col min="13322" max="13322" width="19.21875" style="174" customWidth="1"/>
    <col min="13323" max="13568" width="9" style="174"/>
    <col min="13569" max="13569" width="36.44140625" style="174" customWidth="1"/>
    <col min="13570" max="13577" width="16.88671875" style="174" customWidth="1"/>
    <col min="13578" max="13578" width="19.21875" style="174" customWidth="1"/>
    <col min="13579" max="13824" width="9" style="174"/>
    <col min="13825" max="13825" width="36.44140625" style="174" customWidth="1"/>
    <col min="13826" max="13833" width="16.88671875" style="174" customWidth="1"/>
    <col min="13834" max="13834" width="19.21875" style="174" customWidth="1"/>
    <col min="13835" max="14080" width="9" style="174"/>
    <col min="14081" max="14081" width="36.44140625" style="174" customWidth="1"/>
    <col min="14082" max="14089" width="16.88671875" style="174" customWidth="1"/>
    <col min="14090" max="14090" width="19.21875" style="174" customWidth="1"/>
    <col min="14091" max="14336" width="9" style="174"/>
    <col min="14337" max="14337" width="36.44140625" style="174" customWidth="1"/>
    <col min="14338" max="14345" width="16.88671875" style="174" customWidth="1"/>
    <col min="14346" max="14346" width="19.21875" style="174" customWidth="1"/>
    <col min="14347" max="14592" width="9" style="174"/>
    <col min="14593" max="14593" width="36.44140625" style="174" customWidth="1"/>
    <col min="14594" max="14601" width="16.88671875" style="174" customWidth="1"/>
    <col min="14602" max="14602" width="19.21875" style="174" customWidth="1"/>
    <col min="14603" max="14848" width="9" style="174"/>
    <col min="14849" max="14849" width="36.44140625" style="174" customWidth="1"/>
    <col min="14850" max="14857" width="16.88671875" style="174" customWidth="1"/>
    <col min="14858" max="14858" width="19.21875" style="174" customWidth="1"/>
    <col min="14859" max="15104" width="9" style="174"/>
    <col min="15105" max="15105" width="36.44140625" style="174" customWidth="1"/>
    <col min="15106" max="15113" width="16.88671875" style="174" customWidth="1"/>
    <col min="15114" max="15114" width="19.21875" style="174" customWidth="1"/>
    <col min="15115" max="15360" width="9" style="174"/>
    <col min="15361" max="15361" width="36.44140625" style="174" customWidth="1"/>
    <col min="15362" max="15369" width="16.88671875" style="174" customWidth="1"/>
    <col min="15370" max="15370" width="19.21875" style="174" customWidth="1"/>
    <col min="15371" max="15616" width="9" style="174"/>
    <col min="15617" max="15617" width="36.44140625" style="174" customWidth="1"/>
    <col min="15618" max="15625" width="16.88671875" style="174" customWidth="1"/>
    <col min="15626" max="15626" width="19.21875" style="174" customWidth="1"/>
    <col min="15627" max="15872" width="9" style="174"/>
    <col min="15873" max="15873" width="36.44140625" style="174" customWidth="1"/>
    <col min="15874" max="15881" width="16.88671875" style="174" customWidth="1"/>
    <col min="15882" max="15882" width="19.21875" style="174" customWidth="1"/>
    <col min="15883" max="16128" width="9" style="174"/>
    <col min="16129" max="16129" width="36.44140625" style="174" customWidth="1"/>
    <col min="16130" max="16137" width="16.88671875" style="174" customWidth="1"/>
    <col min="16138" max="16138" width="19.21875" style="174" customWidth="1"/>
    <col min="16139" max="16384" width="9" style="174"/>
  </cols>
  <sheetData>
    <row r="1" spans="1:11" ht="20.399999999999999" thickBot="1">
      <c r="A1" s="250" t="s">
        <v>1293</v>
      </c>
      <c r="H1" s="251" t="s">
        <v>871</v>
      </c>
      <c r="I1" s="2069" t="s">
        <v>1014</v>
      </c>
      <c r="J1" s="2070"/>
      <c r="K1" s="147" t="s">
        <v>873</v>
      </c>
    </row>
    <row r="2" spans="1:11" ht="20.399999999999999" thickBot="1">
      <c r="A2" s="250" t="s">
        <v>1294</v>
      </c>
      <c r="B2" s="174" t="s">
        <v>1295</v>
      </c>
      <c r="D2" s="252"/>
      <c r="E2" s="252"/>
      <c r="F2" s="252"/>
      <c r="G2" s="252"/>
      <c r="H2" s="250" t="s">
        <v>1092</v>
      </c>
      <c r="I2" s="2071" t="s">
        <v>1296</v>
      </c>
      <c r="J2" s="2072"/>
    </row>
    <row r="3" spans="1:11" ht="42" customHeight="1">
      <c r="A3" s="2073" t="s">
        <v>1297</v>
      </c>
      <c r="B3" s="2074"/>
      <c r="C3" s="2074"/>
      <c r="D3" s="2074"/>
      <c r="E3" s="2074"/>
      <c r="F3" s="2074"/>
      <c r="G3" s="2074"/>
      <c r="H3" s="2074"/>
      <c r="I3" s="2074"/>
      <c r="J3" s="2074"/>
    </row>
    <row r="4" spans="1:11" ht="32.25" customHeight="1" thickBot="1">
      <c r="A4" s="253" t="s">
        <v>1298</v>
      </c>
      <c r="B4" s="2075" t="s">
        <v>2195</v>
      </c>
      <c r="C4" s="2076"/>
      <c r="D4" s="2076"/>
      <c r="E4" s="2076"/>
      <c r="F4" s="2076"/>
      <c r="G4" s="2076"/>
      <c r="H4" s="2076"/>
      <c r="I4" s="2077" t="s">
        <v>1299</v>
      </c>
      <c r="J4" s="2078"/>
    </row>
    <row r="5" spans="1:11" ht="42.9" customHeight="1">
      <c r="A5" s="2062" t="s">
        <v>1300</v>
      </c>
      <c r="B5" s="2064" t="s">
        <v>1301</v>
      </c>
      <c r="C5" s="2065"/>
      <c r="D5" s="2065"/>
      <c r="E5" s="2066" t="s">
        <v>1302</v>
      </c>
      <c r="F5" s="2067"/>
      <c r="G5" s="2067"/>
      <c r="H5" s="2065" t="s">
        <v>1303</v>
      </c>
      <c r="I5" s="2067"/>
      <c r="J5" s="2068"/>
    </row>
    <row r="6" spans="1:11" ht="21.9" customHeight="1" thickBot="1">
      <c r="A6" s="2063"/>
      <c r="B6" s="254" t="s">
        <v>1032</v>
      </c>
      <c r="C6" s="255" t="s">
        <v>1209</v>
      </c>
      <c r="D6" s="255" t="s">
        <v>1210</v>
      </c>
      <c r="E6" s="255" t="s">
        <v>1032</v>
      </c>
      <c r="F6" s="256" t="s">
        <v>1209</v>
      </c>
      <c r="G6" s="256" t="s">
        <v>1210</v>
      </c>
      <c r="H6" s="256" t="s">
        <v>1032</v>
      </c>
      <c r="I6" s="256" t="s">
        <v>1209</v>
      </c>
      <c r="J6" s="257" t="s">
        <v>1210</v>
      </c>
    </row>
    <row r="7" spans="1:11" ht="44.25" customHeight="1" thickBot="1">
      <c r="A7" s="258" t="s">
        <v>1024</v>
      </c>
      <c r="B7" s="259">
        <f>C7+D7</f>
        <v>14</v>
      </c>
      <c r="C7" s="259">
        <f>SUM(C9:C16)</f>
        <v>14</v>
      </c>
      <c r="D7" s="259">
        <f>SUM(D9:D16)</f>
        <v>0</v>
      </c>
      <c r="E7" s="259">
        <f>SUM(F7:G7)</f>
        <v>0</v>
      </c>
      <c r="F7" s="259">
        <f>IF(F9+F10+F11+F12+F13+F14+F15+F16=環保人員概況表二!B18,F9+F10+F11+F12+F13+F15+F14+F16,"F")</f>
        <v>0</v>
      </c>
      <c r="G7" s="259">
        <f>IF(G9+G10+G11+G12+G13+G14+G15+G16=環保人員概況表二!B19,G9+G10+G11+G12+G13+G15+G14+G16,"F")</f>
        <v>0</v>
      </c>
      <c r="H7" s="259">
        <f>SUM(I7:J7)</f>
        <v>14</v>
      </c>
      <c r="I7" s="259">
        <f>IF(I9+I10+I11+I12+I13+I14+I15+I16=環保人員概況表三!B24,I9+I10+I11+I12+I13+I15+I14+I16,"F")</f>
        <v>14</v>
      </c>
      <c r="J7" s="260">
        <f>IF(J9+J10+J11+J12+J13+J14+J15+J16=環保人員概況表三!B25,J9+J10+J11+J12+J13+J15+J14+J16,"F")</f>
        <v>0</v>
      </c>
    </row>
    <row r="8" spans="1:11" ht="44.25" customHeight="1" thickBot="1">
      <c r="A8" s="261" t="s">
        <v>1304</v>
      </c>
      <c r="B8" s="259">
        <f>SUM(C8:D8)</f>
        <v>1</v>
      </c>
      <c r="C8" s="259">
        <f t="shared" ref="C8:J8" si="0">SUM(C9:C13)</f>
        <v>1</v>
      </c>
      <c r="D8" s="259">
        <f t="shared" si="0"/>
        <v>0</v>
      </c>
      <c r="E8" s="259">
        <f>SUM(F8:G8)</f>
        <v>0</v>
      </c>
      <c r="F8" s="259">
        <f>SUM(F9:F13)</f>
        <v>0</v>
      </c>
      <c r="G8" s="259">
        <f t="shared" si="0"/>
        <v>0</v>
      </c>
      <c r="H8" s="259">
        <f>SUM(I8:J8)</f>
        <v>1</v>
      </c>
      <c r="I8" s="259">
        <f t="shared" si="0"/>
        <v>1</v>
      </c>
      <c r="J8" s="260">
        <f t="shared" si="0"/>
        <v>0</v>
      </c>
    </row>
    <row r="9" spans="1:11" ht="44.25" customHeight="1" thickBot="1">
      <c r="A9" s="261" t="s">
        <v>1305</v>
      </c>
      <c r="B9" s="259">
        <f t="shared" ref="B9:B16" si="1">SUM(C9:D9)</f>
        <v>0</v>
      </c>
      <c r="C9" s="259">
        <f t="shared" ref="C9:D16" si="2">+F9+I9</f>
        <v>0</v>
      </c>
      <c r="D9" s="259">
        <f t="shared" si="2"/>
        <v>0</v>
      </c>
      <c r="E9" s="259">
        <f>IF(F9+G9=環保人員概況表二!B9,F9+G9,"F")</f>
        <v>0</v>
      </c>
      <c r="F9" s="262"/>
      <c r="G9" s="262"/>
      <c r="H9" s="259">
        <f>IF(I9+J9=環保人員概況表三!B10,I9+J9,"F")</f>
        <v>0</v>
      </c>
      <c r="I9" s="262"/>
      <c r="J9" s="263"/>
    </row>
    <row r="10" spans="1:11" ht="44.25" customHeight="1" thickBot="1">
      <c r="A10" s="261" t="s">
        <v>1306</v>
      </c>
      <c r="B10" s="259">
        <f t="shared" si="1"/>
        <v>0</v>
      </c>
      <c r="C10" s="259">
        <f t="shared" si="2"/>
        <v>0</v>
      </c>
      <c r="D10" s="259">
        <f t="shared" si="2"/>
        <v>0</v>
      </c>
      <c r="E10" s="259">
        <f>IF(F10+G10=環保人員概況表二!B10,F10+G10,"F")</f>
        <v>0</v>
      </c>
      <c r="F10" s="262"/>
      <c r="G10" s="262"/>
      <c r="H10" s="259">
        <f>IF(I10+J10=環保人員概況表三!B11,I10+J10,"F")</f>
        <v>0</v>
      </c>
      <c r="I10" s="262"/>
      <c r="J10" s="263"/>
    </row>
    <row r="11" spans="1:11" ht="44.25" customHeight="1" thickBot="1">
      <c r="A11" s="261" t="s">
        <v>1307</v>
      </c>
      <c r="B11" s="259">
        <f t="shared" si="1"/>
        <v>1</v>
      </c>
      <c r="C11" s="259">
        <f t="shared" si="2"/>
        <v>1</v>
      </c>
      <c r="D11" s="259">
        <f t="shared" si="2"/>
        <v>0</v>
      </c>
      <c r="E11" s="259">
        <f>IF(F11+G11=環保人員概況表二!B11,F11+G11,"F")</f>
        <v>0</v>
      </c>
      <c r="F11" s="262"/>
      <c r="G11" s="262"/>
      <c r="H11" s="259">
        <f>SUM(I11:J11)</f>
        <v>1</v>
      </c>
      <c r="I11" s="262">
        <v>1</v>
      </c>
      <c r="J11" s="263"/>
    </row>
    <row r="12" spans="1:11" ht="44.25" customHeight="1" thickBot="1">
      <c r="A12" s="261" t="s">
        <v>1308</v>
      </c>
      <c r="B12" s="259">
        <f t="shared" si="1"/>
        <v>0</v>
      </c>
      <c r="C12" s="259">
        <f t="shared" si="2"/>
        <v>0</v>
      </c>
      <c r="D12" s="259">
        <f t="shared" si="2"/>
        <v>0</v>
      </c>
      <c r="E12" s="259">
        <f>IF(F12+G12=環保人員概況表二!B12,F12+G12,"F")</f>
        <v>0</v>
      </c>
      <c r="F12" s="262"/>
      <c r="G12" s="262"/>
      <c r="H12" s="259">
        <f>IF(I12+J12=環保人員概況表三!B13,I12+J12,"F")</f>
        <v>0</v>
      </c>
      <c r="I12" s="262"/>
      <c r="J12" s="263"/>
    </row>
    <row r="13" spans="1:11" ht="44.25" customHeight="1" thickBot="1">
      <c r="A13" s="261" t="s">
        <v>1309</v>
      </c>
      <c r="B13" s="259">
        <f t="shared" si="1"/>
        <v>0</v>
      </c>
      <c r="C13" s="259">
        <f t="shared" si="2"/>
        <v>0</v>
      </c>
      <c r="D13" s="259">
        <f t="shared" si="2"/>
        <v>0</v>
      </c>
      <c r="E13" s="259">
        <f>IF(F13+G13=環保人員概況表二!B13,F13+G13,"F")</f>
        <v>0</v>
      </c>
      <c r="F13" s="262"/>
      <c r="G13" s="262"/>
      <c r="H13" s="259">
        <f>IF(I13+J13=環保人員概況表三!B14,I13+J13,"F")</f>
        <v>0</v>
      </c>
      <c r="I13" s="262"/>
      <c r="J13" s="263"/>
    </row>
    <row r="14" spans="1:11" ht="44.25" customHeight="1" thickBot="1">
      <c r="A14" s="261" t="s">
        <v>1310</v>
      </c>
      <c r="B14" s="259">
        <f>SUM(C14:D14)</f>
        <v>0</v>
      </c>
      <c r="C14" s="259">
        <f t="shared" si="2"/>
        <v>0</v>
      </c>
      <c r="D14" s="259">
        <f t="shared" si="2"/>
        <v>0</v>
      </c>
      <c r="E14" s="259">
        <f>IF(F14+G14=環保人員概況表二!B14,F14+G14,"F")</f>
        <v>0</v>
      </c>
      <c r="F14" s="262"/>
      <c r="G14" s="262"/>
      <c r="H14" s="259">
        <f>IF(I14+J14=環保人員概況表三!B15,I14+J14,"F")</f>
        <v>0</v>
      </c>
      <c r="I14" s="262"/>
      <c r="J14" s="263"/>
    </row>
    <row r="15" spans="1:11" ht="44.25" customHeight="1" thickBot="1">
      <c r="A15" s="261" t="s">
        <v>1311</v>
      </c>
      <c r="B15" s="259">
        <f t="shared" si="1"/>
        <v>13</v>
      </c>
      <c r="C15" s="259">
        <f t="shared" si="2"/>
        <v>13</v>
      </c>
      <c r="D15" s="259">
        <f t="shared" si="2"/>
        <v>0</v>
      </c>
      <c r="E15" s="259">
        <f>IF(F15+G15=環保人員概況表二!B15,F15+G15,"F")</f>
        <v>0</v>
      </c>
      <c r="F15" s="262"/>
      <c r="G15" s="262"/>
      <c r="H15" s="259">
        <f>IF(I15+J15=環保人員概況表三!B16,I15+J15,"F")</f>
        <v>13</v>
      </c>
      <c r="I15" s="262">
        <v>13</v>
      </c>
      <c r="J15" s="263"/>
    </row>
    <row r="16" spans="1:11" ht="44.25" customHeight="1" thickBot="1">
      <c r="A16" s="264" t="s">
        <v>1312</v>
      </c>
      <c r="B16" s="259">
        <f t="shared" si="1"/>
        <v>0</v>
      </c>
      <c r="C16" s="259">
        <f t="shared" si="2"/>
        <v>0</v>
      </c>
      <c r="D16" s="259">
        <f t="shared" si="2"/>
        <v>0</v>
      </c>
      <c r="E16" s="259">
        <f>IF(F16+G16=環保人員概況表二!B16,F16+G16,"F")</f>
        <v>0</v>
      </c>
      <c r="F16" s="262"/>
      <c r="G16" s="262"/>
      <c r="H16" s="259">
        <f>IF(I16+J16=環保人員概況表三!B22,I16+J16,"F")</f>
        <v>0</v>
      </c>
      <c r="I16" s="262"/>
      <c r="J16" s="263"/>
    </row>
  </sheetData>
  <sheetProtection selectLockedCells="1"/>
  <protectedRanges>
    <protectedRange sqref="B7:E16 F7:J8 H9:H16" name="範圍1"/>
  </protectedRanges>
  <mergeCells count="9">
    <mergeCell ref="A5:A6"/>
    <mergeCell ref="B5:D5"/>
    <mergeCell ref="E5:G5"/>
    <mergeCell ref="H5:J5"/>
    <mergeCell ref="I1:J1"/>
    <mergeCell ref="I2:J2"/>
    <mergeCell ref="A3:J3"/>
    <mergeCell ref="B4:H4"/>
    <mergeCell ref="I4:J4"/>
  </mergeCells>
  <phoneticPr fontId="13" type="noConversion"/>
  <hyperlinks>
    <hyperlink ref="K1" location="預告統計資料發布時間表!A1" display="回發布時間表" xr:uid="{C2105113-724A-4BCB-AB3B-A2490A903009}"/>
  </hyperlinks>
  <printOptions horizontalCentered="1" verticalCentered="1"/>
  <pageMargins left="0.39370078740157483" right="0.39370078740157483" top="0.39370078740157483" bottom="0.39370078740157483" header="0.27559055118110237" footer="0.15748031496062992"/>
  <pageSetup paperSize="9" scale="72" orientation="landscape" horizontalDpi="4294967295" verticalDpi="4294967295"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616E7-1B1F-403A-9EDD-9680E02C56E4}">
  <sheetPr>
    <pageSetUpPr fitToPage="1"/>
  </sheetPr>
  <dimension ref="A1:P26"/>
  <sheetViews>
    <sheetView showZeros="0" zoomScale="75" zoomScaleNormal="75" workbookViewId="0"/>
  </sheetViews>
  <sheetFormatPr defaultColWidth="9" defaultRowHeight="16.2"/>
  <cols>
    <col min="1" max="1" width="34.44140625" style="174" customWidth="1"/>
    <col min="2" max="4" width="10.33203125" style="174" customWidth="1"/>
    <col min="5" max="5" width="10.21875" style="174" customWidth="1"/>
    <col min="6" max="6" width="10.77734375" style="174" customWidth="1"/>
    <col min="7" max="7" width="12.44140625" style="174" customWidth="1"/>
    <col min="8" max="8" width="10.77734375" style="174" customWidth="1"/>
    <col min="9" max="9" width="11.88671875" style="174" customWidth="1"/>
    <col min="10" max="10" width="11" style="174" bestFit="1" customWidth="1"/>
    <col min="11" max="11" width="11.77734375" style="174" customWidth="1"/>
    <col min="12" max="12" width="11" style="174" bestFit="1" customWidth="1"/>
    <col min="13" max="14" width="10.77734375" style="174" customWidth="1"/>
    <col min="15" max="15" width="15.33203125" style="174" customWidth="1"/>
    <col min="16" max="256" width="9" style="174"/>
    <col min="257" max="257" width="34.44140625" style="174" customWidth="1"/>
    <col min="258" max="260" width="10.33203125" style="174" customWidth="1"/>
    <col min="261" max="261" width="10.21875" style="174" customWidth="1"/>
    <col min="262" max="262" width="10.77734375" style="174" customWidth="1"/>
    <col min="263" max="263" width="12.44140625" style="174" customWidth="1"/>
    <col min="264" max="264" width="10.77734375" style="174" customWidth="1"/>
    <col min="265" max="265" width="11.88671875" style="174" customWidth="1"/>
    <col min="266" max="266" width="11" style="174" bestFit="1" customWidth="1"/>
    <col min="267" max="267" width="11.77734375" style="174" customWidth="1"/>
    <col min="268" max="268" width="11" style="174" bestFit="1" customWidth="1"/>
    <col min="269" max="270" width="10.77734375" style="174" customWidth="1"/>
    <col min="271" max="271" width="15.33203125" style="174" customWidth="1"/>
    <col min="272" max="512" width="9" style="174"/>
    <col min="513" max="513" width="34.44140625" style="174" customWidth="1"/>
    <col min="514" max="516" width="10.33203125" style="174" customWidth="1"/>
    <col min="517" max="517" width="10.21875" style="174" customWidth="1"/>
    <col min="518" max="518" width="10.77734375" style="174" customWidth="1"/>
    <col min="519" max="519" width="12.44140625" style="174" customWidth="1"/>
    <col min="520" max="520" width="10.77734375" style="174" customWidth="1"/>
    <col min="521" max="521" width="11.88671875" style="174" customWidth="1"/>
    <col min="522" max="522" width="11" style="174" bestFit="1" customWidth="1"/>
    <col min="523" max="523" width="11.77734375" style="174" customWidth="1"/>
    <col min="524" max="524" width="11" style="174" bestFit="1" customWidth="1"/>
    <col min="525" max="526" width="10.77734375" style="174" customWidth="1"/>
    <col min="527" max="527" width="15.33203125" style="174" customWidth="1"/>
    <col min="528" max="768" width="9" style="174"/>
    <col min="769" max="769" width="34.44140625" style="174" customWidth="1"/>
    <col min="770" max="772" width="10.33203125" style="174" customWidth="1"/>
    <col min="773" max="773" width="10.21875" style="174" customWidth="1"/>
    <col min="774" max="774" width="10.77734375" style="174" customWidth="1"/>
    <col min="775" max="775" width="12.44140625" style="174" customWidth="1"/>
    <col min="776" max="776" width="10.77734375" style="174" customWidth="1"/>
    <col min="777" max="777" width="11.88671875" style="174" customWidth="1"/>
    <col min="778" max="778" width="11" style="174" bestFit="1" customWidth="1"/>
    <col min="779" max="779" width="11.77734375" style="174" customWidth="1"/>
    <col min="780" max="780" width="11" style="174" bestFit="1" customWidth="1"/>
    <col min="781" max="782" width="10.77734375" style="174" customWidth="1"/>
    <col min="783" max="783" width="15.33203125" style="174" customWidth="1"/>
    <col min="784" max="1024" width="9" style="174"/>
    <col min="1025" max="1025" width="34.44140625" style="174" customWidth="1"/>
    <col min="1026" max="1028" width="10.33203125" style="174" customWidth="1"/>
    <col min="1029" max="1029" width="10.21875" style="174" customWidth="1"/>
    <col min="1030" max="1030" width="10.77734375" style="174" customWidth="1"/>
    <col min="1031" max="1031" width="12.44140625" style="174" customWidth="1"/>
    <col min="1032" max="1032" width="10.77734375" style="174" customWidth="1"/>
    <col min="1033" max="1033" width="11.88671875" style="174" customWidth="1"/>
    <col min="1034" max="1034" width="11" style="174" bestFit="1" customWidth="1"/>
    <col min="1035" max="1035" width="11.77734375" style="174" customWidth="1"/>
    <col min="1036" max="1036" width="11" style="174" bestFit="1" customWidth="1"/>
    <col min="1037" max="1038" width="10.77734375" style="174" customWidth="1"/>
    <col min="1039" max="1039" width="15.33203125" style="174" customWidth="1"/>
    <col min="1040" max="1280" width="9" style="174"/>
    <col min="1281" max="1281" width="34.44140625" style="174" customWidth="1"/>
    <col min="1282" max="1284" width="10.33203125" style="174" customWidth="1"/>
    <col min="1285" max="1285" width="10.21875" style="174" customWidth="1"/>
    <col min="1286" max="1286" width="10.77734375" style="174" customWidth="1"/>
    <col min="1287" max="1287" width="12.44140625" style="174" customWidth="1"/>
    <col min="1288" max="1288" width="10.77734375" style="174" customWidth="1"/>
    <col min="1289" max="1289" width="11.88671875" style="174" customWidth="1"/>
    <col min="1290" max="1290" width="11" style="174" bestFit="1" customWidth="1"/>
    <col min="1291" max="1291" width="11.77734375" style="174" customWidth="1"/>
    <col min="1292" max="1292" width="11" style="174" bestFit="1" customWidth="1"/>
    <col min="1293" max="1294" width="10.77734375" style="174" customWidth="1"/>
    <col min="1295" max="1295" width="15.33203125" style="174" customWidth="1"/>
    <col min="1296" max="1536" width="9" style="174"/>
    <col min="1537" max="1537" width="34.44140625" style="174" customWidth="1"/>
    <col min="1538" max="1540" width="10.33203125" style="174" customWidth="1"/>
    <col min="1541" max="1541" width="10.21875" style="174" customWidth="1"/>
    <col min="1542" max="1542" width="10.77734375" style="174" customWidth="1"/>
    <col min="1543" max="1543" width="12.44140625" style="174" customWidth="1"/>
    <col min="1544" max="1544" width="10.77734375" style="174" customWidth="1"/>
    <col min="1545" max="1545" width="11.88671875" style="174" customWidth="1"/>
    <col min="1546" max="1546" width="11" style="174" bestFit="1" customWidth="1"/>
    <col min="1547" max="1547" width="11.77734375" style="174" customWidth="1"/>
    <col min="1548" max="1548" width="11" style="174" bestFit="1" customWidth="1"/>
    <col min="1549" max="1550" width="10.77734375" style="174" customWidth="1"/>
    <col min="1551" max="1551" width="15.33203125" style="174" customWidth="1"/>
    <col min="1552" max="1792" width="9" style="174"/>
    <col min="1793" max="1793" width="34.44140625" style="174" customWidth="1"/>
    <col min="1794" max="1796" width="10.33203125" style="174" customWidth="1"/>
    <col min="1797" max="1797" width="10.21875" style="174" customWidth="1"/>
    <col min="1798" max="1798" width="10.77734375" style="174" customWidth="1"/>
    <col min="1799" max="1799" width="12.44140625" style="174" customWidth="1"/>
    <col min="1800" max="1800" width="10.77734375" style="174" customWidth="1"/>
    <col min="1801" max="1801" width="11.88671875" style="174" customWidth="1"/>
    <col min="1802" max="1802" width="11" style="174" bestFit="1" customWidth="1"/>
    <col min="1803" max="1803" width="11.77734375" style="174" customWidth="1"/>
    <col min="1804" max="1804" width="11" style="174" bestFit="1" customWidth="1"/>
    <col min="1805" max="1806" width="10.77734375" style="174" customWidth="1"/>
    <col min="1807" max="1807" width="15.33203125" style="174" customWidth="1"/>
    <col min="1808" max="2048" width="9" style="174"/>
    <col min="2049" max="2049" width="34.44140625" style="174" customWidth="1"/>
    <col min="2050" max="2052" width="10.33203125" style="174" customWidth="1"/>
    <col min="2053" max="2053" width="10.21875" style="174" customWidth="1"/>
    <col min="2054" max="2054" width="10.77734375" style="174" customWidth="1"/>
    <col min="2055" max="2055" width="12.44140625" style="174" customWidth="1"/>
    <col min="2056" max="2056" width="10.77734375" style="174" customWidth="1"/>
    <col min="2057" max="2057" width="11.88671875" style="174" customWidth="1"/>
    <col min="2058" max="2058" width="11" style="174" bestFit="1" customWidth="1"/>
    <col min="2059" max="2059" width="11.77734375" style="174" customWidth="1"/>
    <col min="2060" max="2060" width="11" style="174" bestFit="1" customWidth="1"/>
    <col min="2061" max="2062" width="10.77734375" style="174" customWidth="1"/>
    <col min="2063" max="2063" width="15.33203125" style="174" customWidth="1"/>
    <col min="2064" max="2304" width="9" style="174"/>
    <col min="2305" max="2305" width="34.44140625" style="174" customWidth="1"/>
    <col min="2306" max="2308" width="10.33203125" style="174" customWidth="1"/>
    <col min="2309" max="2309" width="10.21875" style="174" customWidth="1"/>
    <col min="2310" max="2310" width="10.77734375" style="174" customWidth="1"/>
    <col min="2311" max="2311" width="12.44140625" style="174" customWidth="1"/>
    <col min="2312" max="2312" width="10.77734375" style="174" customWidth="1"/>
    <col min="2313" max="2313" width="11.88671875" style="174" customWidth="1"/>
    <col min="2314" max="2314" width="11" style="174" bestFit="1" customWidth="1"/>
    <col min="2315" max="2315" width="11.77734375" style="174" customWidth="1"/>
    <col min="2316" max="2316" width="11" style="174" bestFit="1" customWidth="1"/>
    <col min="2317" max="2318" width="10.77734375" style="174" customWidth="1"/>
    <col min="2319" max="2319" width="15.33203125" style="174" customWidth="1"/>
    <col min="2320" max="2560" width="9" style="174"/>
    <col min="2561" max="2561" width="34.44140625" style="174" customWidth="1"/>
    <col min="2562" max="2564" width="10.33203125" style="174" customWidth="1"/>
    <col min="2565" max="2565" width="10.21875" style="174" customWidth="1"/>
    <col min="2566" max="2566" width="10.77734375" style="174" customWidth="1"/>
    <col min="2567" max="2567" width="12.44140625" style="174" customWidth="1"/>
    <col min="2568" max="2568" width="10.77734375" style="174" customWidth="1"/>
    <col min="2569" max="2569" width="11.88671875" style="174" customWidth="1"/>
    <col min="2570" max="2570" width="11" style="174" bestFit="1" customWidth="1"/>
    <col min="2571" max="2571" width="11.77734375" style="174" customWidth="1"/>
    <col min="2572" max="2572" width="11" style="174" bestFit="1" customWidth="1"/>
    <col min="2573" max="2574" width="10.77734375" style="174" customWidth="1"/>
    <col min="2575" max="2575" width="15.33203125" style="174" customWidth="1"/>
    <col min="2576" max="2816" width="9" style="174"/>
    <col min="2817" max="2817" width="34.44140625" style="174" customWidth="1"/>
    <col min="2818" max="2820" width="10.33203125" style="174" customWidth="1"/>
    <col min="2821" max="2821" width="10.21875" style="174" customWidth="1"/>
    <col min="2822" max="2822" width="10.77734375" style="174" customWidth="1"/>
    <col min="2823" max="2823" width="12.44140625" style="174" customWidth="1"/>
    <col min="2824" max="2824" width="10.77734375" style="174" customWidth="1"/>
    <col min="2825" max="2825" width="11.88671875" style="174" customWidth="1"/>
    <col min="2826" max="2826" width="11" style="174" bestFit="1" customWidth="1"/>
    <col min="2827" max="2827" width="11.77734375" style="174" customWidth="1"/>
    <col min="2828" max="2828" width="11" style="174" bestFit="1" customWidth="1"/>
    <col min="2829" max="2830" width="10.77734375" style="174" customWidth="1"/>
    <col min="2831" max="2831" width="15.33203125" style="174" customWidth="1"/>
    <col min="2832" max="3072" width="9" style="174"/>
    <col min="3073" max="3073" width="34.44140625" style="174" customWidth="1"/>
    <col min="3074" max="3076" width="10.33203125" style="174" customWidth="1"/>
    <col min="3077" max="3077" width="10.21875" style="174" customWidth="1"/>
    <col min="3078" max="3078" width="10.77734375" style="174" customWidth="1"/>
    <col min="3079" max="3079" width="12.44140625" style="174" customWidth="1"/>
    <col min="3080" max="3080" width="10.77734375" style="174" customWidth="1"/>
    <col min="3081" max="3081" width="11.88671875" style="174" customWidth="1"/>
    <col min="3082" max="3082" width="11" style="174" bestFit="1" customWidth="1"/>
    <col min="3083" max="3083" width="11.77734375" style="174" customWidth="1"/>
    <col min="3084" max="3084" width="11" style="174" bestFit="1" customWidth="1"/>
    <col min="3085" max="3086" width="10.77734375" style="174" customWidth="1"/>
    <col min="3087" max="3087" width="15.33203125" style="174" customWidth="1"/>
    <col min="3088" max="3328" width="9" style="174"/>
    <col min="3329" max="3329" width="34.44140625" style="174" customWidth="1"/>
    <col min="3330" max="3332" width="10.33203125" style="174" customWidth="1"/>
    <col min="3333" max="3333" width="10.21875" style="174" customWidth="1"/>
    <col min="3334" max="3334" width="10.77734375" style="174" customWidth="1"/>
    <col min="3335" max="3335" width="12.44140625" style="174" customWidth="1"/>
    <col min="3336" max="3336" width="10.77734375" style="174" customWidth="1"/>
    <col min="3337" max="3337" width="11.88671875" style="174" customWidth="1"/>
    <col min="3338" max="3338" width="11" style="174" bestFit="1" customWidth="1"/>
    <col min="3339" max="3339" width="11.77734375" style="174" customWidth="1"/>
    <col min="3340" max="3340" width="11" style="174" bestFit="1" customWidth="1"/>
    <col min="3341" max="3342" width="10.77734375" style="174" customWidth="1"/>
    <col min="3343" max="3343" width="15.33203125" style="174" customWidth="1"/>
    <col min="3344" max="3584" width="9" style="174"/>
    <col min="3585" max="3585" width="34.44140625" style="174" customWidth="1"/>
    <col min="3586" max="3588" width="10.33203125" style="174" customWidth="1"/>
    <col min="3589" max="3589" width="10.21875" style="174" customWidth="1"/>
    <col min="3590" max="3590" width="10.77734375" style="174" customWidth="1"/>
    <col min="3591" max="3591" width="12.44140625" style="174" customWidth="1"/>
    <col min="3592" max="3592" width="10.77734375" style="174" customWidth="1"/>
    <col min="3593" max="3593" width="11.88671875" style="174" customWidth="1"/>
    <col min="3594" max="3594" width="11" style="174" bestFit="1" customWidth="1"/>
    <col min="3595" max="3595" width="11.77734375" style="174" customWidth="1"/>
    <col min="3596" max="3596" width="11" style="174" bestFit="1" customWidth="1"/>
    <col min="3597" max="3598" width="10.77734375" style="174" customWidth="1"/>
    <col min="3599" max="3599" width="15.33203125" style="174" customWidth="1"/>
    <col min="3600" max="3840" width="9" style="174"/>
    <col min="3841" max="3841" width="34.44140625" style="174" customWidth="1"/>
    <col min="3842" max="3844" width="10.33203125" style="174" customWidth="1"/>
    <col min="3845" max="3845" width="10.21875" style="174" customWidth="1"/>
    <col min="3846" max="3846" width="10.77734375" style="174" customWidth="1"/>
    <col min="3847" max="3847" width="12.44140625" style="174" customWidth="1"/>
    <col min="3848" max="3848" width="10.77734375" style="174" customWidth="1"/>
    <col min="3849" max="3849" width="11.88671875" style="174" customWidth="1"/>
    <col min="3850" max="3850" width="11" style="174" bestFit="1" customWidth="1"/>
    <col min="3851" max="3851" width="11.77734375" style="174" customWidth="1"/>
    <col min="3852" max="3852" width="11" style="174" bestFit="1" customWidth="1"/>
    <col min="3853" max="3854" width="10.77734375" style="174" customWidth="1"/>
    <col min="3855" max="3855" width="15.33203125" style="174" customWidth="1"/>
    <col min="3856" max="4096" width="9" style="174"/>
    <col min="4097" max="4097" width="34.44140625" style="174" customWidth="1"/>
    <col min="4098" max="4100" width="10.33203125" style="174" customWidth="1"/>
    <col min="4101" max="4101" width="10.21875" style="174" customWidth="1"/>
    <col min="4102" max="4102" width="10.77734375" style="174" customWidth="1"/>
    <col min="4103" max="4103" width="12.44140625" style="174" customWidth="1"/>
    <col min="4104" max="4104" width="10.77734375" style="174" customWidth="1"/>
    <col min="4105" max="4105" width="11.88671875" style="174" customWidth="1"/>
    <col min="4106" max="4106" width="11" style="174" bestFit="1" customWidth="1"/>
    <col min="4107" max="4107" width="11.77734375" style="174" customWidth="1"/>
    <col min="4108" max="4108" width="11" style="174" bestFit="1" customWidth="1"/>
    <col min="4109" max="4110" width="10.77734375" style="174" customWidth="1"/>
    <col min="4111" max="4111" width="15.33203125" style="174" customWidth="1"/>
    <col min="4112" max="4352" width="9" style="174"/>
    <col min="4353" max="4353" width="34.44140625" style="174" customWidth="1"/>
    <col min="4354" max="4356" width="10.33203125" style="174" customWidth="1"/>
    <col min="4357" max="4357" width="10.21875" style="174" customWidth="1"/>
    <col min="4358" max="4358" width="10.77734375" style="174" customWidth="1"/>
    <col min="4359" max="4359" width="12.44140625" style="174" customWidth="1"/>
    <col min="4360" max="4360" width="10.77734375" style="174" customWidth="1"/>
    <col min="4361" max="4361" width="11.88671875" style="174" customWidth="1"/>
    <col min="4362" max="4362" width="11" style="174" bestFit="1" customWidth="1"/>
    <col min="4363" max="4363" width="11.77734375" style="174" customWidth="1"/>
    <col min="4364" max="4364" width="11" style="174" bestFit="1" customWidth="1"/>
    <col min="4365" max="4366" width="10.77734375" style="174" customWidth="1"/>
    <col min="4367" max="4367" width="15.33203125" style="174" customWidth="1"/>
    <col min="4368" max="4608" width="9" style="174"/>
    <col min="4609" max="4609" width="34.44140625" style="174" customWidth="1"/>
    <col min="4610" max="4612" width="10.33203125" style="174" customWidth="1"/>
    <col min="4613" max="4613" width="10.21875" style="174" customWidth="1"/>
    <col min="4614" max="4614" width="10.77734375" style="174" customWidth="1"/>
    <col min="4615" max="4615" width="12.44140625" style="174" customWidth="1"/>
    <col min="4616" max="4616" width="10.77734375" style="174" customWidth="1"/>
    <col min="4617" max="4617" width="11.88671875" style="174" customWidth="1"/>
    <col min="4618" max="4618" width="11" style="174" bestFit="1" customWidth="1"/>
    <col min="4619" max="4619" width="11.77734375" style="174" customWidth="1"/>
    <col min="4620" max="4620" width="11" style="174" bestFit="1" customWidth="1"/>
    <col min="4621" max="4622" width="10.77734375" style="174" customWidth="1"/>
    <col min="4623" max="4623" width="15.33203125" style="174" customWidth="1"/>
    <col min="4624" max="4864" width="9" style="174"/>
    <col min="4865" max="4865" width="34.44140625" style="174" customWidth="1"/>
    <col min="4866" max="4868" width="10.33203125" style="174" customWidth="1"/>
    <col min="4869" max="4869" width="10.21875" style="174" customWidth="1"/>
    <col min="4870" max="4870" width="10.77734375" style="174" customWidth="1"/>
    <col min="4871" max="4871" width="12.44140625" style="174" customWidth="1"/>
    <col min="4872" max="4872" width="10.77734375" style="174" customWidth="1"/>
    <col min="4873" max="4873" width="11.88671875" style="174" customWidth="1"/>
    <col min="4874" max="4874" width="11" style="174" bestFit="1" customWidth="1"/>
    <col min="4875" max="4875" width="11.77734375" style="174" customWidth="1"/>
    <col min="4876" max="4876" width="11" style="174" bestFit="1" customWidth="1"/>
    <col min="4877" max="4878" width="10.77734375" style="174" customWidth="1"/>
    <col min="4879" max="4879" width="15.33203125" style="174" customWidth="1"/>
    <col min="4880" max="5120" width="9" style="174"/>
    <col min="5121" max="5121" width="34.44140625" style="174" customWidth="1"/>
    <col min="5122" max="5124" width="10.33203125" style="174" customWidth="1"/>
    <col min="5125" max="5125" width="10.21875" style="174" customWidth="1"/>
    <col min="5126" max="5126" width="10.77734375" style="174" customWidth="1"/>
    <col min="5127" max="5127" width="12.44140625" style="174" customWidth="1"/>
    <col min="5128" max="5128" width="10.77734375" style="174" customWidth="1"/>
    <col min="5129" max="5129" width="11.88671875" style="174" customWidth="1"/>
    <col min="5130" max="5130" width="11" style="174" bestFit="1" customWidth="1"/>
    <col min="5131" max="5131" width="11.77734375" style="174" customWidth="1"/>
    <col min="5132" max="5132" width="11" style="174" bestFit="1" customWidth="1"/>
    <col min="5133" max="5134" width="10.77734375" style="174" customWidth="1"/>
    <col min="5135" max="5135" width="15.33203125" style="174" customWidth="1"/>
    <col min="5136" max="5376" width="9" style="174"/>
    <col min="5377" max="5377" width="34.44140625" style="174" customWidth="1"/>
    <col min="5378" max="5380" width="10.33203125" style="174" customWidth="1"/>
    <col min="5381" max="5381" width="10.21875" style="174" customWidth="1"/>
    <col min="5382" max="5382" width="10.77734375" style="174" customWidth="1"/>
    <col min="5383" max="5383" width="12.44140625" style="174" customWidth="1"/>
    <col min="5384" max="5384" width="10.77734375" style="174" customWidth="1"/>
    <col min="5385" max="5385" width="11.88671875" style="174" customWidth="1"/>
    <col min="5386" max="5386" width="11" style="174" bestFit="1" customWidth="1"/>
    <col min="5387" max="5387" width="11.77734375" style="174" customWidth="1"/>
    <col min="5388" max="5388" width="11" style="174" bestFit="1" customWidth="1"/>
    <col min="5389" max="5390" width="10.77734375" style="174" customWidth="1"/>
    <col min="5391" max="5391" width="15.33203125" style="174" customWidth="1"/>
    <col min="5392" max="5632" width="9" style="174"/>
    <col min="5633" max="5633" width="34.44140625" style="174" customWidth="1"/>
    <col min="5634" max="5636" width="10.33203125" style="174" customWidth="1"/>
    <col min="5637" max="5637" width="10.21875" style="174" customWidth="1"/>
    <col min="5638" max="5638" width="10.77734375" style="174" customWidth="1"/>
    <col min="5639" max="5639" width="12.44140625" style="174" customWidth="1"/>
    <col min="5640" max="5640" width="10.77734375" style="174" customWidth="1"/>
    <col min="5641" max="5641" width="11.88671875" style="174" customWidth="1"/>
    <col min="5642" max="5642" width="11" style="174" bestFit="1" customWidth="1"/>
    <col min="5643" max="5643" width="11.77734375" style="174" customWidth="1"/>
    <col min="5644" max="5644" width="11" style="174" bestFit="1" customWidth="1"/>
    <col min="5645" max="5646" width="10.77734375" style="174" customWidth="1"/>
    <col min="5647" max="5647" width="15.33203125" style="174" customWidth="1"/>
    <col min="5648" max="5888" width="9" style="174"/>
    <col min="5889" max="5889" width="34.44140625" style="174" customWidth="1"/>
    <col min="5890" max="5892" width="10.33203125" style="174" customWidth="1"/>
    <col min="5893" max="5893" width="10.21875" style="174" customWidth="1"/>
    <col min="5894" max="5894" width="10.77734375" style="174" customWidth="1"/>
    <col min="5895" max="5895" width="12.44140625" style="174" customWidth="1"/>
    <col min="5896" max="5896" width="10.77734375" style="174" customWidth="1"/>
    <col min="5897" max="5897" width="11.88671875" style="174" customWidth="1"/>
    <col min="5898" max="5898" width="11" style="174" bestFit="1" customWidth="1"/>
    <col min="5899" max="5899" width="11.77734375" style="174" customWidth="1"/>
    <col min="5900" max="5900" width="11" style="174" bestFit="1" customWidth="1"/>
    <col min="5901" max="5902" width="10.77734375" style="174" customWidth="1"/>
    <col min="5903" max="5903" width="15.33203125" style="174" customWidth="1"/>
    <col min="5904" max="6144" width="9" style="174"/>
    <col min="6145" max="6145" width="34.44140625" style="174" customWidth="1"/>
    <col min="6146" max="6148" width="10.33203125" style="174" customWidth="1"/>
    <col min="6149" max="6149" width="10.21875" style="174" customWidth="1"/>
    <col min="6150" max="6150" width="10.77734375" style="174" customWidth="1"/>
    <col min="6151" max="6151" width="12.44140625" style="174" customWidth="1"/>
    <col min="6152" max="6152" width="10.77734375" style="174" customWidth="1"/>
    <col min="6153" max="6153" width="11.88671875" style="174" customWidth="1"/>
    <col min="6154" max="6154" width="11" style="174" bestFit="1" customWidth="1"/>
    <col min="6155" max="6155" width="11.77734375" style="174" customWidth="1"/>
    <col min="6156" max="6156" width="11" style="174" bestFit="1" customWidth="1"/>
    <col min="6157" max="6158" width="10.77734375" style="174" customWidth="1"/>
    <col min="6159" max="6159" width="15.33203125" style="174" customWidth="1"/>
    <col min="6160" max="6400" width="9" style="174"/>
    <col min="6401" max="6401" width="34.44140625" style="174" customWidth="1"/>
    <col min="6402" max="6404" width="10.33203125" style="174" customWidth="1"/>
    <col min="6405" max="6405" width="10.21875" style="174" customWidth="1"/>
    <col min="6406" max="6406" width="10.77734375" style="174" customWidth="1"/>
    <col min="6407" max="6407" width="12.44140625" style="174" customWidth="1"/>
    <col min="6408" max="6408" width="10.77734375" style="174" customWidth="1"/>
    <col min="6409" max="6409" width="11.88671875" style="174" customWidth="1"/>
    <col min="6410" max="6410" width="11" style="174" bestFit="1" customWidth="1"/>
    <col min="6411" max="6411" width="11.77734375" style="174" customWidth="1"/>
    <col min="6412" max="6412" width="11" style="174" bestFit="1" customWidth="1"/>
    <col min="6413" max="6414" width="10.77734375" style="174" customWidth="1"/>
    <col min="6415" max="6415" width="15.33203125" style="174" customWidth="1"/>
    <col min="6416" max="6656" width="9" style="174"/>
    <col min="6657" max="6657" width="34.44140625" style="174" customWidth="1"/>
    <col min="6658" max="6660" width="10.33203125" style="174" customWidth="1"/>
    <col min="6661" max="6661" width="10.21875" style="174" customWidth="1"/>
    <col min="6662" max="6662" width="10.77734375" style="174" customWidth="1"/>
    <col min="6663" max="6663" width="12.44140625" style="174" customWidth="1"/>
    <col min="6664" max="6664" width="10.77734375" style="174" customWidth="1"/>
    <col min="6665" max="6665" width="11.88671875" style="174" customWidth="1"/>
    <col min="6666" max="6666" width="11" style="174" bestFit="1" customWidth="1"/>
    <col min="6667" max="6667" width="11.77734375" style="174" customWidth="1"/>
    <col min="6668" max="6668" width="11" style="174" bestFit="1" customWidth="1"/>
    <col min="6669" max="6670" width="10.77734375" style="174" customWidth="1"/>
    <col min="6671" max="6671" width="15.33203125" style="174" customWidth="1"/>
    <col min="6672" max="6912" width="9" style="174"/>
    <col min="6913" max="6913" width="34.44140625" style="174" customWidth="1"/>
    <col min="6914" max="6916" width="10.33203125" style="174" customWidth="1"/>
    <col min="6917" max="6917" width="10.21875" style="174" customWidth="1"/>
    <col min="6918" max="6918" width="10.77734375" style="174" customWidth="1"/>
    <col min="6919" max="6919" width="12.44140625" style="174" customWidth="1"/>
    <col min="6920" max="6920" width="10.77734375" style="174" customWidth="1"/>
    <col min="6921" max="6921" width="11.88671875" style="174" customWidth="1"/>
    <col min="6922" max="6922" width="11" style="174" bestFit="1" customWidth="1"/>
    <col min="6923" max="6923" width="11.77734375" style="174" customWidth="1"/>
    <col min="6924" max="6924" width="11" style="174" bestFit="1" customWidth="1"/>
    <col min="6925" max="6926" width="10.77734375" style="174" customWidth="1"/>
    <col min="6927" max="6927" width="15.33203125" style="174" customWidth="1"/>
    <col min="6928" max="7168" width="9" style="174"/>
    <col min="7169" max="7169" width="34.44140625" style="174" customWidth="1"/>
    <col min="7170" max="7172" width="10.33203125" style="174" customWidth="1"/>
    <col min="7173" max="7173" width="10.21875" style="174" customWidth="1"/>
    <col min="7174" max="7174" width="10.77734375" style="174" customWidth="1"/>
    <col min="7175" max="7175" width="12.44140625" style="174" customWidth="1"/>
    <col min="7176" max="7176" width="10.77734375" style="174" customWidth="1"/>
    <col min="7177" max="7177" width="11.88671875" style="174" customWidth="1"/>
    <col min="7178" max="7178" width="11" style="174" bestFit="1" customWidth="1"/>
    <col min="7179" max="7179" width="11.77734375" style="174" customWidth="1"/>
    <col min="7180" max="7180" width="11" style="174" bestFit="1" customWidth="1"/>
    <col min="7181" max="7182" width="10.77734375" style="174" customWidth="1"/>
    <col min="7183" max="7183" width="15.33203125" style="174" customWidth="1"/>
    <col min="7184" max="7424" width="9" style="174"/>
    <col min="7425" max="7425" width="34.44140625" style="174" customWidth="1"/>
    <col min="7426" max="7428" width="10.33203125" style="174" customWidth="1"/>
    <col min="7429" max="7429" width="10.21875" style="174" customWidth="1"/>
    <col min="7430" max="7430" width="10.77734375" style="174" customWidth="1"/>
    <col min="7431" max="7431" width="12.44140625" style="174" customWidth="1"/>
    <col min="7432" max="7432" width="10.77734375" style="174" customWidth="1"/>
    <col min="7433" max="7433" width="11.88671875" style="174" customWidth="1"/>
    <col min="7434" max="7434" width="11" style="174" bestFit="1" customWidth="1"/>
    <col min="7435" max="7435" width="11.77734375" style="174" customWidth="1"/>
    <col min="7436" max="7436" width="11" style="174" bestFit="1" customWidth="1"/>
    <col min="7437" max="7438" width="10.77734375" style="174" customWidth="1"/>
    <col min="7439" max="7439" width="15.33203125" style="174" customWidth="1"/>
    <col min="7440" max="7680" width="9" style="174"/>
    <col min="7681" max="7681" width="34.44140625" style="174" customWidth="1"/>
    <col min="7682" max="7684" width="10.33203125" style="174" customWidth="1"/>
    <col min="7685" max="7685" width="10.21875" style="174" customWidth="1"/>
    <col min="7686" max="7686" width="10.77734375" style="174" customWidth="1"/>
    <col min="7687" max="7687" width="12.44140625" style="174" customWidth="1"/>
    <col min="7688" max="7688" width="10.77734375" style="174" customWidth="1"/>
    <col min="7689" max="7689" width="11.88671875" style="174" customWidth="1"/>
    <col min="7690" max="7690" width="11" style="174" bestFit="1" customWidth="1"/>
    <col min="7691" max="7691" width="11.77734375" style="174" customWidth="1"/>
    <col min="7692" max="7692" width="11" style="174" bestFit="1" customWidth="1"/>
    <col min="7693" max="7694" width="10.77734375" style="174" customWidth="1"/>
    <col min="7695" max="7695" width="15.33203125" style="174" customWidth="1"/>
    <col min="7696" max="7936" width="9" style="174"/>
    <col min="7937" max="7937" width="34.44140625" style="174" customWidth="1"/>
    <col min="7938" max="7940" width="10.33203125" style="174" customWidth="1"/>
    <col min="7941" max="7941" width="10.21875" style="174" customWidth="1"/>
    <col min="7942" max="7942" width="10.77734375" style="174" customWidth="1"/>
    <col min="7943" max="7943" width="12.44140625" style="174" customWidth="1"/>
    <col min="7944" max="7944" width="10.77734375" style="174" customWidth="1"/>
    <col min="7945" max="7945" width="11.88671875" style="174" customWidth="1"/>
    <col min="7946" max="7946" width="11" style="174" bestFit="1" customWidth="1"/>
    <col min="7947" max="7947" width="11.77734375" style="174" customWidth="1"/>
    <col min="7948" max="7948" width="11" style="174" bestFit="1" customWidth="1"/>
    <col min="7949" max="7950" width="10.77734375" style="174" customWidth="1"/>
    <col min="7951" max="7951" width="15.33203125" style="174" customWidth="1"/>
    <col min="7952" max="8192" width="9" style="174"/>
    <col min="8193" max="8193" width="34.44140625" style="174" customWidth="1"/>
    <col min="8194" max="8196" width="10.33203125" style="174" customWidth="1"/>
    <col min="8197" max="8197" width="10.21875" style="174" customWidth="1"/>
    <col min="8198" max="8198" width="10.77734375" style="174" customWidth="1"/>
    <col min="8199" max="8199" width="12.44140625" style="174" customWidth="1"/>
    <col min="8200" max="8200" width="10.77734375" style="174" customWidth="1"/>
    <col min="8201" max="8201" width="11.88671875" style="174" customWidth="1"/>
    <col min="8202" max="8202" width="11" style="174" bestFit="1" customWidth="1"/>
    <col min="8203" max="8203" width="11.77734375" style="174" customWidth="1"/>
    <col min="8204" max="8204" width="11" style="174" bestFit="1" customWidth="1"/>
    <col min="8205" max="8206" width="10.77734375" style="174" customWidth="1"/>
    <col min="8207" max="8207" width="15.33203125" style="174" customWidth="1"/>
    <col min="8208" max="8448" width="9" style="174"/>
    <col min="8449" max="8449" width="34.44140625" style="174" customWidth="1"/>
    <col min="8450" max="8452" width="10.33203125" style="174" customWidth="1"/>
    <col min="8453" max="8453" width="10.21875" style="174" customWidth="1"/>
    <col min="8454" max="8454" width="10.77734375" style="174" customWidth="1"/>
    <col min="8455" max="8455" width="12.44140625" style="174" customWidth="1"/>
    <col min="8456" max="8456" width="10.77734375" style="174" customWidth="1"/>
    <col min="8457" max="8457" width="11.88671875" style="174" customWidth="1"/>
    <col min="8458" max="8458" width="11" style="174" bestFit="1" customWidth="1"/>
    <col min="8459" max="8459" width="11.77734375" style="174" customWidth="1"/>
    <col min="8460" max="8460" width="11" style="174" bestFit="1" customWidth="1"/>
    <col min="8461" max="8462" width="10.77734375" style="174" customWidth="1"/>
    <col min="8463" max="8463" width="15.33203125" style="174" customWidth="1"/>
    <col min="8464" max="8704" width="9" style="174"/>
    <col min="8705" max="8705" width="34.44140625" style="174" customWidth="1"/>
    <col min="8706" max="8708" width="10.33203125" style="174" customWidth="1"/>
    <col min="8709" max="8709" width="10.21875" style="174" customWidth="1"/>
    <col min="8710" max="8710" width="10.77734375" style="174" customWidth="1"/>
    <col min="8711" max="8711" width="12.44140625" style="174" customWidth="1"/>
    <col min="8712" max="8712" width="10.77734375" style="174" customWidth="1"/>
    <col min="8713" max="8713" width="11.88671875" style="174" customWidth="1"/>
    <col min="8714" max="8714" width="11" style="174" bestFit="1" customWidth="1"/>
    <col min="8715" max="8715" width="11.77734375" style="174" customWidth="1"/>
    <col min="8716" max="8716" width="11" style="174" bestFit="1" customWidth="1"/>
    <col min="8717" max="8718" width="10.77734375" style="174" customWidth="1"/>
    <col min="8719" max="8719" width="15.33203125" style="174" customWidth="1"/>
    <col min="8720" max="8960" width="9" style="174"/>
    <col min="8961" max="8961" width="34.44140625" style="174" customWidth="1"/>
    <col min="8962" max="8964" width="10.33203125" style="174" customWidth="1"/>
    <col min="8965" max="8965" width="10.21875" style="174" customWidth="1"/>
    <col min="8966" max="8966" width="10.77734375" style="174" customWidth="1"/>
    <col min="8967" max="8967" width="12.44140625" style="174" customWidth="1"/>
    <col min="8968" max="8968" width="10.77734375" style="174" customWidth="1"/>
    <col min="8969" max="8969" width="11.88671875" style="174" customWidth="1"/>
    <col min="8970" max="8970" width="11" style="174" bestFit="1" customWidth="1"/>
    <col min="8971" max="8971" width="11.77734375" style="174" customWidth="1"/>
    <col min="8972" max="8972" width="11" style="174" bestFit="1" customWidth="1"/>
    <col min="8973" max="8974" width="10.77734375" style="174" customWidth="1"/>
    <col min="8975" max="8975" width="15.33203125" style="174" customWidth="1"/>
    <col min="8976" max="9216" width="9" style="174"/>
    <col min="9217" max="9217" width="34.44140625" style="174" customWidth="1"/>
    <col min="9218" max="9220" width="10.33203125" style="174" customWidth="1"/>
    <col min="9221" max="9221" width="10.21875" style="174" customWidth="1"/>
    <col min="9222" max="9222" width="10.77734375" style="174" customWidth="1"/>
    <col min="9223" max="9223" width="12.44140625" style="174" customWidth="1"/>
    <col min="9224" max="9224" width="10.77734375" style="174" customWidth="1"/>
    <col min="9225" max="9225" width="11.88671875" style="174" customWidth="1"/>
    <col min="9226" max="9226" width="11" style="174" bestFit="1" customWidth="1"/>
    <col min="9227" max="9227" width="11.77734375" style="174" customWidth="1"/>
    <col min="9228" max="9228" width="11" style="174" bestFit="1" customWidth="1"/>
    <col min="9229" max="9230" width="10.77734375" style="174" customWidth="1"/>
    <col min="9231" max="9231" width="15.33203125" style="174" customWidth="1"/>
    <col min="9232" max="9472" width="9" style="174"/>
    <col min="9473" max="9473" width="34.44140625" style="174" customWidth="1"/>
    <col min="9474" max="9476" width="10.33203125" style="174" customWidth="1"/>
    <col min="9477" max="9477" width="10.21875" style="174" customWidth="1"/>
    <col min="9478" max="9478" width="10.77734375" style="174" customWidth="1"/>
    <col min="9479" max="9479" width="12.44140625" style="174" customWidth="1"/>
    <col min="9480" max="9480" width="10.77734375" style="174" customWidth="1"/>
    <col min="9481" max="9481" width="11.88671875" style="174" customWidth="1"/>
    <col min="9482" max="9482" width="11" style="174" bestFit="1" customWidth="1"/>
    <col min="9483" max="9483" width="11.77734375" style="174" customWidth="1"/>
    <col min="9484" max="9484" width="11" style="174" bestFit="1" customWidth="1"/>
    <col min="9485" max="9486" width="10.77734375" style="174" customWidth="1"/>
    <col min="9487" max="9487" width="15.33203125" style="174" customWidth="1"/>
    <col min="9488" max="9728" width="9" style="174"/>
    <col min="9729" max="9729" width="34.44140625" style="174" customWidth="1"/>
    <col min="9730" max="9732" width="10.33203125" style="174" customWidth="1"/>
    <col min="9733" max="9733" width="10.21875" style="174" customWidth="1"/>
    <col min="9734" max="9734" width="10.77734375" style="174" customWidth="1"/>
    <col min="9735" max="9735" width="12.44140625" style="174" customWidth="1"/>
    <col min="9736" max="9736" width="10.77734375" style="174" customWidth="1"/>
    <col min="9737" max="9737" width="11.88671875" style="174" customWidth="1"/>
    <col min="9738" max="9738" width="11" style="174" bestFit="1" customWidth="1"/>
    <col min="9739" max="9739" width="11.77734375" style="174" customWidth="1"/>
    <col min="9740" max="9740" width="11" style="174" bestFit="1" customWidth="1"/>
    <col min="9741" max="9742" width="10.77734375" style="174" customWidth="1"/>
    <col min="9743" max="9743" width="15.33203125" style="174" customWidth="1"/>
    <col min="9744" max="9984" width="9" style="174"/>
    <col min="9985" max="9985" width="34.44140625" style="174" customWidth="1"/>
    <col min="9986" max="9988" width="10.33203125" style="174" customWidth="1"/>
    <col min="9989" max="9989" width="10.21875" style="174" customWidth="1"/>
    <col min="9990" max="9990" width="10.77734375" style="174" customWidth="1"/>
    <col min="9991" max="9991" width="12.44140625" style="174" customWidth="1"/>
    <col min="9992" max="9992" width="10.77734375" style="174" customWidth="1"/>
    <col min="9993" max="9993" width="11.88671875" style="174" customWidth="1"/>
    <col min="9994" max="9994" width="11" style="174" bestFit="1" customWidth="1"/>
    <col min="9995" max="9995" width="11.77734375" style="174" customWidth="1"/>
    <col min="9996" max="9996" width="11" style="174" bestFit="1" customWidth="1"/>
    <col min="9997" max="9998" width="10.77734375" style="174" customWidth="1"/>
    <col min="9999" max="9999" width="15.33203125" style="174" customWidth="1"/>
    <col min="10000" max="10240" width="9" style="174"/>
    <col min="10241" max="10241" width="34.44140625" style="174" customWidth="1"/>
    <col min="10242" max="10244" width="10.33203125" style="174" customWidth="1"/>
    <col min="10245" max="10245" width="10.21875" style="174" customWidth="1"/>
    <col min="10246" max="10246" width="10.77734375" style="174" customWidth="1"/>
    <col min="10247" max="10247" width="12.44140625" style="174" customWidth="1"/>
    <col min="10248" max="10248" width="10.77734375" style="174" customWidth="1"/>
    <col min="10249" max="10249" width="11.88671875" style="174" customWidth="1"/>
    <col min="10250" max="10250" width="11" style="174" bestFit="1" customWidth="1"/>
    <col min="10251" max="10251" width="11.77734375" style="174" customWidth="1"/>
    <col min="10252" max="10252" width="11" style="174" bestFit="1" customWidth="1"/>
    <col min="10253" max="10254" width="10.77734375" style="174" customWidth="1"/>
    <col min="10255" max="10255" width="15.33203125" style="174" customWidth="1"/>
    <col min="10256" max="10496" width="9" style="174"/>
    <col min="10497" max="10497" width="34.44140625" style="174" customWidth="1"/>
    <col min="10498" max="10500" width="10.33203125" style="174" customWidth="1"/>
    <col min="10501" max="10501" width="10.21875" style="174" customWidth="1"/>
    <col min="10502" max="10502" width="10.77734375" style="174" customWidth="1"/>
    <col min="10503" max="10503" width="12.44140625" style="174" customWidth="1"/>
    <col min="10504" max="10504" width="10.77734375" style="174" customWidth="1"/>
    <col min="10505" max="10505" width="11.88671875" style="174" customWidth="1"/>
    <col min="10506" max="10506" width="11" style="174" bestFit="1" customWidth="1"/>
    <col min="10507" max="10507" width="11.77734375" style="174" customWidth="1"/>
    <col min="10508" max="10508" width="11" style="174" bestFit="1" customWidth="1"/>
    <col min="10509" max="10510" width="10.77734375" style="174" customWidth="1"/>
    <col min="10511" max="10511" width="15.33203125" style="174" customWidth="1"/>
    <col min="10512" max="10752" width="9" style="174"/>
    <col min="10753" max="10753" width="34.44140625" style="174" customWidth="1"/>
    <col min="10754" max="10756" width="10.33203125" style="174" customWidth="1"/>
    <col min="10757" max="10757" width="10.21875" style="174" customWidth="1"/>
    <col min="10758" max="10758" width="10.77734375" style="174" customWidth="1"/>
    <col min="10759" max="10759" width="12.44140625" style="174" customWidth="1"/>
    <col min="10760" max="10760" width="10.77734375" style="174" customWidth="1"/>
    <col min="10761" max="10761" width="11.88671875" style="174" customWidth="1"/>
    <col min="10762" max="10762" width="11" style="174" bestFit="1" customWidth="1"/>
    <col min="10763" max="10763" width="11.77734375" style="174" customWidth="1"/>
    <col min="10764" max="10764" width="11" style="174" bestFit="1" customWidth="1"/>
    <col min="10765" max="10766" width="10.77734375" style="174" customWidth="1"/>
    <col min="10767" max="10767" width="15.33203125" style="174" customWidth="1"/>
    <col min="10768" max="11008" width="9" style="174"/>
    <col min="11009" max="11009" width="34.44140625" style="174" customWidth="1"/>
    <col min="11010" max="11012" width="10.33203125" style="174" customWidth="1"/>
    <col min="11013" max="11013" width="10.21875" style="174" customWidth="1"/>
    <col min="11014" max="11014" width="10.77734375" style="174" customWidth="1"/>
    <col min="11015" max="11015" width="12.44140625" style="174" customWidth="1"/>
    <col min="11016" max="11016" width="10.77734375" style="174" customWidth="1"/>
    <col min="11017" max="11017" width="11.88671875" style="174" customWidth="1"/>
    <col min="11018" max="11018" width="11" style="174" bestFit="1" customWidth="1"/>
    <col min="11019" max="11019" width="11.77734375" style="174" customWidth="1"/>
    <col min="11020" max="11020" width="11" style="174" bestFit="1" customWidth="1"/>
    <col min="11021" max="11022" width="10.77734375" style="174" customWidth="1"/>
    <col min="11023" max="11023" width="15.33203125" style="174" customWidth="1"/>
    <col min="11024" max="11264" width="9" style="174"/>
    <col min="11265" max="11265" width="34.44140625" style="174" customWidth="1"/>
    <col min="11266" max="11268" width="10.33203125" style="174" customWidth="1"/>
    <col min="11269" max="11269" width="10.21875" style="174" customWidth="1"/>
    <col min="11270" max="11270" width="10.77734375" style="174" customWidth="1"/>
    <col min="11271" max="11271" width="12.44140625" style="174" customWidth="1"/>
    <col min="11272" max="11272" width="10.77734375" style="174" customWidth="1"/>
    <col min="11273" max="11273" width="11.88671875" style="174" customWidth="1"/>
    <col min="11274" max="11274" width="11" style="174" bestFit="1" customWidth="1"/>
    <col min="11275" max="11275" width="11.77734375" style="174" customWidth="1"/>
    <col min="11276" max="11276" width="11" style="174" bestFit="1" customWidth="1"/>
    <col min="11277" max="11278" width="10.77734375" style="174" customWidth="1"/>
    <col min="11279" max="11279" width="15.33203125" style="174" customWidth="1"/>
    <col min="11280" max="11520" width="9" style="174"/>
    <col min="11521" max="11521" width="34.44140625" style="174" customWidth="1"/>
    <col min="11522" max="11524" width="10.33203125" style="174" customWidth="1"/>
    <col min="11525" max="11525" width="10.21875" style="174" customWidth="1"/>
    <col min="11526" max="11526" width="10.77734375" style="174" customWidth="1"/>
    <col min="11527" max="11527" width="12.44140625" style="174" customWidth="1"/>
    <col min="11528" max="11528" width="10.77734375" style="174" customWidth="1"/>
    <col min="11529" max="11529" width="11.88671875" style="174" customWidth="1"/>
    <col min="11530" max="11530" width="11" style="174" bestFit="1" customWidth="1"/>
    <col min="11531" max="11531" width="11.77734375" style="174" customWidth="1"/>
    <col min="11532" max="11532" width="11" style="174" bestFit="1" customWidth="1"/>
    <col min="11533" max="11534" width="10.77734375" style="174" customWidth="1"/>
    <col min="11535" max="11535" width="15.33203125" style="174" customWidth="1"/>
    <col min="11536" max="11776" width="9" style="174"/>
    <col min="11777" max="11777" width="34.44140625" style="174" customWidth="1"/>
    <col min="11778" max="11780" width="10.33203125" style="174" customWidth="1"/>
    <col min="11781" max="11781" width="10.21875" style="174" customWidth="1"/>
    <col min="11782" max="11782" width="10.77734375" style="174" customWidth="1"/>
    <col min="11783" max="11783" width="12.44140625" style="174" customWidth="1"/>
    <col min="11784" max="11784" width="10.77734375" style="174" customWidth="1"/>
    <col min="11785" max="11785" width="11.88671875" style="174" customWidth="1"/>
    <col min="11786" max="11786" width="11" style="174" bestFit="1" customWidth="1"/>
    <col min="11787" max="11787" width="11.77734375" style="174" customWidth="1"/>
    <col min="11788" max="11788" width="11" style="174" bestFit="1" customWidth="1"/>
    <col min="11789" max="11790" width="10.77734375" style="174" customWidth="1"/>
    <col min="11791" max="11791" width="15.33203125" style="174" customWidth="1"/>
    <col min="11792" max="12032" width="9" style="174"/>
    <col min="12033" max="12033" width="34.44140625" style="174" customWidth="1"/>
    <col min="12034" max="12036" width="10.33203125" style="174" customWidth="1"/>
    <col min="12037" max="12037" width="10.21875" style="174" customWidth="1"/>
    <col min="12038" max="12038" width="10.77734375" style="174" customWidth="1"/>
    <col min="12039" max="12039" width="12.44140625" style="174" customWidth="1"/>
    <col min="12040" max="12040" width="10.77734375" style="174" customWidth="1"/>
    <col min="12041" max="12041" width="11.88671875" style="174" customWidth="1"/>
    <col min="12042" max="12042" width="11" style="174" bestFit="1" customWidth="1"/>
    <col min="12043" max="12043" width="11.77734375" style="174" customWidth="1"/>
    <col min="12044" max="12044" width="11" style="174" bestFit="1" customWidth="1"/>
    <col min="12045" max="12046" width="10.77734375" style="174" customWidth="1"/>
    <col min="12047" max="12047" width="15.33203125" style="174" customWidth="1"/>
    <col min="12048" max="12288" width="9" style="174"/>
    <col min="12289" max="12289" width="34.44140625" style="174" customWidth="1"/>
    <col min="12290" max="12292" width="10.33203125" style="174" customWidth="1"/>
    <col min="12293" max="12293" width="10.21875" style="174" customWidth="1"/>
    <col min="12294" max="12294" width="10.77734375" style="174" customWidth="1"/>
    <col min="12295" max="12295" width="12.44140625" style="174" customWidth="1"/>
    <col min="12296" max="12296" width="10.77734375" style="174" customWidth="1"/>
    <col min="12297" max="12297" width="11.88671875" style="174" customWidth="1"/>
    <col min="12298" max="12298" width="11" style="174" bestFit="1" customWidth="1"/>
    <col min="12299" max="12299" width="11.77734375" style="174" customWidth="1"/>
    <col min="12300" max="12300" width="11" style="174" bestFit="1" customWidth="1"/>
    <col min="12301" max="12302" width="10.77734375" style="174" customWidth="1"/>
    <col min="12303" max="12303" width="15.33203125" style="174" customWidth="1"/>
    <col min="12304" max="12544" width="9" style="174"/>
    <col min="12545" max="12545" width="34.44140625" style="174" customWidth="1"/>
    <col min="12546" max="12548" width="10.33203125" style="174" customWidth="1"/>
    <col min="12549" max="12549" width="10.21875" style="174" customWidth="1"/>
    <col min="12550" max="12550" width="10.77734375" style="174" customWidth="1"/>
    <col min="12551" max="12551" width="12.44140625" style="174" customWidth="1"/>
    <col min="12552" max="12552" width="10.77734375" style="174" customWidth="1"/>
    <col min="12553" max="12553" width="11.88671875" style="174" customWidth="1"/>
    <col min="12554" max="12554" width="11" style="174" bestFit="1" customWidth="1"/>
    <col min="12555" max="12555" width="11.77734375" style="174" customWidth="1"/>
    <col min="12556" max="12556" width="11" style="174" bestFit="1" customWidth="1"/>
    <col min="12557" max="12558" width="10.77734375" style="174" customWidth="1"/>
    <col min="12559" max="12559" width="15.33203125" style="174" customWidth="1"/>
    <col min="12560" max="12800" width="9" style="174"/>
    <col min="12801" max="12801" width="34.44140625" style="174" customWidth="1"/>
    <col min="12802" max="12804" width="10.33203125" style="174" customWidth="1"/>
    <col min="12805" max="12805" width="10.21875" style="174" customWidth="1"/>
    <col min="12806" max="12806" width="10.77734375" style="174" customWidth="1"/>
    <col min="12807" max="12807" width="12.44140625" style="174" customWidth="1"/>
    <col min="12808" max="12808" width="10.77734375" style="174" customWidth="1"/>
    <col min="12809" max="12809" width="11.88671875" style="174" customWidth="1"/>
    <col min="12810" max="12810" width="11" style="174" bestFit="1" customWidth="1"/>
    <col min="12811" max="12811" width="11.77734375" style="174" customWidth="1"/>
    <col min="12812" max="12812" width="11" style="174" bestFit="1" customWidth="1"/>
    <col min="12813" max="12814" width="10.77734375" style="174" customWidth="1"/>
    <col min="12815" max="12815" width="15.33203125" style="174" customWidth="1"/>
    <col min="12816" max="13056" width="9" style="174"/>
    <col min="13057" max="13057" width="34.44140625" style="174" customWidth="1"/>
    <col min="13058" max="13060" width="10.33203125" style="174" customWidth="1"/>
    <col min="13061" max="13061" width="10.21875" style="174" customWidth="1"/>
    <col min="13062" max="13062" width="10.77734375" style="174" customWidth="1"/>
    <col min="13063" max="13063" width="12.44140625" style="174" customWidth="1"/>
    <col min="13064" max="13064" width="10.77734375" style="174" customWidth="1"/>
    <col min="13065" max="13065" width="11.88671875" style="174" customWidth="1"/>
    <col min="13066" max="13066" width="11" style="174" bestFit="1" customWidth="1"/>
    <col min="13067" max="13067" width="11.77734375" style="174" customWidth="1"/>
    <col min="13068" max="13068" width="11" style="174" bestFit="1" customWidth="1"/>
    <col min="13069" max="13070" width="10.77734375" style="174" customWidth="1"/>
    <col min="13071" max="13071" width="15.33203125" style="174" customWidth="1"/>
    <col min="13072" max="13312" width="9" style="174"/>
    <col min="13313" max="13313" width="34.44140625" style="174" customWidth="1"/>
    <col min="13314" max="13316" width="10.33203125" style="174" customWidth="1"/>
    <col min="13317" max="13317" width="10.21875" style="174" customWidth="1"/>
    <col min="13318" max="13318" width="10.77734375" style="174" customWidth="1"/>
    <col min="13319" max="13319" width="12.44140625" style="174" customWidth="1"/>
    <col min="13320" max="13320" width="10.77734375" style="174" customWidth="1"/>
    <col min="13321" max="13321" width="11.88671875" style="174" customWidth="1"/>
    <col min="13322" max="13322" width="11" style="174" bestFit="1" customWidth="1"/>
    <col min="13323" max="13323" width="11.77734375" style="174" customWidth="1"/>
    <col min="13324" max="13324" width="11" style="174" bestFit="1" customWidth="1"/>
    <col min="13325" max="13326" width="10.77734375" style="174" customWidth="1"/>
    <col min="13327" max="13327" width="15.33203125" style="174" customWidth="1"/>
    <col min="13328" max="13568" width="9" style="174"/>
    <col min="13569" max="13569" width="34.44140625" style="174" customWidth="1"/>
    <col min="13570" max="13572" width="10.33203125" style="174" customWidth="1"/>
    <col min="13573" max="13573" width="10.21875" style="174" customWidth="1"/>
    <col min="13574" max="13574" width="10.77734375" style="174" customWidth="1"/>
    <col min="13575" max="13575" width="12.44140625" style="174" customWidth="1"/>
    <col min="13576" max="13576" width="10.77734375" style="174" customWidth="1"/>
    <col min="13577" max="13577" width="11.88671875" style="174" customWidth="1"/>
    <col min="13578" max="13578" width="11" style="174" bestFit="1" customWidth="1"/>
    <col min="13579" max="13579" width="11.77734375" style="174" customWidth="1"/>
    <col min="13580" max="13580" width="11" style="174" bestFit="1" customWidth="1"/>
    <col min="13581" max="13582" width="10.77734375" style="174" customWidth="1"/>
    <col min="13583" max="13583" width="15.33203125" style="174" customWidth="1"/>
    <col min="13584" max="13824" width="9" style="174"/>
    <col min="13825" max="13825" width="34.44140625" style="174" customWidth="1"/>
    <col min="13826" max="13828" width="10.33203125" style="174" customWidth="1"/>
    <col min="13829" max="13829" width="10.21875" style="174" customWidth="1"/>
    <col min="13830" max="13830" width="10.77734375" style="174" customWidth="1"/>
    <col min="13831" max="13831" width="12.44140625" style="174" customWidth="1"/>
    <col min="13832" max="13832" width="10.77734375" style="174" customWidth="1"/>
    <col min="13833" max="13833" width="11.88671875" style="174" customWidth="1"/>
    <col min="13834" max="13834" width="11" style="174" bestFit="1" customWidth="1"/>
    <col min="13835" max="13835" width="11.77734375" style="174" customWidth="1"/>
    <col min="13836" max="13836" width="11" style="174" bestFit="1" customWidth="1"/>
    <col min="13837" max="13838" width="10.77734375" style="174" customWidth="1"/>
    <col min="13839" max="13839" width="15.33203125" style="174" customWidth="1"/>
    <col min="13840" max="14080" width="9" style="174"/>
    <col min="14081" max="14081" width="34.44140625" style="174" customWidth="1"/>
    <col min="14082" max="14084" width="10.33203125" style="174" customWidth="1"/>
    <col min="14085" max="14085" width="10.21875" style="174" customWidth="1"/>
    <col min="14086" max="14086" width="10.77734375" style="174" customWidth="1"/>
    <col min="14087" max="14087" width="12.44140625" style="174" customWidth="1"/>
    <col min="14088" max="14088" width="10.77734375" style="174" customWidth="1"/>
    <col min="14089" max="14089" width="11.88671875" style="174" customWidth="1"/>
    <col min="14090" max="14090" width="11" style="174" bestFit="1" customWidth="1"/>
    <col min="14091" max="14091" width="11.77734375" style="174" customWidth="1"/>
    <col min="14092" max="14092" width="11" style="174" bestFit="1" customWidth="1"/>
    <col min="14093" max="14094" width="10.77734375" style="174" customWidth="1"/>
    <col min="14095" max="14095" width="15.33203125" style="174" customWidth="1"/>
    <col min="14096" max="14336" width="9" style="174"/>
    <col min="14337" max="14337" width="34.44140625" style="174" customWidth="1"/>
    <col min="14338" max="14340" width="10.33203125" style="174" customWidth="1"/>
    <col min="14341" max="14341" width="10.21875" style="174" customWidth="1"/>
    <col min="14342" max="14342" width="10.77734375" style="174" customWidth="1"/>
    <col min="14343" max="14343" width="12.44140625" style="174" customWidth="1"/>
    <col min="14344" max="14344" width="10.77734375" style="174" customWidth="1"/>
    <col min="14345" max="14345" width="11.88671875" style="174" customWidth="1"/>
    <col min="14346" max="14346" width="11" style="174" bestFit="1" customWidth="1"/>
    <col min="14347" max="14347" width="11.77734375" style="174" customWidth="1"/>
    <col min="14348" max="14348" width="11" style="174" bestFit="1" customWidth="1"/>
    <col min="14349" max="14350" width="10.77734375" style="174" customWidth="1"/>
    <col min="14351" max="14351" width="15.33203125" style="174" customWidth="1"/>
    <col min="14352" max="14592" width="9" style="174"/>
    <col min="14593" max="14593" width="34.44140625" style="174" customWidth="1"/>
    <col min="14594" max="14596" width="10.33203125" style="174" customWidth="1"/>
    <col min="14597" max="14597" width="10.21875" style="174" customWidth="1"/>
    <col min="14598" max="14598" width="10.77734375" style="174" customWidth="1"/>
    <col min="14599" max="14599" width="12.44140625" style="174" customWidth="1"/>
    <col min="14600" max="14600" width="10.77734375" style="174" customWidth="1"/>
    <col min="14601" max="14601" width="11.88671875" style="174" customWidth="1"/>
    <col min="14602" max="14602" width="11" style="174" bestFit="1" customWidth="1"/>
    <col min="14603" max="14603" width="11.77734375" style="174" customWidth="1"/>
    <col min="14604" max="14604" width="11" style="174" bestFit="1" customWidth="1"/>
    <col min="14605" max="14606" width="10.77734375" style="174" customWidth="1"/>
    <col min="14607" max="14607" width="15.33203125" style="174" customWidth="1"/>
    <col min="14608" max="14848" width="9" style="174"/>
    <col min="14849" max="14849" width="34.44140625" style="174" customWidth="1"/>
    <col min="14850" max="14852" width="10.33203125" style="174" customWidth="1"/>
    <col min="14853" max="14853" width="10.21875" style="174" customWidth="1"/>
    <col min="14854" max="14854" width="10.77734375" style="174" customWidth="1"/>
    <col min="14855" max="14855" width="12.44140625" style="174" customWidth="1"/>
    <col min="14856" max="14856" width="10.77734375" style="174" customWidth="1"/>
    <col min="14857" max="14857" width="11.88671875" style="174" customWidth="1"/>
    <col min="14858" max="14858" width="11" style="174" bestFit="1" customWidth="1"/>
    <col min="14859" max="14859" width="11.77734375" style="174" customWidth="1"/>
    <col min="14860" max="14860" width="11" style="174" bestFit="1" customWidth="1"/>
    <col min="14861" max="14862" width="10.77734375" style="174" customWidth="1"/>
    <col min="14863" max="14863" width="15.33203125" style="174" customWidth="1"/>
    <col min="14864" max="15104" width="9" style="174"/>
    <col min="15105" max="15105" width="34.44140625" style="174" customWidth="1"/>
    <col min="15106" max="15108" width="10.33203125" style="174" customWidth="1"/>
    <col min="15109" max="15109" width="10.21875" style="174" customWidth="1"/>
    <col min="15110" max="15110" width="10.77734375" style="174" customWidth="1"/>
    <col min="15111" max="15111" width="12.44140625" style="174" customWidth="1"/>
    <col min="15112" max="15112" width="10.77734375" style="174" customWidth="1"/>
    <col min="15113" max="15113" width="11.88671875" style="174" customWidth="1"/>
    <col min="15114" max="15114" width="11" style="174" bestFit="1" customWidth="1"/>
    <col min="15115" max="15115" width="11.77734375" style="174" customWidth="1"/>
    <col min="15116" max="15116" width="11" style="174" bestFit="1" customWidth="1"/>
    <col min="15117" max="15118" width="10.77734375" style="174" customWidth="1"/>
    <col min="15119" max="15119" width="15.33203125" style="174" customWidth="1"/>
    <col min="15120" max="15360" width="9" style="174"/>
    <col min="15361" max="15361" width="34.44140625" style="174" customWidth="1"/>
    <col min="15362" max="15364" width="10.33203125" style="174" customWidth="1"/>
    <col min="15365" max="15365" width="10.21875" style="174" customWidth="1"/>
    <col min="15366" max="15366" width="10.77734375" style="174" customWidth="1"/>
    <col min="15367" max="15367" width="12.44140625" style="174" customWidth="1"/>
    <col min="15368" max="15368" width="10.77734375" style="174" customWidth="1"/>
    <col min="15369" max="15369" width="11.88671875" style="174" customWidth="1"/>
    <col min="15370" max="15370" width="11" style="174" bestFit="1" customWidth="1"/>
    <col min="15371" max="15371" width="11.77734375" style="174" customWidth="1"/>
    <col min="15372" max="15372" width="11" style="174" bestFit="1" customWidth="1"/>
    <col min="15373" max="15374" width="10.77734375" style="174" customWidth="1"/>
    <col min="15375" max="15375" width="15.33203125" style="174" customWidth="1"/>
    <col min="15376" max="15616" width="9" style="174"/>
    <col min="15617" max="15617" width="34.44140625" style="174" customWidth="1"/>
    <col min="15618" max="15620" width="10.33203125" style="174" customWidth="1"/>
    <col min="15621" max="15621" width="10.21875" style="174" customWidth="1"/>
    <col min="15622" max="15622" width="10.77734375" style="174" customWidth="1"/>
    <col min="15623" max="15623" width="12.44140625" style="174" customWidth="1"/>
    <col min="15624" max="15624" width="10.77734375" style="174" customWidth="1"/>
    <col min="15625" max="15625" width="11.88671875" style="174" customWidth="1"/>
    <col min="15626" max="15626" width="11" style="174" bestFit="1" customWidth="1"/>
    <col min="15627" max="15627" width="11.77734375" style="174" customWidth="1"/>
    <col min="15628" max="15628" width="11" style="174" bestFit="1" customWidth="1"/>
    <col min="15629" max="15630" width="10.77734375" style="174" customWidth="1"/>
    <col min="15631" max="15631" width="15.33203125" style="174" customWidth="1"/>
    <col min="15632" max="15872" width="9" style="174"/>
    <col min="15873" max="15873" width="34.44140625" style="174" customWidth="1"/>
    <col min="15874" max="15876" width="10.33203125" style="174" customWidth="1"/>
    <col min="15877" max="15877" width="10.21875" style="174" customWidth="1"/>
    <col min="15878" max="15878" width="10.77734375" style="174" customWidth="1"/>
    <col min="15879" max="15879" width="12.44140625" style="174" customWidth="1"/>
    <col min="15880" max="15880" width="10.77734375" style="174" customWidth="1"/>
    <col min="15881" max="15881" width="11.88671875" style="174" customWidth="1"/>
    <col min="15882" max="15882" width="11" style="174" bestFit="1" customWidth="1"/>
    <col min="15883" max="15883" width="11.77734375" style="174" customWidth="1"/>
    <col min="15884" max="15884" width="11" style="174" bestFit="1" customWidth="1"/>
    <col min="15885" max="15886" width="10.77734375" style="174" customWidth="1"/>
    <col min="15887" max="15887" width="15.33203125" style="174" customWidth="1"/>
    <col min="15888" max="16128" width="9" style="174"/>
    <col min="16129" max="16129" width="34.44140625" style="174" customWidth="1"/>
    <col min="16130" max="16132" width="10.33203125" style="174" customWidth="1"/>
    <col min="16133" max="16133" width="10.21875" style="174" customWidth="1"/>
    <col min="16134" max="16134" width="10.77734375" style="174" customWidth="1"/>
    <col min="16135" max="16135" width="12.44140625" style="174" customWidth="1"/>
    <col min="16136" max="16136" width="10.77734375" style="174" customWidth="1"/>
    <col min="16137" max="16137" width="11.88671875" style="174" customWidth="1"/>
    <col min="16138" max="16138" width="11" style="174" bestFit="1" customWidth="1"/>
    <col min="16139" max="16139" width="11.77734375" style="174" customWidth="1"/>
    <col min="16140" max="16140" width="11" style="174" bestFit="1" customWidth="1"/>
    <col min="16141" max="16142" width="10.77734375" style="174" customWidth="1"/>
    <col min="16143" max="16143" width="15.33203125" style="174" customWidth="1"/>
    <col min="16144" max="16384" width="9" style="174"/>
  </cols>
  <sheetData>
    <row r="1" spans="1:16" ht="20.399999999999999" thickBot="1">
      <c r="A1" s="250" t="s">
        <v>1293</v>
      </c>
      <c r="B1" s="266"/>
      <c r="C1" s="266"/>
      <c r="D1" s="266"/>
      <c r="L1" s="250" t="s">
        <v>871</v>
      </c>
      <c r="M1" s="2069" t="s">
        <v>1014</v>
      </c>
      <c r="N1" s="2079"/>
      <c r="O1" s="2080"/>
      <c r="P1" s="147" t="s">
        <v>873</v>
      </c>
    </row>
    <row r="2" spans="1:16" ht="20.399999999999999" thickBot="1">
      <c r="A2" s="250" t="s">
        <v>1294</v>
      </c>
      <c r="B2" s="267" t="s">
        <v>1295</v>
      </c>
      <c r="C2" s="268"/>
      <c r="D2" s="268"/>
      <c r="E2" s="269"/>
      <c r="F2" s="252"/>
      <c r="G2" s="252"/>
      <c r="H2" s="252"/>
      <c r="I2" s="252"/>
      <c r="J2" s="252"/>
      <c r="K2" s="252"/>
      <c r="L2" s="250" t="s">
        <v>1156</v>
      </c>
      <c r="M2" s="2081" t="s">
        <v>1296</v>
      </c>
      <c r="N2" s="2082"/>
      <c r="O2" s="2083"/>
    </row>
    <row r="3" spans="1:16" ht="42" customHeight="1">
      <c r="A3" s="2084" t="s">
        <v>1313</v>
      </c>
      <c r="B3" s="2085"/>
      <c r="C3" s="2085"/>
      <c r="D3" s="2085"/>
      <c r="E3" s="2085"/>
      <c r="F3" s="2085"/>
      <c r="G3" s="2085"/>
      <c r="H3" s="2085"/>
      <c r="I3" s="2085"/>
      <c r="J3" s="2085"/>
      <c r="K3" s="2085"/>
      <c r="L3" s="2085"/>
      <c r="M3" s="2085"/>
      <c r="N3" s="2085"/>
      <c r="O3" s="2085"/>
    </row>
    <row r="4" spans="1:16" ht="32.25" customHeight="1" thickBot="1">
      <c r="A4" s="268" t="s">
        <v>1314</v>
      </c>
      <c r="B4" s="2086" t="s">
        <v>2197</v>
      </c>
      <c r="C4" s="2086"/>
      <c r="D4" s="2086"/>
      <c r="E4" s="2086"/>
      <c r="F4" s="2086"/>
      <c r="G4" s="2086"/>
      <c r="H4" s="2086"/>
      <c r="I4" s="2086"/>
      <c r="J4" s="2086"/>
      <c r="K4" s="2086"/>
      <c r="O4" s="270" t="s">
        <v>1315</v>
      </c>
    </row>
    <row r="5" spans="1:16" ht="65.099999999999994" customHeight="1" thickBot="1">
      <c r="A5" s="271" t="s">
        <v>1316</v>
      </c>
      <c r="B5" s="272" t="s">
        <v>1317</v>
      </c>
      <c r="C5" s="273" t="s">
        <v>1318</v>
      </c>
      <c r="D5" s="274" t="s">
        <v>1319</v>
      </c>
      <c r="E5" s="275" t="s">
        <v>1320</v>
      </c>
      <c r="F5" s="275" t="s">
        <v>1321</v>
      </c>
      <c r="G5" s="275" t="s">
        <v>1322</v>
      </c>
      <c r="H5" s="276" t="s">
        <v>1323</v>
      </c>
      <c r="I5" s="275" t="s">
        <v>1324</v>
      </c>
      <c r="J5" s="277" t="s">
        <v>1325</v>
      </c>
      <c r="K5" s="276" t="s">
        <v>1326</v>
      </c>
      <c r="L5" s="278" t="s">
        <v>1327</v>
      </c>
      <c r="M5" s="278" t="s">
        <v>1328</v>
      </c>
      <c r="N5" s="278" t="s">
        <v>1329</v>
      </c>
      <c r="O5" s="279" t="s">
        <v>1330</v>
      </c>
    </row>
    <row r="6" spans="1:16" ht="19.95" customHeight="1" thickBot="1">
      <c r="A6" s="280" t="s">
        <v>1331</v>
      </c>
      <c r="B6" s="281">
        <f>IF(AND(B7=B17,B17=B20,B20=B7),B7,"F")</f>
        <v>0</v>
      </c>
      <c r="C6" s="281">
        <f t="shared" ref="C6:O6" si="0">IF(AND(C7=C17,C17=C20,C20=C7),C7,"F")</f>
        <v>0</v>
      </c>
      <c r="D6" s="281">
        <f t="shared" si="0"/>
        <v>0</v>
      </c>
      <c r="E6" s="281">
        <f t="shared" si="0"/>
        <v>0</v>
      </c>
      <c r="F6" s="281">
        <f t="shared" si="0"/>
        <v>0</v>
      </c>
      <c r="G6" s="281">
        <f t="shared" si="0"/>
        <v>0</v>
      </c>
      <c r="H6" s="281">
        <f t="shared" si="0"/>
        <v>0</v>
      </c>
      <c r="I6" s="281">
        <f t="shared" si="0"/>
        <v>0</v>
      </c>
      <c r="J6" s="281">
        <f t="shared" si="0"/>
        <v>0</v>
      </c>
      <c r="K6" s="281">
        <f t="shared" si="0"/>
        <v>0</v>
      </c>
      <c r="L6" s="281">
        <f t="shared" si="0"/>
        <v>0</v>
      </c>
      <c r="M6" s="281">
        <f t="shared" si="0"/>
        <v>0</v>
      </c>
      <c r="N6" s="281">
        <f>IF(AND(N7=N17,N17=N20,N20=N7),N7,"F")</f>
        <v>0</v>
      </c>
      <c r="O6" s="282">
        <f t="shared" si="0"/>
        <v>0</v>
      </c>
    </row>
    <row r="7" spans="1:16" ht="19.95" customHeight="1" thickBot="1">
      <c r="A7" s="283" t="s">
        <v>1332</v>
      </c>
      <c r="B7" s="281">
        <f>B8+B14+B15+B16</f>
        <v>0</v>
      </c>
      <c r="C7" s="281">
        <f t="shared" ref="C7:O7" si="1">C8+C14+C15+C16</f>
        <v>0</v>
      </c>
      <c r="D7" s="281">
        <f>D8+D14+D15+D16</f>
        <v>0</v>
      </c>
      <c r="E7" s="281">
        <f t="shared" si="1"/>
        <v>0</v>
      </c>
      <c r="F7" s="281">
        <f t="shared" si="1"/>
        <v>0</v>
      </c>
      <c r="G7" s="281">
        <f t="shared" si="1"/>
        <v>0</v>
      </c>
      <c r="H7" s="281">
        <f t="shared" si="1"/>
        <v>0</v>
      </c>
      <c r="I7" s="281">
        <f t="shared" si="1"/>
        <v>0</v>
      </c>
      <c r="J7" s="281">
        <f t="shared" si="1"/>
        <v>0</v>
      </c>
      <c r="K7" s="281">
        <f t="shared" si="1"/>
        <v>0</v>
      </c>
      <c r="L7" s="281">
        <f t="shared" si="1"/>
        <v>0</v>
      </c>
      <c r="M7" s="281">
        <f t="shared" si="1"/>
        <v>0</v>
      </c>
      <c r="N7" s="281">
        <f>N8+N14+N15+N16</f>
        <v>0</v>
      </c>
      <c r="O7" s="282">
        <f t="shared" si="1"/>
        <v>0</v>
      </c>
    </row>
    <row r="8" spans="1:16" ht="19.95" customHeight="1" thickBot="1">
      <c r="A8" s="283" t="s">
        <v>1333</v>
      </c>
      <c r="B8" s="281">
        <f>SUM(B9:B13)</f>
        <v>0</v>
      </c>
      <c r="C8" s="281">
        <f t="shared" ref="C8:O8" si="2">SUM(C9:C13)</f>
        <v>0</v>
      </c>
      <c r="D8" s="281">
        <f>SUM(D9:D13)</f>
        <v>0</v>
      </c>
      <c r="E8" s="281">
        <f t="shared" si="2"/>
        <v>0</v>
      </c>
      <c r="F8" s="281">
        <f t="shared" si="2"/>
        <v>0</v>
      </c>
      <c r="G8" s="281">
        <f t="shared" si="2"/>
        <v>0</v>
      </c>
      <c r="H8" s="281">
        <f t="shared" si="2"/>
        <v>0</v>
      </c>
      <c r="I8" s="281">
        <f t="shared" si="2"/>
        <v>0</v>
      </c>
      <c r="J8" s="281">
        <f t="shared" si="2"/>
        <v>0</v>
      </c>
      <c r="K8" s="281">
        <f t="shared" si="2"/>
        <v>0</v>
      </c>
      <c r="L8" s="281">
        <f t="shared" si="2"/>
        <v>0</v>
      </c>
      <c r="M8" s="281">
        <f t="shared" si="2"/>
        <v>0</v>
      </c>
      <c r="N8" s="281">
        <f>SUM(N9:N13)</f>
        <v>0</v>
      </c>
      <c r="O8" s="282">
        <f t="shared" si="2"/>
        <v>0</v>
      </c>
    </row>
    <row r="9" spans="1:16" ht="19.95" customHeight="1" thickBot="1">
      <c r="A9" s="283" t="s">
        <v>1334</v>
      </c>
      <c r="B9" s="281">
        <f t="shared" ref="B9:B26" si="3">SUM(C9:O9)</f>
        <v>0</v>
      </c>
      <c r="C9" s="284"/>
      <c r="D9" s="284"/>
      <c r="E9" s="284"/>
      <c r="F9" s="284"/>
      <c r="G9" s="284"/>
      <c r="H9" s="284"/>
      <c r="I9" s="284"/>
      <c r="J9" s="284"/>
      <c r="K9" s="284"/>
      <c r="L9" s="284"/>
      <c r="M9" s="284"/>
      <c r="N9" s="284"/>
      <c r="O9" s="285"/>
    </row>
    <row r="10" spans="1:16" ht="19.95" customHeight="1" thickBot="1">
      <c r="A10" s="283" t="s">
        <v>1335</v>
      </c>
      <c r="B10" s="281">
        <f t="shared" si="3"/>
        <v>0</v>
      </c>
      <c r="C10" s="284"/>
      <c r="D10" s="284"/>
      <c r="E10" s="286"/>
      <c r="F10" s="286"/>
      <c r="G10" s="286"/>
      <c r="H10" s="286"/>
      <c r="I10" s="286"/>
      <c r="J10" s="286"/>
      <c r="K10" s="286"/>
      <c r="L10" s="286"/>
      <c r="M10" s="286"/>
      <c r="N10" s="286"/>
      <c r="O10" s="287"/>
    </row>
    <row r="11" spans="1:16" ht="19.95" customHeight="1" thickBot="1">
      <c r="A11" s="283" t="s">
        <v>1336</v>
      </c>
      <c r="B11" s="281">
        <f t="shared" si="3"/>
        <v>0</v>
      </c>
      <c r="C11" s="284"/>
      <c r="D11" s="284"/>
      <c r="E11" s="286"/>
      <c r="F11" s="286"/>
      <c r="G11" s="288"/>
      <c r="H11" s="286"/>
      <c r="I11" s="286"/>
      <c r="J11" s="286"/>
      <c r="K11" s="286"/>
      <c r="L11" s="286"/>
      <c r="M11" s="286"/>
      <c r="N11" s="286"/>
      <c r="O11" s="287"/>
    </row>
    <row r="12" spans="1:16" ht="19.95" customHeight="1" thickBot="1">
      <c r="A12" s="283" t="s">
        <v>1337</v>
      </c>
      <c r="B12" s="281">
        <f t="shared" si="3"/>
        <v>0</v>
      </c>
      <c r="C12" s="284"/>
      <c r="D12" s="284"/>
      <c r="E12" s="286"/>
      <c r="F12" s="286"/>
      <c r="G12" s="286"/>
      <c r="H12" s="286"/>
      <c r="I12" s="286"/>
      <c r="J12" s="286"/>
      <c r="K12" s="286"/>
      <c r="L12" s="286"/>
      <c r="M12" s="286"/>
      <c r="N12" s="286"/>
      <c r="O12" s="287"/>
    </row>
    <row r="13" spans="1:16" ht="19.95" customHeight="1" thickBot="1">
      <c r="A13" s="283" t="s">
        <v>1338</v>
      </c>
      <c r="B13" s="281">
        <f t="shared" si="3"/>
        <v>0</v>
      </c>
      <c r="C13" s="284"/>
      <c r="D13" s="284"/>
      <c r="E13" s="286"/>
      <c r="F13" s="286"/>
      <c r="G13" s="286"/>
      <c r="H13" s="286"/>
      <c r="I13" s="286"/>
      <c r="J13" s="286"/>
      <c r="K13" s="286"/>
      <c r="L13" s="286"/>
      <c r="M13" s="286"/>
      <c r="N13" s="286"/>
      <c r="O13" s="287"/>
    </row>
    <row r="14" spans="1:16" ht="19.95" customHeight="1" thickBot="1">
      <c r="A14" s="283" t="s">
        <v>1339</v>
      </c>
      <c r="B14" s="281">
        <f t="shared" si="3"/>
        <v>0</v>
      </c>
      <c r="C14" s="284"/>
      <c r="D14" s="284"/>
      <c r="E14" s="284"/>
      <c r="F14" s="284"/>
      <c r="G14" s="284"/>
      <c r="H14" s="284"/>
      <c r="I14" s="284"/>
      <c r="J14" s="284"/>
      <c r="K14" s="284"/>
      <c r="L14" s="284"/>
      <c r="M14" s="284"/>
      <c r="N14" s="284"/>
      <c r="O14" s="285"/>
    </row>
    <row r="15" spans="1:16" ht="19.95" customHeight="1" thickBot="1">
      <c r="A15" s="283" t="s">
        <v>1340</v>
      </c>
      <c r="B15" s="281">
        <f t="shared" si="3"/>
        <v>0</v>
      </c>
      <c r="C15" s="284"/>
      <c r="D15" s="284"/>
      <c r="E15" s="284"/>
      <c r="F15" s="284"/>
      <c r="G15" s="284"/>
      <c r="H15" s="284"/>
      <c r="I15" s="284"/>
      <c r="J15" s="284"/>
      <c r="K15" s="284"/>
      <c r="L15" s="284"/>
      <c r="M15" s="284"/>
      <c r="N15" s="284"/>
      <c r="O15" s="285"/>
    </row>
    <row r="16" spans="1:16" ht="19.95" customHeight="1" thickBot="1">
      <c r="A16" s="289" t="s">
        <v>1341</v>
      </c>
      <c r="B16" s="281">
        <f t="shared" si="3"/>
        <v>0</v>
      </c>
      <c r="C16" s="284"/>
      <c r="D16" s="284"/>
      <c r="E16" s="284"/>
      <c r="F16" s="284"/>
      <c r="G16" s="284"/>
      <c r="H16" s="284"/>
      <c r="I16" s="284"/>
      <c r="J16" s="284"/>
      <c r="K16" s="284"/>
      <c r="L16" s="284"/>
      <c r="M16" s="284"/>
      <c r="N16" s="284"/>
      <c r="O16" s="285"/>
    </row>
    <row r="17" spans="1:15" ht="19.95" customHeight="1" thickBot="1">
      <c r="A17" s="283" t="s">
        <v>1342</v>
      </c>
      <c r="B17" s="281">
        <f t="shared" si="3"/>
        <v>0</v>
      </c>
      <c r="C17" s="281">
        <f t="shared" ref="C17:O17" si="4">SUM(C18:C19)</f>
        <v>0</v>
      </c>
      <c r="D17" s="281"/>
      <c r="E17" s="281">
        <f t="shared" si="4"/>
        <v>0</v>
      </c>
      <c r="F17" s="281">
        <f t="shared" si="4"/>
        <v>0</v>
      </c>
      <c r="G17" s="281">
        <f t="shared" si="4"/>
        <v>0</v>
      </c>
      <c r="H17" s="281">
        <f t="shared" si="4"/>
        <v>0</v>
      </c>
      <c r="I17" s="281">
        <f t="shared" si="4"/>
        <v>0</v>
      </c>
      <c r="J17" s="281">
        <f t="shared" si="4"/>
        <v>0</v>
      </c>
      <c r="K17" s="281">
        <f t="shared" si="4"/>
        <v>0</v>
      </c>
      <c r="L17" s="281">
        <f t="shared" si="4"/>
        <v>0</v>
      </c>
      <c r="M17" s="281">
        <f t="shared" si="4"/>
        <v>0</v>
      </c>
      <c r="N17" s="281"/>
      <c r="O17" s="282">
        <f t="shared" si="4"/>
        <v>0</v>
      </c>
    </row>
    <row r="18" spans="1:15" ht="19.95" customHeight="1" thickBot="1">
      <c r="A18" s="283" t="s">
        <v>1343</v>
      </c>
      <c r="B18" s="281">
        <f t="shared" si="3"/>
        <v>0</v>
      </c>
      <c r="C18" s="284"/>
      <c r="D18" s="284"/>
      <c r="E18" s="284"/>
      <c r="F18" s="284"/>
      <c r="G18" s="284"/>
      <c r="H18" s="284"/>
      <c r="I18" s="284"/>
      <c r="J18" s="284"/>
      <c r="K18" s="284"/>
      <c r="L18" s="284"/>
      <c r="M18" s="284"/>
      <c r="N18" s="284"/>
      <c r="O18" s="285"/>
    </row>
    <row r="19" spans="1:15" ht="19.95" customHeight="1" thickBot="1">
      <c r="A19" s="283" t="s">
        <v>1344</v>
      </c>
      <c r="B19" s="281">
        <f t="shared" si="3"/>
        <v>0</v>
      </c>
      <c r="C19" s="284"/>
      <c r="D19" s="284"/>
      <c r="E19" s="284"/>
      <c r="F19" s="284"/>
      <c r="G19" s="284"/>
      <c r="H19" s="284"/>
      <c r="I19" s="284"/>
      <c r="J19" s="284"/>
      <c r="K19" s="284"/>
      <c r="L19" s="284"/>
      <c r="M19" s="284"/>
      <c r="N19" s="284"/>
      <c r="O19" s="285"/>
    </row>
    <row r="20" spans="1:15" ht="16.8" thickBot="1">
      <c r="A20" s="290" t="s">
        <v>1345</v>
      </c>
      <c r="B20" s="281">
        <f t="shared" si="3"/>
        <v>0</v>
      </c>
      <c r="C20" s="281">
        <f t="shared" ref="C20:O20" si="5">SUM(C21:C26)</f>
        <v>0</v>
      </c>
      <c r="D20" s="281"/>
      <c r="E20" s="281">
        <f t="shared" si="5"/>
        <v>0</v>
      </c>
      <c r="F20" s="281">
        <f t="shared" si="5"/>
        <v>0</v>
      </c>
      <c r="G20" s="281">
        <f t="shared" si="5"/>
        <v>0</v>
      </c>
      <c r="H20" s="281">
        <f t="shared" si="5"/>
        <v>0</v>
      </c>
      <c r="I20" s="281">
        <f t="shared" si="5"/>
        <v>0</v>
      </c>
      <c r="J20" s="281">
        <f t="shared" si="5"/>
        <v>0</v>
      </c>
      <c r="K20" s="281">
        <f t="shared" si="5"/>
        <v>0</v>
      </c>
      <c r="L20" s="281">
        <f t="shared" si="5"/>
        <v>0</v>
      </c>
      <c r="M20" s="281">
        <f t="shared" si="5"/>
        <v>0</v>
      </c>
      <c r="N20" s="281"/>
      <c r="O20" s="282">
        <f t="shared" si="5"/>
        <v>0</v>
      </c>
    </row>
    <row r="21" spans="1:15" ht="19.95" customHeight="1" thickBot="1">
      <c r="A21" s="283" t="s">
        <v>1346</v>
      </c>
      <c r="B21" s="281">
        <f t="shared" si="3"/>
        <v>0</v>
      </c>
      <c r="C21" s="284"/>
      <c r="D21" s="284"/>
      <c r="E21" s="284"/>
      <c r="F21" s="284"/>
      <c r="G21" s="284"/>
      <c r="H21" s="284"/>
      <c r="I21" s="284"/>
      <c r="J21" s="284"/>
      <c r="K21" s="284"/>
      <c r="L21" s="284"/>
      <c r="M21" s="284"/>
      <c r="N21" s="284"/>
      <c r="O21" s="285"/>
    </row>
    <row r="22" spans="1:15" ht="19.95" customHeight="1" thickBot="1">
      <c r="A22" s="283" t="s">
        <v>1347</v>
      </c>
      <c r="B22" s="281">
        <f t="shared" si="3"/>
        <v>0</v>
      </c>
      <c r="C22" s="284"/>
      <c r="D22" s="284"/>
      <c r="E22" s="286"/>
      <c r="F22" s="286"/>
      <c r="G22" s="288"/>
      <c r="H22" s="286"/>
      <c r="I22" s="286"/>
      <c r="J22" s="286"/>
      <c r="K22" s="286"/>
      <c r="L22" s="286"/>
      <c r="M22" s="286"/>
      <c r="N22" s="286"/>
      <c r="O22" s="287"/>
    </row>
    <row r="23" spans="1:15" ht="19.95" customHeight="1" thickBot="1">
      <c r="A23" s="283" t="s">
        <v>1348</v>
      </c>
      <c r="B23" s="281">
        <f t="shared" si="3"/>
        <v>0</v>
      </c>
      <c r="C23" s="284"/>
      <c r="D23" s="284"/>
      <c r="E23" s="286"/>
      <c r="F23" s="286"/>
      <c r="G23" s="286"/>
      <c r="H23" s="286"/>
      <c r="I23" s="286"/>
      <c r="J23" s="286"/>
      <c r="K23" s="286"/>
      <c r="L23" s="286"/>
      <c r="M23" s="286"/>
      <c r="N23" s="286"/>
      <c r="O23" s="287"/>
    </row>
    <row r="24" spans="1:15" ht="19.95" customHeight="1" thickBot="1">
      <c r="A24" s="283" t="s">
        <v>1349</v>
      </c>
      <c r="B24" s="281">
        <f t="shared" si="3"/>
        <v>0</v>
      </c>
      <c r="C24" s="284"/>
      <c r="D24" s="284"/>
      <c r="E24" s="286"/>
      <c r="F24" s="286"/>
      <c r="G24" s="286"/>
      <c r="H24" s="286"/>
      <c r="I24" s="286"/>
      <c r="J24" s="286"/>
      <c r="K24" s="286"/>
      <c r="L24" s="286"/>
      <c r="M24" s="286"/>
      <c r="N24" s="286"/>
      <c r="O24" s="287"/>
    </row>
    <row r="25" spans="1:15" ht="19.95" customHeight="1" thickBot="1">
      <c r="A25" s="283" t="s">
        <v>1350</v>
      </c>
      <c r="B25" s="281">
        <f t="shared" si="3"/>
        <v>0</v>
      </c>
      <c r="C25" s="284"/>
      <c r="D25" s="284"/>
      <c r="E25" s="284"/>
      <c r="F25" s="284"/>
      <c r="G25" s="284"/>
      <c r="H25" s="284"/>
      <c r="I25" s="284"/>
      <c r="J25" s="284"/>
      <c r="K25" s="284"/>
      <c r="L25" s="284"/>
      <c r="M25" s="284"/>
      <c r="N25" s="284"/>
      <c r="O25" s="285"/>
    </row>
    <row r="26" spans="1:15" ht="19.95" customHeight="1" thickBot="1">
      <c r="A26" s="291" t="s">
        <v>1351</v>
      </c>
      <c r="B26" s="281">
        <f t="shared" si="3"/>
        <v>0</v>
      </c>
      <c r="C26" s="284"/>
      <c r="D26" s="284"/>
      <c r="E26" s="286"/>
      <c r="F26" s="286"/>
      <c r="G26" s="286"/>
      <c r="H26" s="286"/>
      <c r="I26" s="286"/>
      <c r="J26" s="286"/>
      <c r="K26" s="286"/>
      <c r="L26" s="286"/>
      <c r="M26" s="286"/>
      <c r="N26" s="286"/>
      <c r="O26" s="287"/>
    </row>
  </sheetData>
  <sheetProtection selectLockedCells="1"/>
  <mergeCells count="4">
    <mergeCell ref="M1:O1"/>
    <mergeCell ref="M2:O2"/>
    <mergeCell ref="A3:O3"/>
    <mergeCell ref="B4:K4"/>
  </mergeCells>
  <phoneticPr fontId="13" type="noConversion"/>
  <hyperlinks>
    <hyperlink ref="P1" location="預告統計資料發布時間表!A1" display="回發布時間表" xr:uid="{3140123A-C567-428D-A40C-9B3FDBD744FE}"/>
  </hyperlinks>
  <printOptions horizontalCentered="1" verticalCentered="1"/>
  <pageMargins left="0.39370078740157483" right="0.39370078740157483" top="0.39370078740157483" bottom="0.39370078740157483" header="0.19685039370078741" footer="0.31496062992125984"/>
  <pageSetup paperSize="9" scale="73" orientation="landscape" horizontalDpi="4294967295" verticalDpi="4294967295"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5B740-8579-4F0D-A682-0A044879AA26}">
  <sheetPr>
    <pageSetUpPr fitToPage="1"/>
  </sheetPr>
  <dimension ref="A1:K200"/>
  <sheetViews>
    <sheetView showZeros="0" zoomScale="75" zoomScaleNormal="75" workbookViewId="0"/>
  </sheetViews>
  <sheetFormatPr defaultColWidth="9" defaultRowHeight="16.2"/>
  <cols>
    <col min="1" max="1" width="33.44140625" style="183" customWidth="1"/>
    <col min="2" max="2" width="14.6640625" style="183" customWidth="1"/>
    <col min="3" max="3" width="14.33203125" style="183" customWidth="1"/>
    <col min="4" max="6" width="12.109375" style="183" bestFit="1" customWidth="1"/>
    <col min="7" max="7" width="13.109375" style="183" customWidth="1"/>
    <col min="8" max="8" width="15.33203125" style="183" customWidth="1"/>
    <col min="9" max="9" width="15.77734375" style="183" customWidth="1"/>
    <col min="10" max="10" width="36.88671875" style="183" customWidth="1"/>
    <col min="11" max="256" width="9" style="183"/>
    <col min="257" max="257" width="33.44140625" style="183" customWidth="1"/>
    <col min="258" max="258" width="14.6640625" style="183" customWidth="1"/>
    <col min="259" max="259" width="14.33203125" style="183" customWidth="1"/>
    <col min="260" max="262" width="12.109375" style="183" bestFit="1" customWidth="1"/>
    <col min="263" max="263" width="13.109375" style="183" customWidth="1"/>
    <col min="264" max="264" width="15.33203125" style="183" customWidth="1"/>
    <col min="265" max="265" width="15.77734375" style="183" customWidth="1"/>
    <col min="266" max="266" width="36.88671875" style="183" customWidth="1"/>
    <col min="267" max="512" width="9" style="183"/>
    <col min="513" max="513" width="33.44140625" style="183" customWidth="1"/>
    <col min="514" max="514" width="14.6640625" style="183" customWidth="1"/>
    <col min="515" max="515" width="14.33203125" style="183" customWidth="1"/>
    <col min="516" max="518" width="12.109375" style="183" bestFit="1" customWidth="1"/>
    <col min="519" max="519" width="13.109375" style="183" customWidth="1"/>
    <col min="520" max="520" width="15.33203125" style="183" customWidth="1"/>
    <col min="521" max="521" width="15.77734375" style="183" customWidth="1"/>
    <col min="522" max="522" width="36.88671875" style="183" customWidth="1"/>
    <col min="523" max="768" width="9" style="183"/>
    <col min="769" max="769" width="33.44140625" style="183" customWidth="1"/>
    <col min="770" max="770" width="14.6640625" style="183" customWidth="1"/>
    <col min="771" max="771" width="14.33203125" style="183" customWidth="1"/>
    <col min="772" max="774" width="12.109375" style="183" bestFit="1" customWidth="1"/>
    <col min="775" max="775" width="13.109375" style="183" customWidth="1"/>
    <col min="776" max="776" width="15.33203125" style="183" customWidth="1"/>
    <col min="777" max="777" width="15.77734375" style="183" customWidth="1"/>
    <col min="778" max="778" width="36.88671875" style="183" customWidth="1"/>
    <col min="779" max="1024" width="9" style="183"/>
    <col min="1025" max="1025" width="33.44140625" style="183" customWidth="1"/>
    <col min="1026" max="1026" width="14.6640625" style="183" customWidth="1"/>
    <col min="1027" max="1027" width="14.33203125" style="183" customWidth="1"/>
    <col min="1028" max="1030" width="12.109375" style="183" bestFit="1" customWidth="1"/>
    <col min="1031" max="1031" width="13.109375" style="183" customWidth="1"/>
    <col min="1032" max="1032" width="15.33203125" style="183" customWidth="1"/>
    <col min="1033" max="1033" width="15.77734375" style="183" customWidth="1"/>
    <col min="1034" max="1034" width="36.88671875" style="183" customWidth="1"/>
    <col min="1035" max="1280" width="9" style="183"/>
    <col min="1281" max="1281" width="33.44140625" style="183" customWidth="1"/>
    <col min="1282" max="1282" width="14.6640625" style="183" customWidth="1"/>
    <col min="1283" max="1283" width="14.33203125" style="183" customWidth="1"/>
    <col min="1284" max="1286" width="12.109375" style="183" bestFit="1" customWidth="1"/>
    <col min="1287" max="1287" width="13.109375" style="183" customWidth="1"/>
    <col min="1288" max="1288" width="15.33203125" style="183" customWidth="1"/>
    <col min="1289" max="1289" width="15.77734375" style="183" customWidth="1"/>
    <col min="1290" max="1290" width="36.88671875" style="183" customWidth="1"/>
    <col min="1291" max="1536" width="9" style="183"/>
    <col min="1537" max="1537" width="33.44140625" style="183" customWidth="1"/>
    <col min="1538" max="1538" width="14.6640625" style="183" customWidth="1"/>
    <col min="1539" max="1539" width="14.33203125" style="183" customWidth="1"/>
    <col min="1540" max="1542" width="12.109375" style="183" bestFit="1" customWidth="1"/>
    <col min="1543" max="1543" width="13.109375" style="183" customWidth="1"/>
    <col min="1544" max="1544" width="15.33203125" style="183" customWidth="1"/>
    <col min="1545" max="1545" width="15.77734375" style="183" customWidth="1"/>
    <col min="1546" max="1546" width="36.88671875" style="183" customWidth="1"/>
    <col min="1547" max="1792" width="9" style="183"/>
    <col min="1793" max="1793" width="33.44140625" style="183" customWidth="1"/>
    <col min="1794" max="1794" width="14.6640625" style="183" customWidth="1"/>
    <col min="1795" max="1795" width="14.33203125" style="183" customWidth="1"/>
    <col min="1796" max="1798" width="12.109375" style="183" bestFit="1" customWidth="1"/>
    <col min="1799" max="1799" width="13.109375" style="183" customWidth="1"/>
    <col min="1800" max="1800" width="15.33203125" style="183" customWidth="1"/>
    <col min="1801" max="1801" width="15.77734375" style="183" customWidth="1"/>
    <col min="1802" max="1802" width="36.88671875" style="183" customWidth="1"/>
    <col min="1803" max="2048" width="9" style="183"/>
    <col min="2049" max="2049" width="33.44140625" style="183" customWidth="1"/>
    <col min="2050" max="2050" width="14.6640625" style="183" customWidth="1"/>
    <col min="2051" max="2051" width="14.33203125" style="183" customWidth="1"/>
    <col min="2052" max="2054" width="12.109375" style="183" bestFit="1" customWidth="1"/>
    <col min="2055" max="2055" width="13.109375" style="183" customWidth="1"/>
    <col min="2056" max="2056" width="15.33203125" style="183" customWidth="1"/>
    <col min="2057" max="2057" width="15.77734375" style="183" customWidth="1"/>
    <col min="2058" max="2058" width="36.88671875" style="183" customWidth="1"/>
    <col min="2059" max="2304" width="9" style="183"/>
    <col min="2305" max="2305" width="33.44140625" style="183" customWidth="1"/>
    <col min="2306" max="2306" width="14.6640625" style="183" customWidth="1"/>
    <col min="2307" max="2307" width="14.33203125" style="183" customWidth="1"/>
    <col min="2308" max="2310" width="12.109375" style="183" bestFit="1" customWidth="1"/>
    <col min="2311" max="2311" width="13.109375" style="183" customWidth="1"/>
    <col min="2312" max="2312" width="15.33203125" style="183" customWidth="1"/>
    <col min="2313" max="2313" width="15.77734375" style="183" customWidth="1"/>
    <col min="2314" max="2314" width="36.88671875" style="183" customWidth="1"/>
    <col min="2315" max="2560" width="9" style="183"/>
    <col min="2561" max="2561" width="33.44140625" style="183" customWidth="1"/>
    <col min="2562" max="2562" width="14.6640625" style="183" customWidth="1"/>
    <col min="2563" max="2563" width="14.33203125" style="183" customWidth="1"/>
    <col min="2564" max="2566" width="12.109375" style="183" bestFit="1" customWidth="1"/>
    <col min="2567" max="2567" width="13.109375" style="183" customWidth="1"/>
    <col min="2568" max="2568" width="15.33203125" style="183" customWidth="1"/>
    <col min="2569" max="2569" width="15.77734375" style="183" customWidth="1"/>
    <col min="2570" max="2570" width="36.88671875" style="183" customWidth="1"/>
    <col min="2571" max="2816" width="9" style="183"/>
    <col min="2817" max="2817" width="33.44140625" style="183" customWidth="1"/>
    <col min="2818" max="2818" width="14.6640625" style="183" customWidth="1"/>
    <col min="2819" max="2819" width="14.33203125" style="183" customWidth="1"/>
    <col min="2820" max="2822" width="12.109375" style="183" bestFit="1" customWidth="1"/>
    <col min="2823" max="2823" width="13.109375" style="183" customWidth="1"/>
    <col min="2824" max="2824" width="15.33203125" style="183" customWidth="1"/>
    <col min="2825" max="2825" width="15.77734375" style="183" customWidth="1"/>
    <col min="2826" max="2826" width="36.88671875" style="183" customWidth="1"/>
    <col min="2827" max="3072" width="9" style="183"/>
    <col min="3073" max="3073" width="33.44140625" style="183" customWidth="1"/>
    <col min="3074" max="3074" width="14.6640625" style="183" customWidth="1"/>
    <col min="3075" max="3075" width="14.33203125" style="183" customWidth="1"/>
    <col min="3076" max="3078" width="12.109375" style="183" bestFit="1" customWidth="1"/>
    <col min="3079" max="3079" width="13.109375" style="183" customWidth="1"/>
    <col min="3080" max="3080" width="15.33203125" style="183" customWidth="1"/>
    <col min="3081" max="3081" width="15.77734375" style="183" customWidth="1"/>
    <col min="3082" max="3082" width="36.88671875" style="183" customWidth="1"/>
    <col min="3083" max="3328" width="9" style="183"/>
    <col min="3329" max="3329" width="33.44140625" style="183" customWidth="1"/>
    <col min="3330" max="3330" width="14.6640625" style="183" customWidth="1"/>
    <col min="3331" max="3331" width="14.33203125" style="183" customWidth="1"/>
    <col min="3332" max="3334" width="12.109375" style="183" bestFit="1" customWidth="1"/>
    <col min="3335" max="3335" width="13.109375" style="183" customWidth="1"/>
    <col min="3336" max="3336" width="15.33203125" style="183" customWidth="1"/>
    <col min="3337" max="3337" width="15.77734375" style="183" customWidth="1"/>
    <col min="3338" max="3338" width="36.88671875" style="183" customWidth="1"/>
    <col min="3339" max="3584" width="9" style="183"/>
    <col min="3585" max="3585" width="33.44140625" style="183" customWidth="1"/>
    <col min="3586" max="3586" width="14.6640625" style="183" customWidth="1"/>
    <col min="3587" max="3587" width="14.33203125" style="183" customWidth="1"/>
    <col min="3588" max="3590" width="12.109375" style="183" bestFit="1" customWidth="1"/>
    <col min="3591" max="3591" width="13.109375" style="183" customWidth="1"/>
    <col min="3592" max="3592" width="15.33203125" style="183" customWidth="1"/>
    <col min="3593" max="3593" width="15.77734375" style="183" customWidth="1"/>
    <col min="3594" max="3594" width="36.88671875" style="183" customWidth="1"/>
    <col min="3595" max="3840" width="9" style="183"/>
    <col min="3841" max="3841" width="33.44140625" style="183" customWidth="1"/>
    <col min="3842" max="3842" width="14.6640625" style="183" customWidth="1"/>
    <col min="3843" max="3843" width="14.33203125" style="183" customWidth="1"/>
    <col min="3844" max="3846" width="12.109375" style="183" bestFit="1" customWidth="1"/>
    <col min="3847" max="3847" width="13.109375" style="183" customWidth="1"/>
    <col min="3848" max="3848" width="15.33203125" style="183" customWidth="1"/>
    <col min="3849" max="3849" width="15.77734375" style="183" customWidth="1"/>
    <col min="3850" max="3850" width="36.88671875" style="183" customWidth="1"/>
    <col min="3851" max="4096" width="9" style="183"/>
    <col min="4097" max="4097" width="33.44140625" style="183" customWidth="1"/>
    <col min="4098" max="4098" width="14.6640625" style="183" customWidth="1"/>
    <col min="4099" max="4099" width="14.33203125" style="183" customWidth="1"/>
    <col min="4100" max="4102" width="12.109375" style="183" bestFit="1" customWidth="1"/>
    <col min="4103" max="4103" width="13.109375" style="183" customWidth="1"/>
    <col min="4104" max="4104" width="15.33203125" style="183" customWidth="1"/>
    <col min="4105" max="4105" width="15.77734375" style="183" customWidth="1"/>
    <col min="4106" max="4106" width="36.88671875" style="183" customWidth="1"/>
    <col min="4107" max="4352" width="9" style="183"/>
    <col min="4353" max="4353" width="33.44140625" style="183" customWidth="1"/>
    <col min="4354" max="4354" width="14.6640625" style="183" customWidth="1"/>
    <col min="4355" max="4355" width="14.33203125" style="183" customWidth="1"/>
    <col min="4356" max="4358" width="12.109375" style="183" bestFit="1" customWidth="1"/>
    <col min="4359" max="4359" width="13.109375" style="183" customWidth="1"/>
    <col min="4360" max="4360" width="15.33203125" style="183" customWidth="1"/>
    <col min="4361" max="4361" width="15.77734375" style="183" customWidth="1"/>
    <col min="4362" max="4362" width="36.88671875" style="183" customWidth="1"/>
    <col min="4363" max="4608" width="9" style="183"/>
    <col min="4609" max="4609" width="33.44140625" style="183" customWidth="1"/>
    <col min="4610" max="4610" width="14.6640625" style="183" customWidth="1"/>
    <col min="4611" max="4611" width="14.33203125" style="183" customWidth="1"/>
    <col min="4612" max="4614" width="12.109375" style="183" bestFit="1" customWidth="1"/>
    <col min="4615" max="4615" width="13.109375" style="183" customWidth="1"/>
    <col min="4616" max="4616" width="15.33203125" style="183" customWidth="1"/>
    <col min="4617" max="4617" width="15.77734375" style="183" customWidth="1"/>
    <col min="4618" max="4618" width="36.88671875" style="183" customWidth="1"/>
    <col min="4619" max="4864" width="9" style="183"/>
    <col min="4865" max="4865" width="33.44140625" style="183" customWidth="1"/>
    <col min="4866" max="4866" width="14.6640625" style="183" customWidth="1"/>
    <col min="4867" max="4867" width="14.33203125" style="183" customWidth="1"/>
    <col min="4868" max="4870" width="12.109375" style="183" bestFit="1" customWidth="1"/>
    <col min="4871" max="4871" width="13.109375" style="183" customWidth="1"/>
    <col min="4872" max="4872" width="15.33203125" style="183" customWidth="1"/>
    <col min="4873" max="4873" width="15.77734375" style="183" customWidth="1"/>
    <col min="4874" max="4874" width="36.88671875" style="183" customWidth="1"/>
    <col min="4875" max="5120" width="9" style="183"/>
    <col min="5121" max="5121" width="33.44140625" style="183" customWidth="1"/>
    <col min="5122" max="5122" width="14.6640625" style="183" customWidth="1"/>
    <col min="5123" max="5123" width="14.33203125" style="183" customWidth="1"/>
    <col min="5124" max="5126" width="12.109375" style="183" bestFit="1" customWidth="1"/>
    <col min="5127" max="5127" width="13.109375" style="183" customWidth="1"/>
    <col min="5128" max="5128" width="15.33203125" style="183" customWidth="1"/>
    <col min="5129" max="5129" width="15.77734375" style="183" customWidth="1"/>
    <col min="5130" max="5130" width="36.88671875" style="183" customWidth="1"/>
    <col min="5131" max="5376" width="9" style="183"/>
    <col min="5377" max="5377" width="33.44140625" style="183" customWidth="1"/>
    <col min="5378" max="5378" width="14.6640625" style="183" customWidth="1"/>
    <col min="5379" max="5379" width="14.33203125" style="183" customWidth="1"/>
    <col min="5380" max="5382" width="12.109375" style="183" bestFit="1" customWidth="1"/>
    <col min="5383" max="5383" width="13.109375" style="183" customWidth="1"/>
    <col min="5384" max="5384" width="15.33203125" style="183" customWidth="1"/>
    <col min="5385" max="5385" width="15.77734375" style="183" customWidth="1"/>
    <col min="5386" max="5386" width="36.88671875" style="183" customWidth="1"/>
    <col min="5387" max="5632" width="9" style="183"/>
    <col min="5633" max="5633" width="33.44140625" style="183" customWidth="1"/>
    <col min="5634" max="5634" width="14.6640625" style="183" customWidth="1"/>
    <col min="5635" max="5635" width="14.33203125" style="183" customWidth="1"/>
    <col min="5636" max="5638" width="12.109375" style="183" bestFit="1" customWidth="1"/>
    <col min="5639" max="5639" width="13.109375" style="183" customWidth="1"/>
    <col min="5640" max="5640" width="15.33203125" style="183" customWidth="1"/>
    <col min="5641" max="5641" width="15.77734375" style="183" customWidth="1"/>
    <col min="5642" max="5642" width="36.88671875" style="183" customWidth="1"/>
    <col min="5643" max="5888" width="9" style="183"/>
    <col min="5889" max="5889" width="33.44140625" style="183" customWidth="1"/>
    <col min="5890" max="5890" width="14.6640625" style="183" customWidth="1"/>
    <col min="5891" max="5891" width="14.33203125" style="183" customWidth="1"/>
    <col min="5892" max="5894" width="12.109375" style="183" bestFit="1" customWidth="1"/>
    <col min="5895" max="5895" width="13.109375" style="183" customWidth="1"/>
    <col min="5896" max="5896" width="15.33203125" style="183" customWidth="1"/>
    <col min="5897" max="5897" width="15.77734375" style="183" customWidth="1"/>
    <col min="5898" max="5898" width="36.88671875" style="183" customWidth="1"/>
    <col min="5899" max="6144" width="9" style="183"/>
    <col min="6145" max="6145" width="33.44140625" style="183" customWidth="1"/>
    <col min="6146" max="6146" width="14.6640625" style="183" customWidth="1"/>
    <col min="6147" max="6147" width="14.33203125" style="183" customWidth="1"/>
    <col min="6148" max="6150" width="12.109375" style="183" bestFit="1" customWidth="1"/>
    <col min="6151" max="6151" width="13.109375" style="183" customWidth="1"/>
    <col min="6152" max="6152" width="15.33203125" style="183" customWidth="1"/>
    <col min="6153" max="6153" width="15.77734375" style="183" customWidth="1"/>
    <col min="6154" max="6154" width="36.88671875" style="183" customWidth="1"/>
    <col min="6155" max="6400" width="9" style="183"/>
    <col min="6401" max="6401" width="33.44140625" style="183" customWidth="1"/>
    <col min="6402" max="6402" width="14.6640625" style="183" customWidth="1"/>
    <col min="6403" max="6403" width="14.33203125" style="183" customWidth="1"/>
    <col min="6404" max="6406" width="12.109375" style="183" bestFit="1" customWidth="1"/>
    <col min="6407" max="6407" width="13.109375" style="183" customWidth="1"/>
    <col min="6408" max="6408" width="15.33203125" style="183" customWidth="1"/>
    <col min="6409" max="6409" width="15.77734375" style="183" customWidth="1"/>
    <col min="6410" max="6410" width="36.88671875" style="183" customWidth="1"/>
    <col min="6411" max="6656" width="9" style="183"/>
    <col min="6657" max="6657" width="33.44140625" style="183" customWidth="1"/>
    <col min="6658" max="6658" width="14.6640625" style="183" customWidth="1"/>
    <col min="6659" max="6659" width="14.33203125" style="183" customWidth="1"/>
    <col min="6660" max="6662" width="12.109375" style="183" bestFit="1" customWidth="1"/>
    <col min="6663" max="6663" width="13.109375" style="183" customWidth="1"/>
    <col min="6664" max="6664" width="15.33203125" style="183" customWidth="1"/>
    <col min="6665" max="6665" width="15.77734375" style="183" customWidth="1"/>
    <col min="6666" max="6666" width="36.88671875" style="183" customWidth="1"/>
    <col min="6667" max="6912" width="9" style="183"/>
    <col min="6913" max="6913" width="33.44140625" style="183" customWidth="1"/>
    <col min="6914" max="6914" width="14.6640625" style="183" customWidth="1"/>
    <col min="6915" max="6915" width="14.33203125" style="183" customWidth="1"/>
    <col min="6916" max="6918" width="12.109375" style="183" bestFit="1" customWidth="1"/>
    <col min="6919" max="6919" width="13.109375" style="183" customWidth="1"/>
    <col min="6920" max="6920" width="15.33203125" style="183" customWidth="1"/>
    <col min="6921" max="6921" width="15.77734375" style="183" customWidth="1"/>
    <col min="6922" max="6922" width="36.88671875" style="183" customWidth="1"/>
    <col min="6923" max="7168" width="9" style="183"/>
    <col min="7169" max="7169" width="33.44140625" style="183" customWidth="1"/>
    <col min="7170" max="7170" width="14.6640625" style="183" customWidth="1"/>
    <col min="7171" max="7171" width="14.33203125" style="183" customWidth="1"/>
    <col min="7172" max="7174" width="12.109375" style="183" bestFit="1" customWidth="1"/>
    <col min="7175" max="7175" width="13.109375" style="183" customWidth="1"/>
    <col min="7176" max="7176" width="15.33203125" style="183" customWidth="1"/>
    <col min="7177" max="7177" width="15.77734375" style="183" customWidth="1"/>
    <col min="7178" max="7178" width="36.88671875" style="183" customWidth="1"/>
    <col min="7179" max="7424" width="9" style="183"/>
    <col min="7425" max="7425" width="33.44140625" style="183" customWidth="1"/>
    <col min="7426" max="7426" width="14.6640625" style="183" customWidth="1"/>
    <col min="7427" max="7427" width="14.33203125" style="183" customWidth="1"/>
    <col min="7428" max="7430" width="12.109375" style="183" bestFit="1" customWidth="1"/>
    <col min="7431" max="7431" width="13.109375" style="183" customWidth="1"/>
    <col min="7432" max="7432" width="15.33203125" style="183" customWidth="1"/>
    <col min="7433" max="7433" width="15.77734375" style="183" customWidth="1"/>
    <col min="7434" max="7434" width="36.88671875" style="183" customWidth="1"/>
    <col min="7435" max="7680" width="9" style="183"/>
    <col min="7681" max="7681" width="33.44140625" style="183" customWidth="1"/>
    <col min="7682" max="7682" width="14.6640625" style="183" customWidth="1"/>
    <col min="7683" max="7683" width="14.33203125" style="183" customWidth="1"/>
    <col min="7684" max="7686" width="12.109375" style="183" bestFit="1" customWidth="1"/>
    <col min="7687" max="7687" width="13.109375" style="183" customWidth="1"/>
    <col min="7688" max="7688" width="15.33203125" style="183" customWidth="1"/>
    <col min="7689" max="7689" width="15.77734375" style="183" customWidth="1"/>
    <col min="7690" max="7690" width="36.88671875" style="183" customWidth="1"/>
    <col min="7691" max="7936" width="9" style="183"/>
    <col min="7937" max="7937" width="33.44140625" style="183" customWidth="1"/>
    <col min="7938" max="7938" width="14.6640625" style="183" customWidth="1"/>
    <col min="7939" max="7939" width="14.33203125" style="183" customWidth="1"/>
    <col min="7940" max="7942" width="12.109375" style="183" bestFit="1" customWidth="1"/>
    <col min="7943" max="7943" width="13.109375" style="183" customWidth="1"/>
    <col min="7944" max="7944" width="15.33203125" style="183" customWidth="1"/>
    <col min="7945" max="7945" width="15.77734375" style="183" customWidth="1"/>
    <col min="7946" max="7946" width="36.88671875" style="183" customWidth="1"/>
    <col min="7947" max="8192" width="9" style="183"/>
    <col min="8193" max="8193" width="33.44140625" style="183" customWidth="1"/>
    <col min="8194" max="8194" width="14.6640625" style="183" customWidth="1"/>
    <col min="8195" max="8195" width="14.33203125" style="183" customWidth="1"/>
    <col min="8196" max="8198" width="12.109375" style="183" bestFit="1" customWidth="1"/>
    <col min="8199" max="8199" width="13.109375" style="183" customWidth="1"/>
    <col min="8200" max="8200" width="15.33203125" style="183" customWidth="1"/>
    <col min="8201" max="8201" width="15.77734375" style="183" customWidth="1"/>
    <col min="8202" max="8202" width="36.88671875" style="183" customWidth="1"/>
    <col min="8203" max="8448" width="9" style="183"/>
    <col min="8449" max="8449" width="33.44140625" style="183" customWidth="1"/>
    <col min="8450" max="8450" width="14.6640625" style="183" customWidth="1"/>
    <col min="8451" max="8451" width="14.33203125" style="183" customWidth="1"/>
    <col min="8452" max="8454" width="12.109375" style="183" bestFit="1" customWidth="1"/>
    <col min="8455" max="8455" width="13.109375" style="183" customWidth="1"/>
    <col min="8456" max="8456" width="15.33203125" style="183" customWidth="1"/>
    <col min="8457" max="8457" width="15.77734375" style="183" customWidth="1"/>
    <col min="8458" max="8458" width="36.88671875" style="183" customWidth="1"/>
    <col min="8459" max="8704" width="9" style="183"/>
    <col min="8705" max="8705" width="33.44140625" style="183" customWidth="1"/>
    <col min="8706" max="8706" width="14.6640625" style="183" customWidth="1"/>
    <col min="8707" max="8707" width="14.33203125" style="183" customWidth="1"/>
    <col min="8708" max="8710" width="12.109375" style="183" bestFit="1" customWidth="1"/>
    <col min="8711" max="8711" width="13.109375" style="183" customWidth="1"/>
    <col min="8712" max="8712" width="15.33203125" style="183" customWidth="1"/>
    <col min="8713" max="8713" width="15.77734375" style="183" customWidth="1"/>
    <col min="8714" max="8714" width="36.88671875" style="183" customWidth="1"/>
    <col min="8715" max="8960" width="9" style="183"/>
    <col min="8961" max="8961" width="33.44140625" style="183" customWidth="1"/>
    <col min="8962" max="8962" width="14.6640625" style="183" customWidth="1"/>
    <col min="8963" max="8963" width="14.33203125" style="183" customWidth="1"/>
    <col min="8964" max="8966" width="12.109375" style="183" bestFit="1" customWidth="1"/>
    <col min="8967" max="8967" width="13.109375" style="183" customWidth="1"/>
    <col min="8968" max="8968" width="15.33203125" style="183" customWidth="1"/>
    <col min="8969" max="8969" width="15.77734375" style="183" customWidth="1"/>
    <col min="8970" max="8970" width="36.88671875" style="183" customWidth="1"/>
    <col min="8971" max="9216" width="9" style="183"/>
    <col min="9217" max="9217" width="33.44140625" style="183" customWidth="1"/>
    <col min="9218" max="9218" width="14.6640625" style="183" customWidth="1"/>
    <col min="9219" max="9219" width="14.33203125" style="183" customWidth="1"/>
    <col min="9220" max="9222" width="12.109375" style="183" bestFit="1" customWidth="1"/>
    <col min="9223" max="9223" width="13.109375" style="183" customWidth="1"/>
    <col min="9224" max="9224" width="15.33203125" style="183" customWidth="1"/>
    <col min="9225" max="9225" width="15.77734375" style="183" customWidth="1"/>
    <col min="9226" max="9226" width="36.88671875" style="183" customWidth="1"/>
    <col min="9227" max="9472" width="9" style="183"/>
    <col min="9473" max="9473" width="33.44140625" style="183" customWidth="1"/>
    <col min="9474" max="9474" width="14.6640625" style="183" customWidth="1"/>
    <col min="9475" max="9475" width="14.33203125" style="183" customWidth="1"/>
    <col min="9476" max="9478" width="12.109375" style="183" bestFit="1" customWidth="1"/>
    <col min="9479" max="9479" width="13.109375" style="183" customWidth="1"/>
    <col min="9480" max="9480" width="15.33203125" style="183" customWidth="1"/>
    <col min="9481" max="9481" width="15.77734375" style="183" customWidth="1"/>
    <col min="9482" max="9482" width="36.88671875" style="183" customWidth="1"/>
    <col min="9483" max="9728" width="9" style="183"/>
    <col min="9729" max="9729" width="33.44140625" style="183" customWidth="1"/>
    <col min="9730" max="9730" width="14.6640625" style="183" customWidth="1"/>
    <col min="9731" max="9731" width="14.33203125" style="183" customWidth="1"/>
    <col min="9732" max="9734" width="12.109375" style="183" bestFit="1" customWidth="1"/>
    <col min="9735" max="9735" width="13.109375" style="183" customWidth="1"/>
    <col min="9736" max="9736" width="15.33203125" style="183" customWidth="1"/>
    <col min="9737" max="9737" width="15.77734375" style="183" customWidth="1"/>
    <col min="9738" max="9738" width="36.88671875" style="183" customWidth="1"/>
    <col min="9739" max="9984" width="9" style="183"/>
    <col min="9985" max="9985" width="33.44140625" style="183" customWidth="1"/>
    <col min="9986" max="9986" width="14.6640625" style="183" customWidth="1"/>
    <col min="9987" max="9987" width="14.33203125" style="183" customWidth="1"/>
    <col min="9988" max="9990" width="12.109375" style="183" bestFit="1" customWidth="1"/>
    <col min="9991" max="9991" width="13.109375" style="183" customWidth="1"/>
    <col min="9992" max="9992" width="15.33203125" style="183" customWidth="1"/>
    <col min="9993" max="9993" width="15.77734375" style="183" customWidth="1"/>
    <col min="9994" max="9994" width="36.88671875" style="183" customWidth="1"/>
    <col min="9995" max="10240" width="9" style="183"/>
    <col min="10241" max="10241" width="33.44140625" style="183" customWidth="1"/>
    <col min="10242" max="10242" width="14.6640625" style="183" customWidth="1"/>
    <col min="10243" max="10243" width="14.33203125" style="183" customWidth="1"/>
    <col min="10244" max="10246" width="12.109375" style="183" bestFit="1" customWidth="1"/>
    <col min="10247" max="10247" width="13.109375" style="183" customWidth="1"/>
    <col min="10248" max="10248" width="15.33203125" style="183" customWidth="1"/>
    <col min="10249" max="10249" width="15.77734375" style="183" customWidth="1"/>
    <col min="10250" max="10250" width="36.88671875" style="183" customWidth="1"/>
    <col min="10251" max="10496" width="9" style="183"/>
    <col min="10497" max="10497" width="33.44140625" style="183" customWidth="1"/>
    <col min="10498" max="10498" width="14.6640625" style="183" customWidth="1"/>
    <col min="10499" max="10499" width="14.33203125" style="183" customWidth="1"/>
    <col min="10500" max="10502" width="12.109375" style="183" bestFit="1" customWidth="1"/>
    <col min="10503" max="10503" width="13.109375" style="183" customWidth="1"/>
    <col min="10504" max="10504" width="15.33203125" style="183" customWidth="1"/>
    <col min="10505" max="10505" width="15.77734375" style="183" customWidth="1"/>
    <col min="10506" max="10506" width="36.88671875" style="183" customWidth="1"/>
    <col min="10507" max="10752" width="9" style="183"/>
    <col min="10753" max="10753" width="33.44140625" style="183" customWidth="1"/>
    <col min="10754" max="10754" width="14.6640625" style="183" customWidth="1"/>
    <col min="10755" max="10755" width="14.33203125" style="183" customWidth="1"/>
    <col min="10756" max="10758" width="12.109375" style="183" bestFit="1" customWidth="1"/>
    <col min="10759" max="10759" width="13.109375" style="183" customWidth="1"/>
    <col min="10760" max="10760" width="15.33203125" style="183" customWidth="1"/>
    <col min="10761" max="10761" width="15.77734375" style="183" customWidth="1"/>
    <col min="10762" max="10762" width="36.88671875" style="183" customWidth="1"/>
    <col min="10763" max="11008" width="9" style="183"/>
    <col min="11009" max="11009" width="33.44140625" style="183" customWidth="1"/>
    <col min="11010" max="11010" width="14.6640625" style="183" customWidth="1"/>
    <col min="11011" max="11011" width="14.33203125" style="183" customWidth="1"/>
    <col min="11012" max="11014" width="12.109375" style="183" bestFit="1" customWidth="1"/>
    <col min="11015" max="11015" width="13.109375" style="183" customWidth="1"/>
    <col min="11016" max="11016" width="15.33203125" style="183" customWidth="1"/>
    <col min="11017" max="11017" width="15.77734375" style="183" customWidth="1"/>
    <col min="11018" max="11018" width="36.88671875" style="183" customWidth="1"/>
    <col min="11019" max="11264" width="9" style="183"/>
    <col min="11265" max="11265" width="33.44140625" style="183" customWidth="1"/>
    <col min="11266" max="11266" width="14.6640625" style="183" customWidth="1"/>
    <col min="11267" max="11267" width="14.33203125" style="183" customWidth="1"/>
    <col min="11268" max="11270" width="12.109375" style="183" bestFit="1" customWidth="1"/>
    <col min="11271" max="11271" width="13.109375" style="183" customWidth="1"/>
    <col min="11272" max="11272" width="15.33203125" style="183" customWidth="1"/>
    <col min="11273" max="11273" width="15.77734375" style="183" customWidth="1"/>
    <col min="11274" max="11274" width="36.88671875" style="183" customWidth="1"/>
    <col min="11275" max="11520" width="9" style="183"/>
    <col min="11521" max="11521" width="33.44140625" style="183" customWidth="1"/>
    <col min="11522" max="11522" width="14.6640625" style="183" customWidth="1"/>
    <col min="11523" max="11523" width="14.33203125" style="183" customWidth="1"/>
    <col min="11524" max="11526" width="12.109375" style="183" bestFit="1" customWidth="1"/>
    <col min="11527" max="11527" width="13.109375" style="183" customWidth="1"/>
    <col min="11528" max="11528" width="15.33203125" style="183" customWidth="1"/>
    <col min="11529" max="11529" width="15.77734375" style="183" customWidth="1"/>
    <col min="11530" max="11530" width="36.88671875" style="183" customWidth="1"/>
    <col min="11531" max="11776" width="9" style="183"/>
    <col min="11777" max="11777" width="33.44140625" style="183" customWidth="1"/>
    <col min="11778" max="11778" width="14.6640625" style="183" customWidth="1"/>
    <col min="11779" max="11779" width="14.33203125" style="183" customWidth="1"/>
    <col min="11780" max="11782" width="12.109375" style="183" bestFit="1" customWidth="1"/>
    <col min="11783" max="11783" width="13.109375" style="183" customWidth="1"/>
    <col min="11784" max="11784" width="15.33203125" style="183" customWidth="1"/>
    <col min="11785" max="11785" width="15.77734375" style="183" customWidth="1"/>
    <col min="11786" max="11786" width="36.88671875" style="183" customWidth="1"/>
    <col min="11787" max="12032" width="9" style="183"/>
    <col min="12033" max="12033" width="33.44140625" style="183" customWidth="1"/>
    <col min="12034" max="12034" width="14.6640625" style="183" customWidth="1"/>
    <col min="12035" max="12035" width="14.33203125" style="183" customWidth="1"/>
    <col min="12036" max="12038" width="12.109375" style="183" bestFit="1" customWidth="1"/>
    <col min="12039" max="12039" width="13.109375" style="183" customWidth="1"/>
    <col min="12040" max="12040" width="15.33203125" style="183" customWidth="1"/>
    <col min="12041" max="12041" width="15.77734375" style="183" customWidth="1"/>
    <col min="12042" max="12042" width="36.88671875" style="183" customWidth="1"/>
    <col min="12043" max="12288" width="9" style="183"/>
    <col min="12289" max="12289" width="33.44140625" style="183" customWidth="1"/>
    <col min="12290" max="12290" width="14.6640625" style="183" customWidth="1"/>
    <col min="12291" max="12291" width="14.33203125" style="183" customWidth="1"/>
    <col min="12292" max="12294" width="12.109375" style="183" bestFit="1" customWidth="1"/>
    <col min="12295" max="12295" width="13.109375" style="183" customWidth="1"/>
    <col min="12296" max="12296" width="15.33203125" style="183" customWidth="1"/>
    <col min="12297" max="12297" width="15.77734375" style="183" customWidth="1"/>
    <col min="12298" max="12298" width="36.88671875" style="183" customWidth="1"/>
    <col min="12299" max="12544" width="9" style="183"/>
    <col min="12545" max="12545" width="33.44140625" style="183" customWidth="1"/>
    <col min="12546" max="12546" width="14.6640625" style="183" customWidth="1"/>
    <col min="12547" max="12547" width="14.33203125" style="183" customWidth="1"/>
    <col min="12548" max="12550" width="12.109375" style="183" bestFit="1" customWidth="1"/>
    <col min="12551" max="12551" width="13.109375" style="183" customWidth="1"/>
    <col min="12552" max="12552" width="15.33203125" style="183" customWidth="1"/>
    <col min="12553" max="12553" width="15.77734375" style="183" customWidth="1"/>
    <col min="12554" max="12554" width="36.88671875" style="183" customWidth="1"/>
    <col min="12555" max="12800" width="9" style="183"/>
    <col min="12801" max="12801" width="33.44140625" style="183" customWidth="1"/>
    <col min="12802" max="12802" width="14.6640625" style="183" customWidth="1"/>
    <col min="12803" max="12803" width="14.33203125" style="183" customWidth="1"/>
    <col min="12804" max="12806" width="12.109375" style="183" bestFit="1" customWidth="1"/>
    <col min="12807" max="12807" width="13.109375" style="183" customWidth="1"/>
    <col min="12808" max="12808" width="15.33203125" style="183" customWidth="1"/>
    <col min="12809" max="12809" width="15.77734375" style="183" customWidth="1"/>
    <col min="12810" max="12810" width="36.88671875" style="183" customWidth="1"/>
    <col min="12811" max="13056" width="9" style="183"/>
    <col min="13057" max="13057" width="33.44140625" style="183" customWidth="1"/>
    <col min="13058" max="13058" width="14.6640625" style="183" customWidth="1"/>
    <col min="13059" max="13059" width="14.33203125" style="183" customWidth="1"/>
    <col min="13060" max="13062" width="12.109375" style="183" bestFit="1" customWidth="1"/>
    <col min="13063" max="13063" width="13.109375" style="183" customWidth="1"/>
    <col min="13064" max="13064" width="15.33203125" style="183" customWidth="1"/>
    <col min="13065" max="13065" width="15.77734375" style="183" customWidth="1"/>
    <col min="13066" max="13066" width="36.88671875" style="183" customWidth="1"/>
    <col min="13067" max="13312" width="9" style="183"/>
    <col min="13313" max="13313" width="33.44140625" style="183" customWidth="1"/>
    <col min="13314" max="13314" width="14.6640625" style="183" customWidth="1"/>
    <col min="13315" max="13315" width="14.33203125" style="183" customWidth="1"/>
    <col min="13316" max="13318" width="12.109375" style="183" bestFit="1" customWidth="1"/>
    <col min="13319" max="13319" width="13.109375" style="183" customWidth="1"/>
    <col min="13320" max="13320" width="15.33203125" style="183" customWidth="1"/>
    <col min="13321" max="13321" width="15.77734375" style="183" customWidth="1"/>
    <col min="13322" max="13322" width="36.88671875" style="183" customWidth="1"/>
    <col min="13323" max="13568" width="9" style="183"/>
    <col min="13569" max="13569" width="33.44140625" style="183" customWidth="1"/>
    <col min="13570" max="13570" width="14.6640625" style="183" customWidth="1"/>
    <col min="13571" max="13571" width="14.33203125" style="183" customWidth="1"/>
    <col min="13572" max="13574" width="12.109375" style="183" bestFit="1" customWidth="1"/>
    <col min="13575" max="13575" width="13.109375" style="183" customWidth="1"/>
    <col min="13576" max="13576" width="15.33203125" style="183" customWidth="1"/>
    <col min="13577" max="13577" width="15.77734375" style="183" customWidth="1"/>
    <col min="13578" max="13578" width="36.88671875" style="183" customWidth="1"/>
    <col min="13579" max="13824" width="9" style="183"/>
    <col min="13825" max="13825" width="33.44140625" style="183" customWidth="1"/>
    <col min="13826" max="13826" width="14.6640625" style="183" customWidth="1"/>
    <col min="13827" max="13827" width="14.33203125" style="183" customWidth="1"/>
    <col min="13828" max="13830" width="12.109375" style="183" bestFit="1" customWidth="1"/>
    <col min="13831" max="13831" width="13.109375" style="183" customWidth="1"/>
    <col min="13832" max="13832" width="15.33203125" style="183" customWidth="1"/>
    <col min="13833" max="13833" width="15.77734375" style="183" customWidth="1"/>
    <col min="13834" max="13834" width="36.88671875" style="183" customWidth="1"/>
    <col min="13835" max="14080" width="9" style="183"/>
    <col min="14081" max="14081" width="33.44140625" style="183" customWidth="1"/>
    <col min="14082" max="14082" width="14.6640625" style="183" customWidth="1"/>
    <col min="14083" max="14083" width="14.33203125" style="183" customWidth="1"/>
    <col min="14084" max="14086" width="12.109375" style="183" bestFit="1" customWidth="1"/>
    <col min="14087" max="14087" width="13.109375" style="183" customWidth="1"/>
    <col min="14088" max="14088" width="15.33203125" style="183" customWidth="1"/>
    <col min="14089" max="14089" width="15.77734375" style="183" customWidth="1"/>
    <col min="14090" max="14090" width="36.88671875" style="183" customWidth="1"/>
    <col min="14091" max="14336" width="9" style="183"/>
    <col min="14337" max="14337" width="33.44140625" style="183" customWidth="1"/>
    <col min="14338" max="14338" width="14.6640625" style="183" customWidth="1"/>
    <col min="14339" max="14339" width="14.33203125" style="183" customWidth="1"/>
    <col min="14340" max="14342" width="12.109375" style="183" bestFit="1" customWidth="1"/>
    <col min="14343" max="14343" width="13.109375" style="183" customWidth="1"/>
    <col min="14344" max="14344" width="15.33203125" style="183" customWidth="1"/>
    <col min="14345" max="14345" width="15.77734375" style="183" customWidth="1"/>
    <col min="14346" max="14346" width="36.88671875" style="183" customWidth="1"/>
    <col min="14347" max="14592" width="9" style="183"/>
    <col min="14593" max="14593" width="33.44140625" style="183" customWidth="1"/>
    <col min="14594" max="14594" width="14.6640625" style="183" customWidth="1"/>
    <col min="14595" max="14595" width="14.33203125" style="183" customWidth="1"/>
    <col min="14596" max="14598" width="12.109375" style="183" bestFit="1" customWidth="1"/>
    <col min="14599" max="14599" width="13.109375" style="183" customWidth="1"/>
    <col min="14600" max="14600" width="15.33203125" style="183" customWidth="1"/>
    <col min="14601" max="14601" width="15.77734375" style="183" customWidth="1"/>
    <col min="14602" max="14602" width="36.88671875" style="183" customWidth="1"/>
    <col min="14603" max="14848" width="9" style="183"/>
    <col min="14849" max="14849" width="33.44140625" style="183" customWidth="1"/>
    <col min="14850" max="14850" width="14.6640625" style="183" customWidth="1"/>
    <col min="14851" max="14851" width="14.33203125" style="183" customWidth="1"/>
    <col min="14852" max="14854" width="12.109375" style="183" bestFit="1" customWidth="1"/>
    <col min="14855" max="14855" width="13.109375" style="183" customWidth="1"/>
    <col min="14856" max="14856" width="15.33203125" style="183" customWidth="1"/>
    <col min="14857" max="14857" width="15.77734375" style="183" customWidth="1"/>
    <col min="14858" max="14858" width="36.88671875" style="183" customWidth="1"/>
    <col min="14859" max="15104" width="9" style="183"/>
    <col min="15105" max="15105" width="33.44140625" style="183" customWidth="1"/>
    <col min="15106" max="15106" width="14.6640625" style="183" customWidth="1"/>
    <col min="15107" max="15107" width="14.33203125" style="183" customWidth="1"/>
    <col min="15108" max="15110" width="12.109375" style="183" bestFit="1" customWidth="1"/>
    <col min="15111" max="15111" width="13.109375" style="183" customWidth="1"/>
    <col min="15112" max="15112" width="15.33203125" style="183" customWidth="1"/>
    <col min="15113" max="15113" width="15.77734375" style="183" customWidth="1"/>
    <col min="15114" max="15114" width="36.88671875" style="183" customWidth="1"/>
    <col min="15115" max="15360" width="9" style="183"/>
    <col min="15361" max="15361" width="33.44140625" style="183" customWidth="1"/>
    <col min="15362" max="15362" width="14.6640625" style="183" customWidth="1"/>
    <col min="15363" max="15363" width="14.33203125" style="183" customWidth="1"/>
    <col min="15364" max="15366" width="12.109375" style="183" bestFit="1" customWidth="1"/>
    <col min="15367" max="15367" width="13.109375" style="183" customWidth="1"/>
    <col min="15368" max="15368" width="15.33203125" style="183" customWidth="1"/>
    <col min="15369" max="15369" width="15.77734375" style="183" customWidth="1"/>
    <col min="15370" max="15370" width="36.88671875" style="183" customWidth="1"/>
    <col min="15371" max="15616" width="9" style="183"/>
    <col min="15617" max="15617" width="33.44140625" style="183" customWidth="1"/>
    <col min="15618" max="15618" width="14.6640625" style="183" customWidth="1"/>
    <col min="15619" max="15619" width="14.33203125" style="183" customWidth="1"/>
    <col min="15620" max="15622" width="12.109375" style="183" bestFit="1" customWidth="1"/>
    <col min="15623" max="15623" width="13.109375" style="183" customWidth="1"/>
    <col min="15624" max="15624" width="15.33203125" style="183" customWidth="1"/>
    <col min="15625" max="15625" width="15.77734375" style="183" customWidth="1"/>
    <col min="15626" max="15626" width="36.88671875" style="183" customWidth="1"/>
    <col min="15627" max="15872" width="9" style="183"/>
    <col min="15873" max="15873" width="33.44140625" style="183" customWidth="1"/>
    <col min="15874" max="15874" width="14.6640625" style="183" customWidth="1"/>
    <col min="15875" max="15875" width="14.33203125" style="183" customWidth="1"/>
    <col min="15876" max="15878" width="12.109375" style="183" bestFit="1" customWidth="1"/>
    <col min="15879" max="15879" width="13.109375" style="183" customWidth="1"/>
    <col min="15880" max="15880" width="15.33203125" style="183" customWidth="1"/>
    <col min="15881" max="15881" width="15.77734375" style="183" customWidth="1"/>
    <col min="15882" max="15882" width="36.88671875" style="183" customWidth="1"/>
    <col min="15883" max="16128" width="9" style="183"/>
    <col min="16129" max="16129" width="33.44140625" style="183" customWidth="1"/>
    <col min="16130" max="16130" width="14.6640625" style="183" customWidth="1"/>
    <col min="16131" max="16131" width="14.33203125" style="183" customWidth="1"/>
    <col min="16132" max="16134" width="12.109375" style="183" bestFit="1" customWidth="1"/>
    <col min="16135" max="16135" width="13.109375" style="183" customWidth="1"/>
    <col min="16136" max="16136" width="15.33203125" style="183" customWidth="1"/>
    <col min="16137" max="16137" width="15.77734375" style="183" customWidth="1"/>
    <col min="16138" max="16138" width="36.88671875" style="183" customWidth="1"/>
    <col min="16139" max="16384" width="9" style="183"/>
  </cols>
  <sheetData>
    <row r="1" spans="1:11" ht="20.399999999999999" thickBot="1">
      <c r="A1" s="250" t="s">
        <v>1352</v>
      </c>
      <c r="B1" s="174"/>
      <c r="C1" s="174"/>
      <c r="D1" s="174"/>
      <c r="E1" s="174"/>
      <c r="F1" s="174"/>
      <c r="G1" s="174"/>
      <c r="H1" s="174"/>
      <c r="I1" s="250" t="s">
        <v>871</v>
      </c>
      <c r="J1" s="292" t="s">
        <v>1014</v>
      </c>
      <c r="K1" s="147" t="s">
        <v>873</v>
      </c>
    </row>
    <row r="2" spans="1:11" ht="20.399999999999999" thickBot="1">
      <c r="A2" s="250" t="s">
        <v>1353</v>
      </c>
      <c r="B2" s="252" t="s">
        <v>1354</v>
      </c>
      <c r="C2" s="252"/>
      <c r="D2" s="252"/>
      <c r="E2" s="252"/>
      <c r="F2" s="252"/>
      <c r="G2" s="252"/>
      <c r="H2" s="252"/>
      <c r="I2" s="250" t="s">
        <v>1092</v>
      </c>
      <c r="J2" s="293" t="s">
        <v>1296</v>
      </c>
    </row>
    <row r="3" spans="1:11" ht="42" customHeight="1">
      <c r="A3" s="2087" t="s">
        <v>1355</v>
      </c>
      <c r="B3" s="2074"/>
      <c r="C3" s="2074"/>
      <c r="D3" s="2074"/>
      <c r="E3" s="2074"/>
      <c r="F3" s="2074"/>
      <c r="G3" s="2074"/>
      <c r="H3" s="2074"/>
      <c r="I3" s="2074"/>
      <c r="J3" s="2074"/>
    </row>
    <row r="4" spans="1:11" ht="32.25" customHeight="1" thickBot="1">
      <c r="A4" s="294" t="s">
        <v>1356</v>
      </c>
      <c r="B4" s="2086" t="s">
        <v>2196</v>
      </c>
      <c r="C4" s="2088"/>
      <c r="D4" s="2088"/>
      <c r="E4" s="2088"/>
      <c r="F4" s="2088"/>
      <c r="G4" s="2088"/>
      <c r="H4" s="2089"/>
      <c r="I4" s="295"/>
      <c r="J4" s="296" t="s">
        <v>1357</v>
      </c>
      <c r="K4" s="184"/>
    </row>
    <row r="5" spans="1:11" ht="21.9" customHeight="1">
      <c r="A5" s="2062" t="s">
        <v>1316</v>
      </c>
      <c r="B5" s="2091" t="s">
        <v>1358</v>
      </c>
      <c r="C5" s="2093" t="s">
        <v>1359</v>
      </c>
      <c r="D5" s="2094"/>
      <c r="E5" s="2094"/>
      <c r="F5" s="2094"/>
      <c r="G5" s="2094"/>
      <c r="H5" s="2066" t="s">
        <v>1360</v>
      </c>
      <c r="I5" s="2095"/>
      <c r="J5" s="2096"/>
    </row>
    <row r="6" spans="1:11" ht="42.9" customHeight="1" thickBot="1">
      <c r="A6" s="2090"/>
      <c r="B6" s="2092"/>
      <c r="C6" s="255" t="s">
        <v>1032</v>
      </c>
      <c r="D6" s="255" t="s">
        <v>1361</v>
      </c>
      <c r="E6" s="255" t="s">
        <v>1362</v>
      </c>
      <c r="F6" s="255" t="s">
        <v>1363</v>
      </c>
      <c r="G6" s="297" t="s">
        <v>1364</v>
      </c>
      <c r="H6" s="255" t="s">
        <v>1032</v>
      </c>
      <c r="I6" s="298" t="s">
        <v>1365</v>
      </c>
      <c r="J6" s="299" t="s">
        <v>1366</v>
      </c>
    </row>
    <row r="7" spans="1:11" ht="16.5" customHeight="1" thickBot="1">
      <c r="A7" s="300" t="s">
        <v>1331</v>
      </c>
      <c r="B7" s="281" t="str">
        <f t="shared" ref="B7:J7" si="0">IF(AND(B8=B23,B23=B26,B26=B8),B8,"F")</f>
        <v>F</v>
      </c>
      <c r="C7" s="281">
        <f>C9+C15+C16+C22</f>
        <v>12</v>
      </c>
      <c r="D7" s="281">
        <f t="shared" si="0"/>
        <v>9</v>
      </c>
      <c r="E7" s="281">
        <f t="shared" si="0"/>
        <v>0</v>
      </c>
      <c r="F7" s="281" t="str">
        <f>IF(AND(F8=F23,F23=F26,F26=F8),F8,"F")</f>
        <v>F</v>
      </c>
      <c r="G7" s="281" t="str">
        <f>IF(AND(G8=G23,G23=G26,G26=G8),G8,"F")</f>
        <v>F</v>
      </c>
      <c r="H7" s="281">
        <f>H9+H15+H16+H22</f>
        <v>1</v>
      </c>
      <c r="I7" s="281" t="str">
        <f t="shared" si="0"/>
        <v>F</v>
      </c>
      <c r="J7" s="282">
        <f t="shared" si="0"/>
        <v>0</v>
      </c>
    </row>
    <row r="8" spans="1:11" ht="16.5" customHeight="1" thickBot="1">
      <c r="A8" s="283" t="s">
        <v>1332</v>
      </c>
      <c r="B8" s="281">
        <f>B9+B15+B16+B22</f>
        <v>13</v>
      </c>
      <c r="C8" s="281">
        <f>SUM(D8:G8)</f>
        <v>12</v>
      </c>
      <c r="D8" s="281">
        <f t="shared" ref="D8:J8" si="1">SUM(D10:D16)+D22</f>
        <v>9</v>
      </c>
      <c r="E8" s="281">
        <f t="shared" si="1"/>
        <v>0</v>
      </c>
      <c r="F8" s="281">
        <f t="shared" si="1"/>
        <v>1</v>
      </c>
      <c r="G8" s="281">
        <f t="shared" si="1"/>
        <v>2</v>
      </c>
      <c r="H8" s="281">
        <f>SUM(I8:J8)</f>
        <v>1</v>
      </c>
      <c r="I8" s="281">
        <f t="shared" si="1"/>
        <v>1</v>
      </c>
      <c r="J8" s="282">
        <f t="shared" si="1"/>
        <v>0</v>
      </c>
    </row>
    <row r="9" spans="1:11" ht="16.5" customHeight="1" thickBot="1">
      <c r="A9" s="283" t="s">
        <v>1333</v>
      </c>
      <c r="B9" s="281">
        <f>C9+H9</f>
        <v>0</v>
      </c>
      <c r="C9" s="281">
        <f>SUM(D9:G9)</f>
        <v>0</v>
      </c>
      <c r="D9" s="281">
        <f t="shared" ref="D9:J9" si="2">SUM(D10:D14)</f>
        <v>0</v>
      </c>
      <c r="E9" s="281">
        <f t="shared" si="2"/>
        <v>0</v>
      </c>
      <c r="F9" s="281">
        <f t="shared" si="2"/>
        <v>0</v>
      </c>
      <c r="G9" s="281"/>
      <c r="H9" s="281">
        <f t="shared" ref="H9:H32" si="3">SUM(I9:J9)</f>
        <v>0</v>
      </c>
      <c r="I9" s="281">
        <f t="shared" si="2"/>
        <v>0</v>
      </c>
      <c r="J9" s="282">
        <f t="shared" si="2"/>
        <v>0</v>
      </c>
    </row>
    <row r="10" spans="1:11" ht="16.5" customHeight="1" thickBot="1">
      <c r="A10" s="283" t="s">
        <v>1334</v>
      </c>
      <c r="B10" s="281">
        <f t="shared" ref="B10:B32" si="4">C10+H10</f>
        <v>0</v>
      </c>
      <c r="C10" s="281">
        <f t="shared" ref="C10:C32" si="5">SUM(D10:G10)</f>
        <v>0</v>
      </c>
      <c r="D10" s="301"/>
      <c r="E10" s="301"/>
      <c r="F10" s="301"/>
      <c r="G10" s="301"/>
      <c r="H10" s="281">
        <f t="shared" si="3"/>
        <v>0</v>
      </c>
      <c r="I10" s="301"/>
      <c r="J10" s="302"/>
    </row>
    <row r="11" spans="1:11" ht="16.5" customHeight="1" thickBot="1">
      <c r="A11" s="283" t="s">
        <v>1335</v>
      </c>
      <c r="B11" s="281">
        <f t="shared" si="4"/>
        <v>0</v>
      </c>
      <c r="C11" s="281">
        <f t="shared" si="5"/>
        <v>0</v>
      </c>
      <c r="D11" s="288"/>
      <c r="E11" s="301"/>
      <c r="F11" s="301"/>
      <c r="G11" s="301"/>
      <c r="H11" s="281">
        <f t="shared" si="3"/>
        <v>0</v>
      </c>
      <c r="I11" s="301"/>
      <c r="J11" s="302"/>
    </row>
    <row r="12" spans="1:11" ht="16.5" customHeight="1" thickBot="1">
      <c r="A12" s="283" t="s">
        <v>1336</v>
      </c>
      <c r="B12" s="281">
        <f t="shared" si="4"/>
        <v>0</v>
      </c>
      <c r="C12" s="281">
        <f>SUM(D12:G12)</f>
        <v>0</v>
      </c>
      <c r="D12" s="301"/>
      <c r="E12" s="301"/>
      <c r="F12" s="301"/>
      <c r="G12" s="301"/>
      <c r="H12" s="281">
        <f t="shared" si="3"/>
        <v>0</v>
      </c>
      <c r="I12" s="301"/>
      <c r="J12" s="302"/>
    </row>
    <row r="13" spans="1:11" ht="16.5" customHeight="1" thickBot="1">
      <c r="A13" s="283" t="s">
        <v>1337</v>
      </c>
      <c r="B13" s="281">
        <f t="shared" si="4"/>
        <v>0</v>
      </c>
      <c r="C13" s="281">
        <f t="shared" si="5"/>
        <v>0</v>
      </c>
      <c r="D13" s="301"/>
      <c r="E13" s="301"/>
      <c r="F13" s="301"/>
      <c r="G13" s="301"/>
      <c r="H13" s="281">
        <f t="shared" si="3"/>
        <v>0</v>
      </c>
      <c r="I13" s="301"/>
      <c r="J13" s="302"/>
    </row>
    <row r="14" spans="1:11" ht="16.5" customHeight="1" thickBot="1">
      <c r="A14" s="283" t="s">
        <v>1338</v>
      </c>
      <c r="B14" s="281">
        <f t="shared" si="4"/>
        <v>0</v>
      </c>
      <c r="C14" s="281">
        <f t="shared" si="5"/>
        <v>0</v>
      </c>
      <c r="D14" s="301"/>
      <c r="E14" s="301"/>
      <c r="F14" s="301"/>
      <c r="G14" s="301"/>
      <c r="H14" s="281">
        <f t="shared" si="3"/>
        <v>0</v>
      </c>
      <c r="I14" s="301"/>
      <c r="J14" s="302"/>
    </row>
    <row r="15" spans="1:11" ht="16.5" customHeight="1" thickBot="1">
      <c r="A15" s="283" t="s">
        <v>1339</v>
      </c>
      <c r="B15" s="281">
        <f t="shared" si="4"/>
        <v>0</v>
      </c>
      <c r="C15" s="281">
        <f t="shared" si="5"/>
        <v>0</v>
      </c>
      <c r="D15" s="301"/>
      <c r="E15" s="301"/>
      <c r="F15" s="301"/>
      <c r="G15" s="301"/>
      <c r="H15" s="281">
        <f t="shared" si="3"/>
        <v>0</v>
      </c>
      <c r="I15" s="301"/>
      <c r="J15" s="302"/>
    </row>
    <row r="16" spans="1:11" ht="16.5" customHeight="1" thickBot="1">
      <c r="A16" s="303" t="s">
        <v>1340</v>
      </c>
      <c r="B16" s="281">
        <f t="shared" si="4"/>
        <v>13</v>
      </c>
      <c r="C16" s="281">
        <f t="shared" si="5"/>
        <v>12</v>
      </c>
      <c r="D16" s="281">
        <f t="shared" ref="D16:J16" si="6">SUM(D17:D21)</f>
        <v>9</v>
      </c>
      <c r="E16" s="281">
        <f t="shared" si="6"/>
        <v>0</v>
      </c>
      <c r="F16" s="281">
        <f t="shared" si="6"/>
        <v>1</v>
      </c>
      <c r="G16" s="281">
        <f t="shared" si="6"/>
        <v>2</v>
      </c>
      <c r="H16" s="281">
        <f t="shared" si="3"/>
        <v>1</v>
      </c>
      <c r="I16" s="281">
        <f t="shared" si="6"/>
        <v>1</v>
      </c>
      <c r="J16" s="282">
        <f t="shared" si="6"/>
        <v>0</v>
      </c>
    </row>
    <row r="17" spans="1:10" ht="16.5" customHeight="1" thickBot="1">
      <c r="A17" s="283" t="s">
        <v>1367</v>
      </c>
      <c r="B17" s="281">
        <f t="shared" si="4"/>
        <v>9</v>
      </c>
      <c r="C17" s="281">
        <f t="shared" si="5"/>
        <v>8</v>
      </c>
      <c r="D17" s="301">
        <v>5</v>
      </c>
      <c r="E17" s="301"/>
      <c r="F17" s="301">
        <v>1</v>
      </c>
      <c r="G17" s="301">
        <v>2</v>
      </c>
      <c r="H17" s="281">
        <f t="shared" si="3"/>
        <v>1</v>
      </c>
      <c r="I17" s="301">
        <v>1</v>
      </c>
      <c r="J17" s="302"/>
    </row>
    <row r="18" spans="1:10" ht="16.5" customHeight="1" thickBot="1">
      <c r="A18" s="283" t="s">
        <v>1368</v>
      </c>
      <c r="B18" s="281">
        <f t="shared" si="4"/>
        <v>4</v>
      </c>
      <c r="C18" s="281">
        <f t="shared" si="5"/>
        <v>4</v>
      </c>
      <c r="D18" s="301">
        <v>4</v>
      </c>
      <c r="E18" s="301"/>
      <c r="F18" s="301"/>
      <c r="G18" s="301"/>
      <c r="H18" s="281">
        <f t="shared" si="3"/>
        <v>0</v>
      </c>
      <c r="I18" s="301"/>
      <c r="J18" s="302"/>
    </row>
    <row r="19" spans="1:10" ht="16.5" customHeight="1" thickBot="1">
      <c r="A19" s="283" t="s">
        <v>1369</v>
      </c>
      <c r="B19" s="281">
        <f t="shared" si="4"/>
        <v>0</v>
      </c>
      <c r="C19" s="281">
        <f t="shared" si="5"/>
        <v>0</v>
      </c>
      <c r="D19" s="301"/>
      <c r="E19" s="301"/>
      <c r="F19" s="301"/>
      <c r="G19" s="301"/>
      <c r="H19" s="281">
        <f t="shared" si="3"/>
        <v>0</v>
      </c>
      <c r="I19" s="301"/>
      <c r="J19" s="302"/>
    </row>
    <row r="20" spans="1:10" ht="16.5" customHeight="1" thickBot="1">
      <c r="A20" s="283" t="s">
        <v>1370</v>
      </c>
      <c r="B20" s="281">
        <f t="shared" si="4"/>
        <v>0</v>
      </c>
      <c r="C20" s="281">
        <f t="shared" si="5"/>
        <v>0</v>
      </c>
      <c r="D20" s="301"/>
      <c r="E20" s="301"/>
      <c r="F20" s="301"/>
      <c r="G20" s="301"/>
      <c r="H20" s="281">
        <f t="shared" si="3"/>
        <v>0</v>
      </c>
      <c r="I20" s="301"/>
      <c r="J20" s="302"/>
    </row>
    <row r="21" spans="1:10" ht="16.5" customHeight="1" thickBot="1">
      <c r="A21" s="283" t="s">
        <v>1371</v>
      </c>
      <c r="B21" s="281">
        <f t="shared" si="4"/>
        <v>0</v>
      </c>
      <c r="C21" s="281">
        <f t="shared" si="5"/>
        <v>0</v>
      </c>
      <c r="D21" s="301"/>
      <c r="E21" s="301"/>
      <c r="F21" s="301"/>
      <c r="G21" s="301"/>
      <c r="H21" s="281">
        <f t="shared" si="3"/>
        <v>0</v>
      </c>
      <c r="I21" s="301"/>
      <c r="J21" s="302"/>
    </row>
    <row r="22" spans="1:10" ht="16.5" customHeight="1" thickBot="1">
      <c r="A22" s="304" t="s">
        <v>1341</v>
      </c>
      <c r="B22" s="281">
        <f t="shared" si="4"/>
        <v>0</v>
      </c>
      <c r="C22" s="281">
        <f t="shared" si="5"/>
        <v>0</v>
      </c>
      <c r="D22" s="301"/>
      <c r="E22" s="301"/>
      <c r="F22" s="301"/>
      <c r="G22" s="301"/>
      <c r="H22" s="281">
        <f t="shared" si="3"/>
        <v>0</v>
      </c>
      <c r="I22" s="301"/>
      <c r="J22" s="302"/>
    </row>
    <row r="23" spans="1:10" ht="16.5" customHeight="1" thickBot="1">
      <c r="A23" s="283" t="s">
        <v>1342</v>
      </c>
      <c r="B23" s="281">
        <f t="shared" si="4"/>
        <v>14</v>
      </c>
      <c r="C23" s="281">
        <f t="shared" si="5"/>
        <v>13</v>
      </c>
      <c r="D23" s="281">
        <f t="shared" ref="D23:J23" si="7">SUM(D24:D25)</f>
        <v>9</v>
      </c>
      <c r="E23" s="281">
        <f t="shared" si="7"/>
        <v>0</v>
      </c>
      <c r="F23" s="281">
        <f t="shared" si="7"/>
        <v>1</v>
      </c>
      <c r="G23" s="281">
        <f t="shared" si="7"/>
        <v>3</v>
      </c>
      <c r="H23" s="281">
        <f t="shared" si="3"/>
        <v>1</v>
      </c>
      <c r="I23" s="281">
        <f t="shared" si="7"/>
        <v>1</v>
      </c>
      <c r="J23" s="282">
        <f t="shared" si="7"/>
        <v>0</v>
      </c>
    </row>
    <row r="24" spans="1:10" ht="16.5" customHeight="1" thickBot="1">
      <c r="A24" s="283" t="s">
        <v>1343</v>
      </c>
      <c r="B24" s="281">
        <f t="shared" si="4"/>
        <v>14</v>
      </c>
      <c r="C24" s="281">
        <f t="shared" si="5"/>
        <v>13</v>
      </c>
      <c r="D24" s="301">
        <v>9</v>
      </c>
      <c r="E24" s="301"/>
      <c r="F24" s="301">
        <v>1</v>
      </c>
      <c r="G24" s="301">
        <v>3</v>
      </c>
      <c r="H24" s="281">
        <f t="shared" si="3"/>
        <v>1</v>
      </c>
      <c r="I24" s="301">
        <v>1</v>
      </c>
      <c r="J24" s="302"/>
    </row>
    <row r="25" spans="1:10" ht="16.5" customHeight="1" thickBot="1">
      <c r="A25" s="283" t="s">
        <v>1344</v>
      </c>
      <c r="B25" s="281">
        <f t="shared" si="4"/>
        <v>0</v>
      </c>
      <c r="C25" s="281">
        <f t="shared" si="5"/>
        <v>0</v>
      </c>
      <c r="D25" s="301"/>
      <c r="E25" s="301"/>
      <c r="F25" s="301"/>
      <c r="G25" s="301"/>
      <c r="H25" s="281">
        <f t="shared" si="3"/>
        <v>0</v>
      </c>
      <c r="I25" s="301"/>
      <c r="J25" s="302"/>
    </row>
    <row r="26" spans="1:10" ht="16.8" thickBot="1">
      <c r="A26" s="290" t="s">
        <v>1345</v>
      </c>
      <c r="B26" s="281">
        <f t="shared" si="4"/>
        <v>12</v>
      </c>
      <c r="C26" s="281">
        <f t="shared" si="5"/>
        <v>12</v>
      </c>
      <c r="D26" s="281">
        <f t="shared" ref="D26:J26" si="8">SUM(D27:D32)</f>
        <v>9</v>
      </c>
      <c r="E26" s="281">
        <f t="shared" si="8"/>
        <v>0</v>
      </c>
      <c r="F26" s="281">
        <f t="shared" si="8"/>
        <v>0</v>
      </c>
      <c r="G26" s="281">
        <f t="shared" si="8"/>
        <v>3</v>
      </c>
      <c r="H26" s="281">
        <f t="shared" si="3"/>
        <v>0</v>
      </c>
      <c r="I26" s="281">
        <f t="shared" si="8"/>
        <v>0</v>
      </c>
      <c r="J26" s="282">
        <f t="shared" si="8"/>
        <v>0</v>
      </c>
    </row>
    <row r="27" spans="1:10" ht="16.5" customHeight="1" thickBot="1">
      <c r="A27" s="283" t="s">
        <v>1346</v>
      </c>
      <c r="B27" s="281">
        <f t="shared" si="4"/>
        <v>0</v>
      </c>
      <c r="C27" s="281">
        <f t="shared" si="5"/>
        <v>0</v>
      </c>
      <c r="D27" s="301"/>
      <c r="E27" s="301"/>
      <c r="F27" s="301"/>
      <c r="G27" s="301"/>
      <c r="H27" s="281">
        <f t="shared" si="3"/>
        <v>0</v>
      </c>
      <c r="I27" s="301"/>
      <c r="J27" s="302"/>
    </row>
    <row r="28" spans="1:10" ht="16.5" customHeight="1" thickBot="1">
      <c r="A28" s="283" t="s">
        <v>1347</v>
      </c>
      <c r="B28" s="281">
        <f t="shared" si="4"/>
        <v>3</v>
      </c>
      <c r="C28" s="281">
        <f t="shared" si="5"/>
        <v>3</v>
      </c>
      <c r="D28" s="301">
        <v>1</v>
      </c>
      <c r="E28" s="301"/>
      <c r="F28" s="301"/>
      <c r="G28" s="301">
        <v>2</v>
      </c>
      <c r="H28" s="281">
        <f t="shared" si="3"/>
        <v>0</v>
      </c>
      <c r="I28" s="301"/>
      <c r="J28" s="302"/>
    </row>
    <row r="29" spans="1:10" ht="16.5" customHeight="1" thickBot="1">
      <c r="A29" s="283" t="s">
        <v>1348</v>
      </c>
      <c r="B29" s="281">
        <f t="shared" si="4"/>
        <v>4</v>
      </c>
      <c r="C29" s="281">
        <f t="shared" si="5"/>
        <v>4</v>
      </c>
      <c r="D29" s="301">
        <v>3</v>
      </c>
      <c r="E29" s="301"/>
      <c r="F29" s="301"/>
      <c r="G29" s="301">
        <v>1</v>
      </c>
      <c r="H29" s="281">
        <f t="shared" si="3"/>
        <v>0</v>
      </c>
      <c r="I29" s="301"/>
      <c r="J29" s="302"/>
    </row>
    <row r="30" spans="1:10" ht="16.5" customHeight="1" thickBot="1">
      <c r="A30" s="283" t="s">
        <v>1349</v>
      </c>
      <c r="B30" s="281">
        <f t="shared" si="4"/>
        <v>2</v>
      </c>
      <c r="C30" s="281">
        <f t="shared" si="5"/>
        <v>2</v>
      </c>
      <c r="D30" s="301">
        <v>2</v>
      </c>
      <c r="E30" s="301"/>
      <c r="F30" s="301"/>
      <c r="G30" s="301"/>
      <c r="H30" s="281">
        <f t="shared" si="3"/>
        <v>0</v>
      </c>
      <c r="I30" s="301"/>
      <c r="J30" s="302"/>
    </row>
    <row r="31" spans="1:10" ht="16.5" customHeight="1" thickBot="1">
      <c r="A31" s="283" t="s">
        <v>1350</v>
      </c>
      <c r="B31" s="281">
        <f t="shared" si="4"/>
        <v>3</v>
      </c>
      <c r="C31" s="281">
        <f t="shared" si="5"/>
        <v>3</v>
      </c>
      <c r="D31" s="301">
        <v>3</v>
      </c>
      <c r="E31" s="301"/>
      <c r="F31" s="301"/>
      <c r="G31" s="301"/>
      <c r="H31" s="281">
        <f t="shared" si="3"/>
        <v>0</v>
      </c>
      <c r="I31" s="301"/>
      <c r="J31" s="302"/>
    </row>
    <row r="32" spans="1:10" ht="16.5" customHeight="1" thickBot="1">
      <c r="A32" s="291" t="s">
        <v>1351</v>
      </c>
      <c r="B32" s="281">
        <f t="shared" si="4"/>
        <v>0</v>
      </c>
      <c r="C32" s="281">
        <f t="shared" si="5"/>
        <v>0</v>
      </c>
      <c r="D32" s="301"/>
      <c r="E32" s="301"/>
      <c r="F32" s="301"/>
      <c r="G32" s="301"/>
      <c r="H32" s="281">
        <f t="shared" si="3"/>
        <v>0</v>
      </c>
      <c r="I32" s="301"/>
      <c r="J32" s="302"/>
    </row>
    <row r="33" spans="1:10">
      <c r="A33" s="174" t="s">
        <v>966</v>
      </c>
      <c r="B33" s="174" t="s">
        <v>967</v>
      </c>
      <c r="C33" s="174"/>
      <c r="D33" s="174" t="s">
        <v>1008</v>
      </c>
      <c r="E33" s="174"/>
      <c r="F33" s="174"/>
      <c r="G33" s="174" t="s">
        <v>968</v>
      </c>
      <c r="H33" s="174"/>
      <c r="I33" s="1832" t="s">
        <v>2198</v>
      </c>
      <c r="J33" s="2000"/>
    </row>
    <row r="34" spans="1:10">
      <c r="A34" s="174"/>
      <c r="B34" s="174"/>
      <c r="C34" s="174"/>
      <c r="D34" s="174" t="s">
        <v>1009</v>
      </c>
      <c r="E34" s="174"/>
      <c r="F34" s="174"/>
      <c r="G34" s="174"/>
      <c r="H34" s="174"/>
      <c r="I34" s="174"/>
      <c r="J34" s="174"/>
    </row>
    <row r="35" spans="1:10">
      <c r="A35" s="174"/>
      <c r="B35" s="174"/>
      <c r="C35" s="174"/>
      <c r="D35" s="174"/>
      <c r="E35" s="174"/>
      <c r="F35" s="174"/>
      <c r="G35" s="174"/>
      <c r="H35" s="174"/>
      <c r="I35" s="174"/>
      <c r="J35" s="174"/>
    </row>
    <row r="36" spans="1:10">
      <c r="A36" s="174" t="s">
        <v>1372</v>
      </c>
      <c r="B36" s="174"/>
      <c r="C36" s="174"/>
      <c r="D36" s="174"/>
      <c r="E36" s="174"/>
      <c r="F36" s="174"/>
      <c r="G36" s="174"/>
      <c r="H36" s="174"/>
      <c r="I36" s="174"/>
      <c r="J36" s="174"/>
    </row>
    <row r="37" spans="1:10">
      <c r="A37" s="174"/>
      <c r="B37" s="174"/>
      <c r="C37" s="174"/>
      <c r="D37" s="174"/>
      <c r="E37" s="174"/>
      <c r="F37" s="174"/>
      <c r="G37" s="174"/>
      <c r="H37" s="174"/>
      <c r="I37" s="174"/>
      <c r="J37" s="174"/>
    </row>
    <row r="38" spans="1:10">
      <c r="A38" s="174"/>
      <c r="B38" s="174"/>
      <c r="C38" s="174"/>
      <c r="D38" s="174"/>
      <c r="E38" s="174"/>
      <c r="F38" s="174"/>
      <c r="G38" s="174"/>
      <c r="H38" s="174"/>
      <c r="I38" s="174"/>
      <c r="J38" s="174"/>
    </row>
    <row r="39" spans="1:10">
      <c r="A39" s="174"/>
      <c r="B39" s="174"/>
      <c r="C39" s="174"/>
      <c r="D39" s="174"/>
      <c r="E39" s="174"/>
      <c r="F39" s="174"/>
      <c r="G39" s="174"/>
      <c r="H39" s="174"/>
      <c r="I39" s="174"/>
      <c r="J39" s="174"/>
    </row>
    <row r="40" spans="1:10">
      <c r="A40" s="174"/>
      <c r="B40" s="174"/>
      <c r="C40" s="174"/>
      <c r="D40" s="174"/>
      <c r="E40" s="174"/>
      <c r="F40" s="174"/>
      <c r="G40" s="174"/>
      <c r="H40" s="174"/>
      <c r="I40" s="174"/>
      <c r="J40" s="174"/>
    </row>
    <row r="41" spans="1:10">
      <c r="A41" s="174"/>
      <c r="B41" s="174"/>
      <c r="C41" s="174"/>
      <c r="D41" s="174"/>
      <c r="E41" s="174"/>
      <c r="F41" s="174"/>
      <c r="G41" s="174"/>
      <c r="H41" s="174"/>
      <c r="I41" s="174"/>
      <c r="J41" s="174"/>
    </row>
    <row r="42" spans="1:10">
      <c r="A42" s="174"/>
      <c r="B42" s="174"/>
      <c r="C42" s="174"/>
      <c r="D42" s="174"/>
      <c r="E42" s="174"/>
      <c r="F42" s="174"/>
      <c r="G42" s="174"/>
      <c r="H42" s="174"/>
      <c r="I42" s="174"/>
      <c r="J42" s="174"/>
    </row>
    <row r="43" spans="1:10">
      <c r="A43" s="174"/>
      <c r="B43" s="174"/>
      <c r="C43" s="174"/>
      <c r="D43" s="174"/>
      <c r="E43" s="174"/>
      <c r="F43" s="174"/>
      <c r="G43" s="174"/>
      <c r="H43" s="174"/>
      <c r="I43" s="174"/>
      <c r="J43" s="174"/>
    </row>
    <row r="44" spans="1:10">
      <c r="A44" s="174"/>
      <c r="B44" s="174"/>
      <c r="C44" s="174"/>
      <c r="D44" s="174"/>
      <c r="E44" s="174"/>
      <c r="F44" s="174"/>
      <c r="G44" s="174"/>
      <c r="H44" s="174"/>
      <c r="I44" s="174"/>
      <c r="J44" s="174"/>
    </row>
    <row r="45" spans="1:10">
      <c r="A45" s="174"/>
      <c r="B45" s="174"/>
      <c r="C45" s="174"/>
      <c r="D45" s="174"/>
      <c r="E45" s="174"/>
      <c r="F45" s="174"/>
      <c r="G45" s="174"/>
      <c r="H45" s="174"/>
      <c r="I45" s="174"/>
      <c r="J45" s="174"/>
    </row>
    <row r="46" spans="1:10">
      <c r="A46" s="174"/>
      <c r="B46" s="174"/>
      <c r="C46" s="174"/>
      <c r="D46" s="174"/>
      <c r="E46" s="174"/>
      <c r="F46" s="174"/>
      <c r="G46" s="174"/>
      <c r="H46" s="174"/>
      <c r="I46" s="174"/>
      <c r="J46" s="174"/>
    </row>
    <row r="47" spans="1:10">
      <c r="A47" s="174"/>
      <c r="B47" s="174"/>
      <c r="C47" s="174"/>
      <c r="D47" s="174"/>
      <c r="E47" s="174"/>
      <c r="F47" s="174"/>
      <c r="G47" s="174"/>
      <c r="H47" s="174"/>
      <c r="I47" s="174"/>
      <c r="J47" s="174"/>
    </row>
    <row r="48" spans="1:10">
      <c r="A48" s="174"/>
      <c r="B48" s="174"/>
      <c r="C48" s="174"/>
      <c r="D48" s="174"/>
      <c r="E48" s="174"/>
      <c r="F48" s="174"/>
      <c r="G48" s="174"/>
      <c r="H48" s="174"/>
      <c r="I48" s="174"/>
      <c r="J48" s="174"/>
    </row>
    <row r="49" spans="1:10">
      <c r="A49" s="174"/>
      <c r="B49" s="174"/>
      <c r="C49" s="174"/>
      <c r="D49" s="174"/>
      <c r="E49" s="174"/>
      <c r="F49" s="174"/>
      <c r="G49" s="174"/>
      <c r="H49" s="174"/>
      <c r="I49" s="174"/>
      <c r="J49" s="174"/>
    </row>
    <row r="50" spans="1:10">
      <c r="A50" s="174"/>
      <c r="B50" s="174"/>
      <c r="C50" s="174"/>
      <c r="D50" s="174"/>
      <c r="E50" s="174"/>
      <c r="F50" s="174"/>
      <c r="G50" s="174"/>
      <c r="H50" s="174"/>
      <c r="I50" s="174"/>
      <c r="J50" s="174"/>
    </row>
    <row r="51" spans="1:10">
      <c r="A51" s="174"/>
      <c r="B51" s="174"/>
      <c r="C51" s="174"/>
      <c r="D51" s="174"/>
      <c r="E51" s="174"/>
      <c r="F51" s="174"/>
      <c r="G51" s="174"/>
      <c r="H51" s="174"/>
      <c r="I51" s="174"/>
      <c r="J51" s="174"/>
    </row>
    <row r="52" spans="1:10">
      <c r="A52" s="174"/>
      <c r="B52" s="174"/>
      <c r="C52" s="174"/>
      <c r="D52" s="174"/>
      <c r="E52" s="174"/>
      <c r="F52" s="174"/>
      <c r="G52" s="174"/>
      <c r="H52" s="174"/>
      <c r="I52" s="174"/>
      <c r="J52" s="174"/>
    </row>
    <row r="53" spans="1:10">
      <c r="A53" s="174"/>
      <c r="B53" s="174"/>
      <c r="C53" s="174"/>
      <c r="D53" s="174"/>
      <c r="E53" s="174"/>
      <c r="F53" s="174"/>
      <c r="G53" s="174"/>
      <c r="H53" s="174"/>
      <c r="I53" s="174"/>
      <c r="J53" s="174"/>
    </row>
    <row r="54" spans="1:10">
      <c r="A54" s="174"/>
      <c r="B54" s="174"/>
      <c r="C54" s="174"/>
      <c r="D54" s="174"/>
      <c r="E54" s="174"/>
      <c r="F54" s="174"/>
      <c r="G54" s="174"/>
      <c r="H54" s="174"/>
      <c r="I54" s="174"/>
      <c r="J54" s="174"/>
    </row>
    <row r="55" spans="1:10">
      <c r="A55" s="174"/>
      <c r="B55" s="174"/>
      <c r="C55" s="174"/>
      <c r="D55" s="174"/>
      <c r="E55" s="174"/>
      <c r="F55" s="174"/>
      <c r="G55" s="174"/>
      <c r="H55" s="174"/>
      <c r="I55" s="174"/>
      <c r="J55" s="174"/>
    </row>
    <row r="56" spans="1:10">
      <c r="A56" s="174"/>
      <c r="B56" s="174"/>
      <c r="C56" s="174"/>
      <c r="D56" s="174"/>
      <c r="E56" s="174"/>
      <c r="F56" s="174"/>
      <c r="G56" s="174"/>
      <c r="H56" s="174"/>
      <c r="I56" s="174"/>
      <c r="J56" s="174"/>
    </row>
    <row r="57" spans="1:10">
      <c r="A57" s="174"/>
      <c r="B57" s="174"/>
      <c r="C57" s="174"/>
      <c r="D57" s="174"/>
      <c r="E57" s="174"/>
      <c r="F57" s="174"/>
      <c r="G57" s="174"/>
      <c r="H57" s="174"/>
      <c r="I57" s="174"/>
      <c r="J57" s="174"/>
    </row>
    <row r="58" spans="1:10">
      <c r="A58" s="174"/>
      <c r="B58" s="174"/>
      <c r="C58" s="174"/>
      <c r="D58" s="174"/>
      <c r="E58" s="174"/>
      <c r="F58" s="174"/>
      <c r="G58" s="174"/>
      <c r="H58" s="174"/>
      <c r="I58" s="174"/>
      <c r="J58" s="174"/>
    </row>
    <row r="59" spans="1:10">
      <c r="A59" s="174"/>
      <c r="B59" s="174"/>
      <c r="C59" s="174"/>
      <c r="D59" s="174"/>
      <c r="E59" s="174"/>
      <c r="F59" s="174"/>
      <c r="G59" s="174"/>
      <c r="H59" s="174"/>
      <c r="I59" s="174"/>
      <c r="J59" s="174"/>
    </row>
    <row r="60" spans="1:10">
      <c r="A60" s="174"/>
      <c r="B60" s="174"/>
      <c r="C60" s="174"/>
      <c r="D60" s="174"/>
      <c r="E60" s="174"/>
      <c r="F60" s="174"/>
      <c r="G60" s="174"/>
      <c r="H60" s="174"/>
      <c r="I60" s="174"/>
      <c r="J60" s="174"/>
    </row>
    <row r="61" spans="1:10">
      <c r="A61" s="174"/>
      <c r="B61" s="174"/>
      <c r="C61" s="174"/>
      <c r="D61" s="174"/>
      <c r="E61" s="174"/>
      <c r="F61" s="174"/>
      <c r="G61" s="174"/>
      <c r="H61" s="174"/>
      <c r="I61" s="174"/>
      <c r="J61" s="174"/>
    </row>
    <row r="62" spans="1:10">
      <c r="A62" s="174"/>
      <c r="B62" s="174"/>
      <c r="C62" s="174"/>
      <c r="D62" s="174"/>
      <c r="E62" s="174"/>
      <c r="F62" s="174"/>
      <c r="G62" s="174"/>
      <c r="H62" s="174"/>
      <c r="I62" s="174"/>
      <c r="J62" s="174"/>
    </row>
    <row r="63" spans="1:10">
      <c r="A63" s="174"/>
      <c r="B63" s="174"/>
      <c r="C63" s="174"/>
      <c r="D63" s="174"/>
      <c r="E63" s="174"/>
      <c r="F63" s="174"/>
      <c r="G63" s="174"/>
      <c r="H63" s="174"/>
      <c r="I63" s="174"/>
      <c r="J63" s="174"/>
    </row>
    <row r="64" spans="1:10">
      <c r="A64" s="174"/>
      <c r="B64" s="174"/>
      <c r="C64" s="174"/>
      <c r="D64" s="174"/>
      <c r="E64" s="174"/>
      <c r="F64" s="174"/>
      <c r="G64" s="174"/>
      <c r="H64" s="174"/>
      <c r="I64" s="174"/>
      <c r="J64" s="174"/>
    </row>
    <row r="65" spans="1:10">
      <c r="A65" s="174"/>
      <c r="B65" s="174"/>
      <c r="C65" s="174"/>
      <c r="D65" s="174"/>
      <c r="E65" s="174"/>
      <c r="F65" s="174"/>
      <c r="G65" s="174"/>
      <c r="H65" s="174"/>
      <c r="I65" s="174"/>
      <c r="J65" s="174"/>
    </row>
    <row r="66" spans="1:10">
      <c r="A66" s="174"/>
      <c r="B66" s="174"/>
      <c r="C66" s="174"/>
      <c r="D66" s="174"/>
      <c r="E66" s="174"/>
      <c r="F66" s="174"/>
      <c r="G66" s="174"/>
      <c r="H66" s="174"/>
      <c r="I66" s="174"/>
      <c r="J66" s="174"/>
    </row>
    <row r="67" spans="1:10">
      <c r="A67" s="174"/>
      <c r="B67" s="174"/>
      <c r="C67" s="174"/>
      <c r="D67" s="174"/>
      <c r="E67" s="174"/>
      <c r="F67" s="174"/>
      <c r="G67" s="174"/>
      <c r="H67" s="174"/>
      <c r="I67" s="174"/>
      <c r="J67" s="174"/>
    </row>
    <row r="68" spans="1:10">
      <c r="A68" s="174"/>
      <c r="B68" s="174"/>
      <c r="C68" s="174"/>
      <c r="D68" s="174"/>
      <c r="E68" s="174"/>
      <c r="F68" s="174"/>
      <c r="G68" s="174"/>
      <c r="H68" s="174"/>
      <c r="I68" s="174"/>
      <c r="J68" s="174"/>
    </row>
    <row r="69" spans="1:10">
      <c r="A69" s="174"/>
      <c r="B69" s="174"/>
      <c r="C69" s="174"/>
      <c r="D69" s="174"/>
      <c r="E69" s="174"/>
      <c r="F69" s="174"/>
      <c r="G69" s="174"/>
      <c r="H69" s="174"/>
      <c r="I69" s="174"/>
      <c r="J69" s="174"/>
    </row>
    <row r="70" spans="1:10">
      <c r="A70" s="174"/>
      <c r="B70" s="174"/>
      <c r="C70" s="174"/>
      <c r="D70" s="174"/>
      <c r="E70" s="174"/>
      <c r="F70" s="174"/>
      <c r="G70" s="174"/>
      <c r="H70" s="174"/>
      <c r="I70" s="174"/>
      <c r="J70" s="174"/>
    </row>
    <row r="71" spans="1:10">
      <c r="A71" s="174"/>
      <c r="B71" s="174"/>
      <c r="C71" s="174"/>
      <c r="D71" s="174"/>
      <c r="E71" s="174"/>
      <c r="F71" s="174"/>
      <c r="G71" s="174"/>
      <c r="H71" s="174"/>
      <c r="I71" s="174"/>
      <c r="J71" s="174"/>
    </row>
    <row r="72" spans="1:10">
      <c r="A72" s="174"/>
      <c r="B72" s="174"/>
      <c r="C72" s="174"/>
      <c r="D72" s="174"/>
      <c r="E72" s="174"/>
      <c r="F72" s="174"/>
      <c r="G72" s="174"/>
      <c r="H72" s="174"/>
      <c r="I72" s="174"/>
      <c r="J72" s="174"/>
    </row>
    <row r="73" spans="1:10">
      <c r="A73" s="174"/>
      <c r="B73" s="174"/>
      <c r="C73" s="174"/>
      <c r="D73" s="174"/>
      <c r="E73" s="174"/>
      <c r="F73" s="174"/>
      <c r="G73" s="174"/>
      <c r="H73" s="174"/>
      <c r="I73" s="174"/>
      <c r="J73" s="174"/>
    </row>
    <row r="74" spans="1:10">
      <c r="A74" s="174"/>
      <c r="B74" s="174"/>
      <c r="C74" s="174"/>
      <c r="D74" s="174"/>
      <c r="E74" s="174"/>
      <c r="F74" s="174"/>
      <c r="G74" s="174"/>
      <c r="H74" s="174"/>
      <c r="I74" s="174"/>
      <c r="J74" s="174"/>
    </row>
    <row r="75" spans="1:10">
      <c r="A75" s="174"/>
      <c r="B75" s="174"/>
      <c r="C75" s="174"/>
      <c r="D75" s="174"/>
      <c r="E75" s="174"/>
      <c r="F75" s="174"/>
      <c r="G75" s="174"/>
      <c r="H75" s="174"/>
      <c r="I75" s="174"/>
      <c r="J75" s="174"/>
    </row>
    <row r="76" spans="1:10">
      <c r="A76" s="174"/>
      <c r="B76" s="174"/>
      <c r="C76" s="174"/>
      <c r="D76" s="174"/>
      <c r="E76" s="174"/>
      <c r="F76" s="174"/>
      <c r="G76" s="174"/>
      <c r="H76" s="174"/>
      <c r="I76" s="174"/>
      <c r="J76" s="174"/>
    </row>
    <row r="77" spans="1:10">
      <c r="A77" s="174"/>
      <c r="B77" s="174"/>
      <c r="C77" s="174"/>
      <c r="D77" s="174"/>
      <c r="E77" s="174"/>
      <c r="F77" s="174"/>
      <c r="G77" s="174"/>
      <c r="H77" s="174"/>
      <c r="I77" s="174"/>
      <c r="J77" s="174"/>
    </row>
    <row r="78" spans="1:10">
      <c r="A78" s="174"/>
      <c r="B78" s="174"/>
      <c r="C78" s="174"/>
      <c r="D78" s="174"/>
      <c r="E78" s="174"/>
      <c r="F78" s="174"/>
      <c r="G78" s="174"/>
      <c r="H78" s="174"/>
      <c r="I78" s="174"/>
      <c r="J78" s="174"/>
    </row>
    <row r="79" spans="1:10">
      <c r="A79" s="174"/>
      <c r="B79" s="174"/>
      <c r="C79" s="174"/>
      <c r="D79" s="174"/>
      <c r="E79" s="174"/>
      <c r="F79" s="174"/>
      <c r="G79" s="174"/>
      <c r="H79" s="174"/>
      <c r="I79" s="174"/>
      <c r="J79" s="174"/>
    </row>
    <row r="80" spans="1:10">
      <c r="A80" s="174"/>
      <c r="B80" s="174"/>
      <c r="C80" s="174"/>
      <c r="D80" s="174"/>
      <c r="E80" s="174"/>
      <c r="F80" s="174"/>
      <c r="G80" s="174"/>
      <c r="H80" s="174"/>
      <c r="I80" s="174"/>
      <c r="J80" s="174"/>
    </row>
    <row r="81" spans="1:10">
      <c r="A81" s="174"/>
      <c r="B81" s="174"/>
      <c r="C81" s="174"/>
      <c r="D81" s="174"/>
      <c r="E81" s="174"/>
      <c r="F81" s="174"/>
      <c r="G81" s="174"/>
      <c r="H81" s="174"/>
      <c r="I81" s="174"/>
      <c r="J81" s="174"/>
    </row>
    <row r="82" spans="1:10">
      <c r="A82" s="174"/>
      <c r="B82" s="174"/>
      <c r="C82" s="174"/>
      <c r="D82" s="174"/>
      <c r="E82" s="174"/>
      <c r="F82" s="174"/>
      <c r="G82" s="174"/>
      <c r="H82" s="174"/>
      <c r="I82" s="174"/>
      <c r="J82" s="174"/>
    </row>
    <row r="83" spans="1:10">
      <c r="A83" s="174"/>
      <c r="B83" s="174"/>
      <c r="C83" s="174"/>
      <c r="D83" s="174"/>
      <c r="E83" s="174"/>
      <c r="F83" s="174"/>
      <c r="G83" s="174"/>
      <c r="H83" s="174"/>
      <c r="I83" s="174"/>
      <c r="J83" s="174"/>
    </row>
    <row r="84" spans="1:10">
      <c r="A84" s="174"/>
      <c r="B84" s="174"/>
      <c r="C84" s="174"/>
      <c r="D84" s="174"/>
      <c r="E84" s="174"/>
      <c r="F84" s="174"/>
      <c r="G84" s="174"/>
      <c r="H84" s="174"/>
      <c r="I84" s="174"/>
      <c r="J84" s="174"/>
    </row>
    <row r="85" spans="1:10">
      <c r="A85" s="174"/>
      <c r="B85" s="174"/>
      <c r="C85" s="174"/>
      <c r="D85" s="174"/>
      <c r="E85" s="174"/>
      <c r="F85" s="174"/>
      <c r="G85" s="174"/>
      <c r="H85" s="174"/>
      <c r="I85" s="174"/>
      <c r="J85" s="174"/>
    </row>
    <row r="86" spans="1:10">
      <c r="A86" s="174"/>
      <c r="B86" s="174"/>
      <c r="C86" s="174"/>
      <c r="D86" s="174"/>
      <c r="E86" s="174"/>
      <c r="F86" s="174"/>
      <c r="G86" s="174"/>
      <c r="H86" s="174"/>
      <c r="I86" s="174"/>
      <c r="J86" s="174"/>
    </row>
    <row r="87" spans="1:10">
      <c r="A87" s="174"/>
      <c r="B87" s="174"/>
      <c r="C87" s="174"/>
      <c r="D87" s="174"/>
      <c r="E87" s="174"/>
      <c r="F87" s="174"/>
      <c r="G87" s="174"/>
      <c r="H87" s="174"/>
      <c r="I87" s="174"/>
      <c r="J87" s="174"/>
    </row>
    <row r="88" spans="1:10">
      <c r="A88" s="174"/>
      <c r="B88" s="174"/>
      <c r="C88" s="174"/>
      <c r="D88" s="174"/>
      <c r="E88" s="174"/>
      <c r="F88" s="174"/>
      <c r="G88" s="174"/>
      <c r="H88" s="174"/>
      <c r="I88" s="174"/>
      <c r="J88" s="174"/>
    </row>
    <row r="89" spans="1:10">
      <c r="A89" s="174"/>
      <c r="B89" s="174"/>
      <c r="C89" s="174"/>
      <c r="D89" s="174"/>
      <c r="E89" s="174"/>
      <c r="F89" s="174"/>
      <c r="G89" s="174"/>
      <c r="H89" s="174"/>
      <c r="I89" s="174"/>
      <c r="J89" s="174"/>
    </row>
    <row r="90" spans="1:10">
      <c r="A90" s="174"/>
      <c r="B90" s="174"/>
      <c r="C90" s="174"/>
      <c r="D90" s="174"/>
      <c r="E90" s="174"/>
      <c r="F90" s="174"/>
      <c r="G90" s="174"/>
      <c r="H90" s="174"/>
      <c r="I90" s="174"/>
      <c r="J90" s="174"/>
    </row>
    <row r="91" spans="1:10">
      <c r="A91" s="174"/>
      <c r="B91" s="174"/>
      <c r="C91" s="174"/>
      <c r="D91" s="174"/>
      <c r="E91" s="174"/>
      <c r="F91" s="174"/>
      <c r="G91" s="174"/>
      <c r="H91" s="174"/>
      <c r="I91" s="174"/>
      <c r="J91" s="174"/>
    </row>
    <row r="92" spans="1:10">
      <c r="A92" s="174"/>
      <c r="B92" s="174"/>
      <c r="C92" s="174"/>
      <c r="D92" s="174"/>
      <c r="E92" s="174"/>
      <c r="F92" s="174"/>
      <c r="G92" s="174"/>
      <c r="H92" s="174"/>
      <c r="I92" s="174"/>
      <c r="J92" s="174"/>
    </row>
    <row r="93" spans="1:10">
      <c r="A93" s="174"/>
      <c r="B93" s="174"/>
      <c r="C93" s="174"/>
      <c r="D93" s="174"/>
      <c r="E93" s="174"/>
      <c r="F93" s="174"/>
      <c r="G93" s="174"/>
      <c r="H93" s="174"/>
      <c r="I93" s="174"/>
      <c r="J93" s="174"/>
    </row>
    <row r="94" spans="1:10">
      <c r="A94" s="174"/>
      <c r="B94" s="174"/>
      <c r="C94" s="174"/>
      <c r="D94" s="174"/>
      <c r="E94" s="174"/>
      <c r="F94" s="174"/>
      <c r="G94" s="174"/>
      <c r="H94" s="174"/>
      <c r="I94" s="174"/>
      <c r="J94" s="174"/>
    </row>
    <row r="95" spans="1:10">
      <c r="A95" s="174"/>
      <c r="B95" s="174"/>
      <c r="C95" s="174"/>
      <c r="D95" s="174"/>
      <c r="E95" s="174"/>
      <c r="F95" s="174"/>
      <c r="G95" s="174"/>
      <c r="H95" s="174"/>
      <c r="I95" s="174"/>
      <c r="J95" s="174"/>
    </row>
    <row r="96" spans="1:10">
      <c r="A96" s="174"/>
      <c r="B96" s="174"/>
      <c r="C96" s="174"/>
      <c r="D96" s="174"/>
      <c r="E96" s="174"/>
      <c r="F96" s="174"/>
      <c r="G96" s="174"/>
      <c r="H96" s="174"/>
      <c r="I96" s="174"/>
      <c r="J96" s="174"/>
    </row>
    <row r="97" spans="1:10">
      <c r="A97" s="174"/>
      <c r="B97" s="174"/>
      <c r="C97" s="174"/>
      <c r="D97" s="174"/>
      <c r="E97" s="174"/>
      <c r="F97" s="174"/>
      <c r="G97" s="174"/>
      <c r="H97" s="174"/>
      <c r="I97" s="174"/>
      <c r="J97" s="174"/>
    </row>
    <row r="98" spans="1:10">
      <c r="A98" s="174"/>
      <c r="B98" s="174"/>
      <c r="C98" s="174"/>
      <c r="D98" s="174"/>
      <c r="E98" s="174"/>
      <c r="F98" s="174"/>
      <c r="G98" s="174"/>
      <c r="H98" s="174"/>
      <c r="I98" s="174"/>
      <c r="J98" s="174"/>
    </row>
    <row r="99" spans="1:10">
      <c r="A99" s="174"/>
      <c r="B99" s="174"/>
      <c r="C99" s="174"/>
      <c r="D99" s="174"/>
      <c r="E99" s="174"/>
      <c r="F99" s="174"/>
      <c r="G99" s="174"/>
      <c r="H99" s="174"/>
      <c r="I99" s="174"/>
      <c r="J99" s="174"/>
    </row>
    <row r="100" spans="1:10">
      <c r="A100" s="174"/>
      <c r="B100" s="174"/>
      <c r="C100" s="174"/>
      <c r="D100" s="174"/>
      <c r="E100" s="174"/>
      <c r="F100" s="174"/>
      <c r="G100" s="174"/>
      <c r="H100" s="174"/>
      <c r="I100" s="174"/>
      <c r="J100" s="174"/>
    </row>
    <row r="101" spans="1:10">
      <c r="A101" s="174"/>
      <c r="B101" s="174"/>
      <c r="C101" s="174"/>
      <c r="D101" s="174"/>
      <c r="E101" s="174"/>
      <c r="F101" s="174"/>
      <c r="G101" s="174"/>
      <c r="H101" s="174"/>
      <c r="I101" s="174"/>
      <c r="J101" s="174"/>
    </row>
    <row r="102" spans="1:10">
      <c r="A102" s="174"/>
      <c r="B102" s="174"/>
      <c r="C102" s="174"/>
      <c r="D102" s="174"/>
      <c r="E102" s="174"/>
      <c r="F102" s="174"/>
      <c r="G102" s="174"/>
      <c r="H102" s="174"/>
      <c r="I102" s="174"/>
      <c r="J102" s="174"/>
    </row>
    <row r="103" spans="1:10">
      <c r="A103" s="174"/>
      <c r="B103" s="174"/>
      <c r="C103" s="174"/>
      <c r="D103" s="174"/>
      <c r="E103" s="174"/>
      <c r="F103" s="174"/>
      <c r="G103" s="174"/>
      <c r="H103" s="174"/>
      <c r="I103" s="174"/>
      <c r="J103" s="174"/>
    </row>
    <row r="104" spans="1:10">
      <c r="A104" s="174"/>
      <c r="B104" s="174"/>
      <c r="C104" s="174"/>
      <c r="D104" s="174"/>
      <c r="E104" s="174"/>
      <c r="F104" s="174"/>
      <c r="G104" s="174"/>
      <c r="H104" s="174"/>
      <c r="I104" s="174"/>
      <c r="J104" s="174"/>
    </row>
    <row r="105" spans="1:10">
      <c r="A105" s="174"/>
      <c r="B105" s="174"/>
      <c r="C105" s="174"/>
      <c r="D105" s="174"/>
      <c r="E105" s="174"/>
      <c r="F105" s="174"/>
      <c r="G105" s="174"/>
      <c r="H105" s="174"/>
      <c r="I105" s="174"/>
      <c r="J105" s="174"/>
    </row>
    <row r="106" spans="1:10">
      <c r="A106" s="174"/>
      <c r="B106" s="174"/>
      <c r="C106" s="174"/>
      <c r="D106" s="174"/>
      <c r="E106" s="174"/>
      <c r="F106" s="174"/>
      <c r="G106" s="174"/>
      <c r="H106" s="174"/>
      <c r="I106" s="174"/>
      <c r="J106" s="174"/>
    </row>
    <row r="107" spans="1:10">
      <c r="A107" s="174"/>
      <c r="B107" s="174"/>
      <c r="C107" s="174"/>
      <c r="D107" s="174"/>
      <c r="E107" s="174"/>
      <c r="F107" s="174"/>
      <c r="G107" s="174"/>
      <c r="H107" s="174"/>
      <c r="I107" s="174"/>
      <c r="J107" s="174"/>
    </row>
    <row r="108" spans="1:10">
      <c r="A108" s="174"/>
      <c r="B108" s="174"/>
      <c r="C108" s="174"/>
      <c r="D108" s="174"/>
      <c r="E108" s="174"/>
      <c r="F108" s="174"/>
      <c r="G108" s="174"/>
      <c r="H108" s="174"/>
      <c r="I108" s="174"/>
      <c r="J108" s="174"/>
    </row>
    <row r="109" spans="1:10">
      <c r="A109" s="174"/>
      <c r="B109" s="174"/>
      <c r="C109" s="174"/>
      <c r="D109" s="174"/>
      <c r="E109" s="174"/>
      <c r="F109" s="174"/>
      <c r="G109" s="174"/>
      <c r="H109" s="174"/>
      <c r="I109" s="174"/>
      <c r="J109" s="174"/>
    </row>
    <row r="110" spans="1:10">
      <c r="A110" s="174"/>
      <c r="B110" s="174"/>
      <c r="C110" s="174"/>
      <c r="D110" s="174"/>
      <c r="E110" s="174"/>
      <c r="F110" s="174"/>
      <c r="G110" s="174"/>
      <c r="H110" s="174"/>
      <c r="I110" s="174"/>
      <c r="J110" s="174"/>
    </row>
    <row r="111" spans="1:10">
      <c r="A111" s="174"/>
      <c r="B111" s="174"/>
      <c r="C111" s="174"/>
      <c r="D111" s="174"/>
      <c r="E111" s="174"/>
      <c r="F111" s="174"/>
      <c r="G111" s="174"/>
      <c r="H111" s="174"/>
      <c r="I111" s="174"/>
      <c r="J111" s="174"/>
    </row>
    <row r="112" spans="1:10">
      <c r="A112" s="174"/>
      <c r="B112" s="174"/>
      <c r="C112" s="174"/>
      <c r="D112" s="174"/>
      <c r="E112" s="174"/>
      <c r="F112" s="174"/>
      <c r="G112" s="174"/>
      <c r="H112" s="174"/>
      <c r="I112" s="174"/>
      <c r="J112" s="174"/>
    </row>
    <row r="113" spans="1:10">
      <c r="A113" s="174"/>
      <c r="B113" s="174"/>
      <c r="C113" s="174"/>
      <c r="D113" s="174"/>
      <c r="E113" s="174"/>
      <c r="F113" s="174"/>
      <c r="G113" s="174"/>
      <c r="H113" s="174"/>
      <c r="I113" s="174"/>
      <c r="J113" s="174"/>
    </row>
    <row r="114" spans="1:10">
      <c r="A114" s="174"/>
      <c r="B114" s="174"/>
      <c r="C114" s="174"/>
      <c r="D114" s="174"/>
      <c r="E114" s="174"/>
      <c r="F114" s="174"/>
      <c r="G114" s="174"/>
      <c r="H114" s="174"/>
      <c r="I114" s="174"/>
      <c r="J114" s="174"/>
    </row>
    <row r="115" spans="1:10">
      <c r="A115" s="174"/>
      <c r="B115" s="174"/>
      <c r="C115" s="174"/>
      <c r="D115" s="174"/>
      <c r="E115" s="174"/>
      <c r="F115" s="174"/>
      <c r="G115" s="174"/>
      <c r="H115" s="174"/>
      <c r="I115" s="174"/>
      <c r="J115" s="174"/>
    </row>
    <row r="116" spans="1:10">
      <c r="A116" s="174"/>
      <c r="B116" s="174"/>
      <c r="C116" s="174"/>
      <c r="D116" s="174"/>
      <c r="E116" s="174"/>
      <c r="F116" s="174"/>
      <c r="G116" s="174"/>
      <c r="H116" s="174"/>
      <c r="I116" s="174"/>
      <c r="J116" s="174"/>
    </row>
    <row r="117" spans="1:10">
      <c r="A117" s="174"/>
      <c r="B117" s="174"/>
      <c r="C117" s="174"/>
      <c r="D117" s="174"/>
      <c r="E117" s="174"/>
      <c r="F117" s="174"/>
      <c r="G117" s="174"/>
      <c r="H117" s="174"/>
      <c r="I117" s="174"/>
      <c r="J117" s="174"/>
    </row>
    <row r="118" spans="1:10">
      <c r="A118" s="174"/>
      <c r="B118" s="174"/>
      <c r="C118" s="174"/>
      <c r="D118" s="174"/>
      <c r="E118" s="174"/>
      <c r="F118" s="174"/>
      <c r="G118" s="174"/>
      <c r="H118" s="174"/>
      <c r="I118" s="174"/>
      <c r="J118" s="174"/>
    </row>
    <row r="119" spans="1:10">
      <c r="A119" s="174"/>
      <c r="B119" s="174"/>
      <c r="C119" s="174"/>
      <c r="D119" s="174"/>
      <c r="E119" s="174"/>
      <c r="F119" s="174"/>
      <c r="G119" s="174"/>
      <c r="H119" s="174"/>
      <c r="I119" s="174"/>
      <c r="J119" s="174"/>
    </row>
    <row r="120" spans="1:10">
      <c r="A120" s="174"/>
      <c r="B120" s="174"/>
      <c r="C120" s="174"/>
      <c r="D120" s="174"/>
      <c r="E120" s="174"/>
      <c r="F120" s="174"/>
      <c r="G120" s="174"/>
      <c r="H120" s="174"/>
      <c r="I120" s="174"/>
      <c r="J120" s="174"/>
    </row>
    <row r="121" spans="1:10">
      <c r="A121" s="174"/>
      <c r="B121" s="174"/>
      <c r="C121" s="174"/>
      <c r="D121" s="174"/>
      <c r="E121" s="174"/>
      <c r="F121" s="174"/>
      <c r="G121" s="174"/>
      <c r="H121" s="174"/>
      <c r="I121" s="174"/>
      <c r="J121" s="174"/>
    </row>
    <row r="122" spans="1:10">
      <c r="A122" s="174"/>
      <c r="B122" s="174"/>
      <c r="C122" s="174"/>
      <c r="D122" s="174"/>
      <c r="E122" s="174"/>
      <c r="F122" s="174"/>
      <c r="G122" s="174"/>
      <c r="H122" s="174"/>
      <c r="I122" s="174"/>
      <c r="J122" s="174"/>
    </row>
    <row r="123" spans="1:10">
      <c r="A123" s="174"/>
      <c r="B123" s="174"/>
      <c r="C123" s="174"/>
      <c r="D123" s="174"/>
      <c r="E123" s="174"/>
      <c r="F123" s="174"/>
      <c r="G123" s="174"/>
      <c r="H123" s="174"/>
      <c r="I123" s="174"/>
      <c r="J123" s="174"/>
    </row>
    <row r="124" spans="1:10">
      <c r="A124" s="174"/>
      <c r="B124" s="174"/>
      <c r="C124" s="174"/>
      <c r="D124" s="174"/>
      <c r="E124" s="174"/>
      <c r="F124" s="174"/>
      <c r="G124" s="174"/>
      <c r="H124" s="174"/>
      <c r="I124" s="174"/>
      <c r="J124" s="174"/>
    </row>
    <row r="125" spans="1:10">
      <c r="A125" s="174"/>
      <c r="B125" s="174"/>
      <c r="C125" s="174"/>
      <c r="D125" s="174"/>
      <c r="E125" s="174"/>
      <c r="F125" s="174"/>
      <c r="G125" s="174"/>
      <c r="H125" s="174"/>
      <c r="I125" s="174"/>
      <c r="J125" s="174"/>
    </row>
    <row r="126" spans="1:10">
      <c r="A126" s="174"/>
      <c r="B126" s="174"/>
      <c r="C126" s="174"/>
      <c r="D126" s="174"/>
      <c r="E126" s="174"/>
      <c r="F126" s="174"/>
      <c r="G126" s="174"/>
      <c r="H126" s="174"/>
      <c r="I126" s="174"/>
      <c r="J126" s="174"/>
    </row>
    <row r="127" spans="1:10">
      <c r="A127" s="174"/>
      <c r="B127" s="174"/>
      <c r="C127" s="174"/>
      <c r="D127" s="174"/>
      <c r="E127" s="174"/>
      <c r="F127" s="174"/>
      <c r="G127" s="174"/>
      <c r="H127" s="174"/>
      <c r="I127" s="174"/>
      <c r="J127" s="174"/>
    </row>
    <row r="128" spans="1:10">
      <c r="A128" s="174"/>
      <c r="B128" s="174"/>
      <c r="C128" s="174"/>
      <c r="D128" s="174"/>
      <c r="E128" s="174"/>
      <c r="F128" s="174"/>
      <c r="G128" s="174"/>
      <c r="H128" s="174"/>
      <c r="I128" s="174"/>
      <c r="J128" s="174"/>
    </row>
    <row r="129" spans="1:10">
      <c r="A129" s="174"/>
      <c r="B129" s="174"/>
      <c r="C129" s="174"/>
      <c r="D129" s="174"/>
      <c r="E129" s="174"/>
      <c r="F129" s="174"/>
      <c r="G129" s="174"/>
      <c r="H129" s="174"/>
      <c r="I129" s="174"/>
      <c r="J129" s="174"/>
    </row>
    <row r="130" spans="1:10">
      <c r="A130" s="174"/>
      <c r="B130" s="174"/>
      <c r="C130" s="174"/>
      <c r="D130" s="174"/>
      <c r="E130" s="174"/>
      <c r="F130" s="174"/>
      <c r="G130" s="174"/>
      <c r="H130" s="174"/>
      <c r="I130" s="174"/>
      <c r="J130" s="174"/>
    </row>
    <row r="131" spans="1:10">
      <c r="A131" s="174"/>
      <c r="B131" s="174"/>
      <c r="C131" s="174"/>
      <c r="D131" s="174"/>
      <c r="E131" s="174"/>
      <c r="F131" s="174"/>
      <c r="G131" s="174"/>
      <c r="H131" s="174"/>
      <c r="I131" s="174"/>
      <c r="J131" s="174"/>
    </row>
    <row r="132" spans="1:10">
      <c r="A132" s="174"/>
      <c r="B132" s="174"/>
      <c r="C132" s="174"/>
      <c r="D132" s="174"/>
      <c r="E132" s="174"/>
      <c r="F132" s="174"/>
      <c r="G132" s="174"/>
      <c r="H132" s="174"/>
      <c r="I132" s="174"/>
      <c r="J132" s="174"/>
    </row>
    <row r="133" spans="1:10">
      <c r="A133" s="174"/>
      <c r="B133" s="174"/>
      <c r="C133" s="174"/>
      <c r="D133" s="174"/>
      <c r="E133" s="174"/>
      <c r="F133" s="174"/>
      <c r="G133" s="174"/>
      <c r="H133" s="174"/>
      <c r="I133" s="174"/>
      <c r="J133" s="174"/>
    </row>
    <row r="134" spans="1:10">
      <c r="A134" s="174"/>
      <c r="B134" s="174"/>
      <c r="C134" s="174"/>
      <c r="D134" s="174"/>
      <c r="E134" s="174"/>
      <c r="F134" s="174"/>
      <c r="G134" s="174"/>
      <c r="H134" s="174"/>
      <c r="I134" s="174"/>
      <c r="J134" s="174"/>
    </row>
    <row r="135" spans="1:10">
      <c r="A135" s="174"/>
      <c r="B135" s="174"/>
      <c r="C135" s="174"/>
      <c r="D135" s="174"/>
      <c r="E135" s="174"/>
      <c r="F135" s="174"/>
      <c r="G135" s="174"/>
      <c r="H135" s="174"/>
      <c r="I135" s="174"/>
      <c r="J135" s="174"/>
    </row>
    <row r="136" spans="1:10">
      <c r="A136" s="174"/>
      <c r="B136" s="174"/>
      <c r="C136" s="174"/>
      <c r="D136" s="174"/>
      <c r="E136" s="174"/>
      <c r="F136" s="174"/>
      <c r="G136" s="174"/>
      <c r="H136" s="174"/>
      <c r="I136" s="174"/>
      <c r="J136" s="174"/>
    </row>
    <row r="137" spans="1:10">
      <c r="A137" s="174"/>
      <c r="B137" s="174"/>
      <c r="C137" s="174"/>
      <c r="D137" s="174"/>
      <c r="E137" s="174"/>
      <c r="F137" s="174"/>
      <c r="G137" s="174"/>
      <c r="H137" s="174"/>
      <c r="I137" s="174"/>
      <c r="J137" s="174"/>
    </row>
    <row r="138" spans="1:10">
      <c r="A138" s="174"/>
      <c r="B138" s="174"/>
      <c r="C138" s="174"/>
      <c r="D138" s="174"/>
      <c r="E138" s="174"/>
      <c r="F138" s="174"/>
      <c r="G138" s="174"/>
      <c r="H138" s="174"/>
      <c r="I138" s="174"/>
      <c r="J138" s="174"/>
    </row>
    <row r="139" spans="1:10">
      <c r="A139" s="174"/>
      <c r="B139" s="174"/>
      <c r="C139" s="174"/>
      <c r="D139" s="174"/>
      <c r="E139" s="174"/>
      <c r="F139" s="174"/>
      <c r="G139" s="174"/>
      <c r="H139" s="174"/>
      <c r="I139" s="174"/>
      <c r="J139" s="174"/>
    </row>
    <row r="140" spans="1:10">
      <c r="A140" s="174"/>
      <c r="B140" s="174"/>
      <c r="C140" s="174"/>
      <c r="D140" s="174"/>
      <c r="E140" s="174"/>
      <c r="F140" s="174"/>
      <c r="G140" s="174"/>
      <c r="H140" s="174"/>
      <c r="I140" s="174"/>
      <c r="J140" s="174"/>
    </row>
    <row r="141" spans="1:10">
      <c r="A141" s="174"/>
      <c r="B141" s="174"/>
      <c r="C141" s="174"/>
      <c r="D141" s="174"/>
      <c r="E141" s="174"/>
      <c r="F141" s="174"/>
      <c r="G141" s="174"/>
      <c r="H141" s="174"/>
      <c r="I141" s="174"/>
      <c r="J141" s="174"/>
    </row>
    <row r="142" spans="1:10">
      <c r="A142" s="174"/>
      <c r="B142" s="174"/>
      <c r="C142" s="174"/>
      <c r="D142" s="174"/>
      <c r="E142" s="174"/>
      <c r="F142" s="174"/>
      <c r="G142" s="174"/>
      <c r="H142" s="174"/>
      <c r="I142" s="174"/>
      <c r="J142" s="174"/>
    </row>
    <row r="143" spans="1:10">
      <c r="A143" s="174"/>
      <c r="B143" s="174"/>
      <c r="C143" s="174"/>
      <c r="D143" s="174"/>
      <c r="E143" s="174"/>
      <c r="F143" s="174"/>
      <c r="G143" s="174"/>
      <c r="H143" s="174"/>
      <c r="I143" s="174"/>
      <c r="J143" s="174"/>
    </row>
    <row r="144" spans="1:10">
      <c r="A144" s="174"/>
      <c r="B144" s="174"/>
      <c r="C144" s="174"/>
      <c r="D144" s="174"/>
      <c r="E144" s="174"/>
      <c r="F144" s="174"/>
      <c r="G144" s="174"/>
      <c r="H144" s="174"/>
      <c r="I144" s="174"/>
      <c r="J144" s="174"/>
    </row>
    <row r="145" spans="1:10">
      <c r="A145" s="174"/>
      <c r="B145" s="174"/>
      <c r="C145" s="174"/>
      <c r="D145" s="174"/>
      <c r="E145" s="174"/>
      <c r="F145" s="174"/>
      <c r="G145" s="174"/>
      <c r="H145" s="174"/>
      <c r="I145" s="174"/>
      <c r="J145" s="174"/>
    </row>
    <row r="146" spans="1:10">
      <c r="A146" s="174"/>
      <c r="B146" s="174"/>
      <c r="C146" s="174"/>
      <c r="D146" s="174"/>
      <c r="E146" s="174"/>
      <c r="F146" s="174"/>
      <c r="G146" s="174"/>
      <c r="H146" s="174"/>
      <c r="I146" s="174"/>
      <c r="J146" s="174"/>
    </row>
    <row r="147" spans="1:10">
      <c r="A147" s="174"/>
      <c r="B147" s="174"/>
      <c r="C147" s="174"/>
      <c r="D147" s="174"/>
      <c r="E147" s="174"/>
      <c r="F147" s="174"/>
      <c r="G147" s="174"/>
      <c r="H147" s="174"/>
      <c r="I147" s="174"/>
      <c r="J147" s="174"/>
    </row>
    <row r="148" spans="1:10">
      <c r="A148" s="174"/>
      <c r="B148" s="174"/>
      <c r="C148" s="174"/>
      <c r="D148" s="174"/>
      <c r="E148" s="174"/>
      <c r="F148" s="174"/>
      <c r="G148" s="174"/>
      <c r="H148" s="174"/>
      <c r="I148" s="174"/>
      <c r="J148" s="174"/>
    </row>
    <row r="149" spans="1:10">
      <c r="A149" s="174"/>
      <c r="B149" s="174"/>
      <c r="C149" s="174"/>
      <c r="D149" s="174"/>
      <c r="E149" s="174"/>
      <c r="F149" s="174"/>
      <c r="G149" s="174"/>
      <c r="H149" s="174"/>
      <c r="I149" s="174"/>
      <c r="J149" s="174"/>
    </row>
    <row r="150" spans="1:10">
      <c r="A150" s="174"/>
      <c r="B150" s="174"/>
      <c r="C150" s="174"/>
      <c r="D150" s="174"/>
      <c r="E150" s="174"/>
      <c r="F150" s="174"/>
      <c r="G150" s="174"/>
      <c r="H150" s="174"/>
      <c r="I150" s="174"/>
      <c r="J150" s="174"/>
    </row>
    <row r="151" spans="1:10">
      <c r="A151" s="174"/>
      <c r="B151" s="174"/>
      <c r="C151" s="174"/>
      <c r="D151" s="174"/>
      <c r="E151" s="174"/>
      <c r="F151" s="174"/>
      <c r="G151" s="174"/>
      <c r="H151" s="174"/>
      <c r="I151" s="174"/>
      <c r="J151" s="174"/>
    </row>
    <row r="152" spans="1:10">
      <c r="A152" s="174"/>
      <c r="B152" s="174"/>
      <c r="C152" s="174"/>
      <c r="D152" s="174"/>
      <c r="E152" s="174"/>
      <c r="F152" s="174"/>
      <c r="G152" s="174"/>
      <c r="H152" s="174"/>
      <c r="I152" s="174"/>
      <c r="J152" s="174"/>
    </row>
    <row r="153" spans="1:10">
      <c r="A153" s="174"/>
      <c r="B153" s="174"/>
      <c r="C153" s="174"/>
      <c r="D153" s="174"/>
      <c r="E153" s="174"/>
      <c r="F153" s="174"/>
      <c r="G153" s="174"/>
      <c r="H153" s="174"/>
      <c r="I153" s="174"/>
      <c r="J153" s="174"/>
    </row>
    <row r="154" spans="1:10">
      <c r="A154" s="174"/>
      <c r="B154" s="174"/>
      <c r="C154" s="174"/>
      <c r="D154" s="174"/>
      <c r="E154" s="174"/>
      <c r="F154" s="174"/>
      <c r="G154" s="174"/>
      <c r="H154" s="174"/>
      <c r="I154" s="174"/>
      <c r="J154" s="174"/>
    </row>
    <row r="155" spans="1:10">
      <c r="A155" s="174"/>
      <c r="B155" s="174"/>
      <c r="C155" s="174"/>
      <c r="D155" s="174"/>
      <c r="E155" s="174"/>
      <c r="F155" s="174"/>
      <c r="G155" s="174"/>
      <c r="H155" s="174"/>
      <c r="I155" s="174"/>
      <c r="J155" s="174"/>
    </row>
    <row r="156" spans="1:10">
      <c r="A156" s="174"/>
      <c r="B156" s="174"/>
      <c r="C156" s="174"/>
      <c r="D156" s="174"/>
      <c r="E156" s="174"/>
      <c r="F156" s="174"/>
      <c r="G156" s="174"/>
      <c r="H156" s="174"/>
      <c r="I156" s="174"/>
      <c r="J156" s="174"/>
    </row>
    <row r="157" spans="1:10">
      <c r="A157" s="174"/>
      <c r="B157" s="174"/>
      <c r="C157" s="174"/>
      <c r="D157" s="174"/>
      <c r="E157" s="174"/>
      <c r="F157" s="174"/>
      <c r="G157" s="174"/>
      <c r="H157" s="174"/>
      <c r="I157" s="174"/>
      <c r="J157" s="174"/>
    </row>
    <row r="158" spans="1:10">
      <c r="A158" s="174"/>
      <c r="B158" s="174"/>
      <c r="C158" s="174"/>
      <c r="D158" s="174"/>
      <c r="E158" s="174"/>
      <c r="F158" s="174"/>
      <c r="G158" s="174"/>
      <c r="H158" s="174"/>
      <c r="I158" s="174"/>
      <c r="J158" s="174"/>
    </row>
    <row r="159" spans="1:10">
      <c r="A159" s="174"/>
      <c r="B159" s="174"/>
      <c r="C159" s="174"/>
      <c r="D159" s="174"/>
      <c r="E159" s="174"/>
      <c r="F159" s="174"/>
      <c r="G159" s="174"/>
      <c r="H159" s="174"/>
      <c r="I159" s="174"/>
      <c r="J159" s="174"/>
    </row>
    <row r="160" spans="1:10">
      <c r="A160" s="174"/>
      <c r="B160" s="174"/>
      <c r="C160" s="174"/>
      <c r="D160" s="174"/>
      <c r="E160" s="174"/>
      <c r="F160" s="174"/>
      <c r="G160" s="174"/>
      <c r="H160" s="174"/>
      <c r="I160" s="174"/>
      <c r="J160" s="174"/>
    </row>
    <row r="161" spans="1:10">
      <c r="A161" s="174"/>
      <c r="B161" s="174"/>
      <c r="C161" s="174"/>
      <c r="D161" s="174"/>
      <c r="E161" s="174"/>
      <c r="F161" s="174"/>
      <c r="G161" s="174"/>
      <c r="H161" s="174"/>
      <c r="I161" s="174"/>
      <c r="J161" s="174"/>
    </row>
    <row r="162" spans="1:10">
      <c r="A162" s="174"/>
      <c r="B162" s="174"/>
      <c r="C162" s="174"/>
      <c r="D162" s="174"/>
      <c r="E162" s="174"/>
      <c r="F162" s="174"/>
      <c r="G162" s="174"/>
      <c r="H162" s="174"/>
      <c r="I162" s="174"/>
      <c r="J162" s="174"/>
    </row>
    <row r="163" spans="1:10">
      <c r="A163" s="174"/>
      <c r="B163" s="174"/>
      <c r="C163" s="174"/>
      <c r="D163" s="174"/>
      <c r="E163" s="174"/>
      <c r="F163" s="174"/>
      <c r="G163" s="174"/>
      <c r="H163" s="174"/>
      <c r="I163" s="174"/>
      <c r="J163" s="174"/>
    </row>
    <row r="164" spans="1:10">
      <c r="A164" s="174"/>
      <c r="B164" s="174"/>
      <c r="C164" s="174"/>
      <c r="D164" s="174"/>
      <c r="E164" s="174"/>
      <c r="F164" s="174"/>
      <c r="G164" s="174"/>
      <c r="H164" s="174"/>
      <c r="I164" s="174"/>
      <c r="J164" s="174"/>
    </row>
    <row r="165" spans="1:10">
      <c r="A165" s="174"/>
      <c r="B165" s="174"/>
      <c r="C165" s="174"/>
      <c r="D165" s="174"/>
      <c r="E165" s="174"/>
      <c r="F165" s="174"/>
      <c r="G165" s="174"/>
      <c r="H165" s="174"/>
      <c r="I165" s="174"/>
      <c r="J165" s="174"/>
    </row>
    <row r="166" spans="1:10">
      <c r="A166" s="174"/>
      <c r="B166" s="174"/>
      <c r="C166" s="174"/>
      <c r="D166" s="174"/>
      <c r="E166" s="174"/>
      <c r="F166" s="174"/>
      <c r="G166" s="174"/>
      <c r="H166" s="174"/>
      <c r="I166" s="174"/>
      <c r="J166" s="174"/>
    </row>
    <row r="167" spans="1:10">
      <c r="A167" s="174"/>
      <c r="B167" s="174"/>
      <c r="C167" s="174"/>
      <c r="D167" s="174"/>
      <c r="E167" s="174"/>
      <c r="F167" s="174"/>
      <c r="G167" s="174"/>
      <c r="H167" s="174"/>
      <c r="I167" s="174"/>
      <c r="J167" s="174"/>
    </row>
    <row r="168" spans="1:10">
      <c r="A168" s="174"/>
      <c r="B168" s="174"/>
      <c r="C168" s="174"/>
      <c r="D168" s="174"/>
      <c r="E168" s="174"/>
      <c r="F168" s="174"/>
      <c r="G168" s="174"/>
      <c r="H168" s="174"/>
      <c r="I168" s="174"/>
      <c r="J168" s="174"/>
    </row>
    <row r="169" spans="1:10">
      <c r="A169" s="174"/>
      <c r="B169" s="174"/>
      <c r="C169" s="174"/>
      <c r="D169" s="174"/>
      <c r="E169" s="174"/>
      <c r="F169" s="174"/>
      <c r="G169" s="174"/>
      <c r="H169" s="174"/>
      <c r="I169" s="174"/>
      <c r="J169" s="174"/>
    </row>
    <row r="170" spans="1:10">
      <c r="A170" s="174"/>
      <c r="B170" s="174"/>
      <c r="C170" s="174"/>
      <c r="D170" s="174"/>
      <c r="E170" s="174"/>
      <c r="F170" s="174"/>
      <c r="G170" s="174"/>
      <c r="H170" s="174"/>
      <c r="I170" s="174"/>
      <c r="J170" s="174"/>
    </row>
    <row r="171" spans="1:10">
      <c r="A171" s="174"/>
      <c r="B171" s="174"/>
      <c r="C171" s="174"/>
      <c r="D171" s="174"/>
      <c r="E171" s="174"/>
      <c r="F171" s="174"/>
      <c r="G171" s="174"/>
      <c r="H171" s="174"/>
      <c r="I171" s="174"/>
      <c r="J171" s="174"/>
    </row>
    <row r="172" spans="1:10">
      <c r="A172" s="174"/>
      <c r="B172" s="174"/>
      <c r="C172" s="174"/>
      <c r="D172" s="174"/>
      <c r="E172" s="174"/>
      <c r="F172" s="174"/>
      <c r="G172" s="174"/>
      <c r="H172" s="174"/>
      <c r="I172" s="174"/>
      <c r="J172" s="174"/>
    </row>
    <row r="173" spans="1:10">
      <c r="A173" s="174"/>
      <c r="B173" s="174"/>
      <c r="C173" s="174"/>
      <c r="D173" s="174"/>
      <c r="E173" s="174"/>
      <c r="F173" s="174"/>
      <c r="G173" s="174"/>
      <c r="H173" s="174"/>
      <c r="I173" s="174"/>
      <c r="J173" s="174"/>
    </row>
    <row r="174" spans="1:10">
      <c r="A174" s="174"/>
      <c r="B174" s="174"/>
      <c r="C174" s="174"/>
      <c r="D174" s="174"/>
      <c r="E174" s="174"/>
      <c r="F174" s="174"/>
      <c r="G174" s="174"/>
      <c r="H174" s="174"/>
      <c r="I174" s="174"/>
      <c r="J174" s="174"/>
    </row>
    <row r="175" spans="1:10">
      <c r="A175" s="174"/>
      <c r="B175" s="174"/>
      <c r="C175" s="174"/>
      <c r="D175" s="174"/>
      <c r="E175" s="174"/>
      <c r="F175" s="174"/>
      <c r="G175" s="174"/>
      <c r="H175" s="174"/>
      <c r="I175" s="174"/>
      <c r="J175" s="174"/>
    </row>
    <row r="176" spans="1:10">
      <c r="A176" s="174"/>
      <c r="B176" s="174"/>
      <c r="C176" s="174"/>
      <c r="D176" s="174"/>
      <c r="E176" s="174"/>
      <c r="F176" s="174"/>
      <c r="G176" s="174"/>
      <c r="H176" s="174"/>
      <c r="I176" s="174"/>
      <c r="J176" s="174"/>
    </row>
    <row r="177" spans="1:10">
      <c r="A177" s="174"/>
      <c r="B177" s="174"/>
      <c r="C177" s="174"/>
      <c r="D177" s="174"/>
      <c r="E177" s="174"/>
      <c r="F177" s="174"/>
      <c r="G177" s="174"/>
      <c r="H177" s="174"/>
      <c r="I177" s="174"/>
      <c r="J177" s="174"/>
    </row>
    <row r="178" spans="1:10">
      <c r="A178" s="174"/>
      <c r="B178" s="174"/>
      <c r="C178" s="174"/>
      <c r="D178" s="174"/>
      <c r="E178" s="174"/>
      <c r="F178" s="174"/>
      <c r="G178" s="174"/>
      <c r="H178" s="174"/>
      <c r="I178" s="174"/>
      <c r="J178" s="174"/>
    </row>
    <row r="179" spans="1:10">
      <c r="A179" s="174"/>
      <c r="B179" s="174"/>
      <c r="C179" s="174"/>
      <c r="D179" s="174"/>
      <c r="E179" s="174"/>
      <c r="F179" s="174"/>
      <c r="G179" s="174"/>
      <c r="H179" s="174"/>
      <c r="I179" s="174"/>
      <c r="J179" s="174"/>
    </row>
    <row r="180" spans="1:10">
      <c r="A180" s="174"/>
      <c r="B180" s="174"/>
      <c r="C180" s="174"/>
      <c r="D180" s="174"/>
      <c r="E180" s="174"/>
      <c r="F180" s="174"/>
      <c r="G180" s="174"/>
      <c r="H180" s="174"/>
      <c r="I180" s="174"/>
      <c r="J180" s="174"/>
    </row>
    <row r="181" spans="1:10">
      <c r="A181" s="174"/>
      <c r="B181" s="174"/>
      <c r="C181" s="174"/>
      <c r="D181" s="174"/>
      <c r="E181" s="174"/>
      <c r="F181" s="174"/>
      <c r="G181" s="174"/>
      <c r="H181" s="174"/>
      <c r="I181" s="174"/>
      <c r="J181" s="174"/>
    </row>
    <row r="182" spans="1:10">
      <c r="A182" s="174"/>
      <c r="B182" s="174"/>
      <c r="C182" s="174"/>
      <c r="D182" s="174"/>
      <c r="E182" s="174"/>
      <c r="F182" s="174"/>
      <c r="G182" s="174"/>
      <c r="H182" s="174"/>
      <c r="I182" s="174"/>
      <c r="J182" s="174"/>
    </row>
    <row r="183" spans="1:10">
      <c r="A183" s="174"/>
      <c r="B183" s="174"/>
      <c r="C183" s="174"/>
      <c r="D183" s="174"/>
      <c r="E183" s="174"/>
      <c r="F183" s="174"/>
      <c r="G183" s="174"/>
      <c r="H183" s="174"/>
      <c r="I183" s="174"/>
      <c r="J183" s="174"/>
    </row>
    <row r="184" spans="1:10">
      <c r="A184" s="174"/>
      <c r="B184" s="174"/>
      <c r="C184" s="174"/>
      <c r="D184" s="174"/>
      <c r="E184" s="174"/>
      <c r="F184" s="174"/>
      <c r="G184" s="174"/>
      <c r="H184" s="174"/>
      <c r="I184" s="174"/>
      <c r="J184" s="174"/>
    </row>
    <row r="185" spans="1:10">
      <c r="A185" s="174"/>
      <c r="B185" s="174"/>
      <c r="C185" s="174"/>
      <c r="D185" s="174"/>
      <c r="E185" s="174"/>
      <c r="F185" s="174"/>
      <c r="G185" s="174"/>
      <c r="H185" s="174"/>
      <c r="I185" s="174"/>
      <c r="J185" s="174"/>
    </row>
    <row r="186" spans="1:10">
      <c r="A186" s="174"/>
      <c r="B186" s="174"/>
      <c r="C186" s="174"/>
      <c r="D186" s="174"/>
      <c r="E186" s="174"/>
      <c r="F186" s="174"/>
      <c r="G186" s="174"/>
      <c r="H186" s="174"/>
      <c r="I186" s="174"/>
      <c r="J186" s="174"/>
    </row>
    <row r="187" spans="1:10">
      <c r="A187" s="174"/>
      <c r="B187" s="174"/>
      <c r="C187" s="174"/>
      <c r="D187" s="174"/>
      <c r="E187" s="174"/>
      <c r="F187" s="174"/>
      <c r="G187" s="174"/>
      <c r="H187" s="174"/>
      <c r="I187" s="174"/>
      <c r="J187" s="174"/>
    </row>
    <row r="188" spans="1:10">
      <c r="A188" s="174"/>
      <c r="B188" s="174"/>
      <c r="C188" s="174"/>
      <c r="D188" s="174"/>
      <c r="E188" s="174"/>
      <c r="F188" s="174"/>
      <c r="G188" s="174"/>
      <c r="H188" s="174"/>
      <c r="I188" s="174"/>
      <c r="J188" s="174"/>
    </row>
    <row r="189" spans="1:10">
      <c r="A189" s="174"/>
      <c r="B189" s="174"/>
      <c r="C189" s="174"/>
      <c r="D189" s="174"/>
      <c r="E189" s="174"/>
      <c r="F189" s="174"/>
      <c r="G189" s="174"/>
      <c r="H189" s="174"/>
      <c r="I189" s="174"/>
      <c r="J189" s="174"/>
    </row>
    <row r="190" spans="1:10">
      <c r="A190" s="174"/>
      <c r="B190" s="174"/>
      <c r="C190" s="174"/>
      <c r="D190" s="174"/>
      <c r="E190" s="174"/>
      <c r="F190" s="174"/>
      <c r="G190" s="174"/>
      <c r="H190" s="174"/>
      <c r="I190" s="174"/>
      <c r="J190" s="174"/>
    </row>
    <row r="191" spans="1:10">
      <c r="A191" s="174"/>
      <c r="B191" s="174"/>
      <c r="C191" s="174"/>
      <c r="D191" s="174"/>
      <c r="E191" s="174"/>
      <c r="F191" s="174"/>
      <c r="G191" s="174"/>
      <c r="H191" s="174"/>
      <c r="I191" s="174"/>
      <c r="J191" s="174"/>
    </row>
    <row r="192" spans="1:10">
      <c r="A192" s="174"/>
      <c r="B192" s="174"/>
      <c r="C192" s="174"/>
      <c r="D192" s="174"/>
      <c r="E192" s="174"/>
      <c r="F192" s="174"/>
      <c r="G192" s="174"/>
      <c r="H192" s="174"/>
      <c r="I192" s="174"/>
      <c r="J192" s="174"/>
    </row>
    <row r="193" spans="1:10">
      <c r="A193" s="174"/>
      <c r="B193" s="174"/>
      <c r="C193" s="174"/>
      <c r="D193" s="174"/>
      <c r="E193" s="174"/>
      <c r="F193" s="174"/>
      <c r="G193" s="174"/>
      <c r="H193" s="174"/>
      <c r="I193" s="174"/>
      <c r="J193" s="174"/>
    </row>
    <row r="194" spans="1:10">
      <c r="A194" s="174"/>
      <c r="B194" s="174"/>
      <c r="C194" s="174"/>
      <c r="D194" s="174"/>
      <c r="E194" s="174"/>
      <c r="F194" s="174"/>
      <c r="G194" s="174"/>
      <c r="H194" s="174"/>
      <c r="I194" s="174"/>
      <c r="J194" s="174"/>
    </row>
    <row r="195" spans="1:10">
      <c r="A195" s="174"/>
      <c r="B195" s="174"/>
      <c r="C195" s="174"/>
      <c r="D195" s="174"/>
      <c r="E195" s="174"/>
      <c r="F195" s="174"/>
      <c r="G195" s="174"/>
      <c r="H195" s="174"/>
      <c r="I195" s="174"/>
      <c r="J195" s="174"/>
    </row>
    <row r="196" spans="1:10">
      <c r="A196" s="174"/>
      <c r="B196" s="174"/>
      <c r="C196" s="174"/>
      <c r="D196" s="174"/>
      <c r="E196" s="174"/>
      <c r="F196" s="174"/>
      <c r="G196" s="174"/>
      <c r="H196" s="174"/>
      <c r="I196" s="174"/>
      <c r="J196" s="174"/>
    </row>
    <row r="197" spans="1:10">
      <c r="A197" s="174"/>
      <c r="B197" s="174"/>
      <c r="C197" s="174"/>
      <c r="D197" s="174"/>
      <c r="E197" s="174"/>
      <c r="F197" s="174"/>
      <c r="G197" s="174"/>
      <c r="H197" s="174"/>
      <c r="I197" s="174"/>
      <c r="J197" s="174"/>
    </row>
    <row r="198" spans="1:10">
      <c r="A198" s="174"/>
      <c r="B198" s="174"/>
      <c r="C198" s="174"/>
      <c r="D198" s="174"/>
      <c r="E198" s="174"/>
      <c r="F198" s="174"/>
      <c r="G198" s="174"/>
      <c r="H198" s="174"/>
      <c r="I198" s="174"/>
      <c r="J198" s="174"/>
    </row>
    <row r="199" spans="1:10">
      <c r="A199" s="174"/>
      <c r="B199" s="174"/>
      <c r="C199" s="174"/>
      <c r="D199" s="174"/>
      <c r="E199" s="174"/>
      <c r="F199" s="174"/>
      <c r="G199" s="174"/>
      <c r="H199" s="174"/>
      <c r="I199" s="174"/>
      <c r="J199" s="174"/>
    </row>
    <row r="200" spans="1:10">
      <c r="A200" s="174"/>
      <c r="B200" s="174"/>
      <c r="C200" s="174"/>
      <c r="D200" s="174"/>
      <c r="E200" s="174"/>
      <c r="F200" s="174"/>
      <c r="G200" s="174"/>
      <c r="H200" s="174"/>
      <c r="I200" s="174"/>
      <c r="J200" s="174"/>
    </row>
  </sheetData>
  <sheetProtection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13" type="noConversion"/>
  <hyperlinks>
    <hyperlink ref="K1" location="預告統計資料發布時間表!A1" display="回發布時間表" xr:uid="{B135D17E-386E-457F-8E58-59E6E3A4909E}"/>
  </hyperlinks>
  <printOptions horizontalCentered="1" verticalCentered="1"/>
  <pageMargins left="0.39370078740157483" right="0.39370078740157483" top="0.39370078740157483" bottom="0.39370078740157483" header="0.19685039370078741" footer="0.27559055118110237"/>
  <pageSetup paperSize="9" scale="81" orientation="landscape" horizontalDpi="4294967295" verticalDpi="4294967295"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4.9989318521683403E-2"/>
  </sheetPr>
  <dimension ref="A1:B35"/>
  <sheetViews>
    <sheetView workbookViewId="0">
      <selection activeCell="D12" sqref="D12"/>
    </sheetView>
  </sheetViews>
  <sheetFormatPr defaultRowHeight="16.2"/>
  <cols>
    <col min="1" max="1" width="93.6640625" customWidth="1"/>
  </cols>
  <sheetData>
    <row r="1" spans="1:2" ht="19.8">
      <c r="A1" s="12" t="s">
        <v>802</v>
      </c>
      <c r="B1" s="1" t="s">
        <v>15</v>
      </c>
    </row>
    <row r="2" spans="1:2" ht="19.8">
      <c r="A2" s="13" t="s">
        <v>534</v>
      </c>
    </row>
    <row r="3" spans="1:2" ht="19.8">
      <c r="A3" s="13" t="s">
        <v>272</v>
      </c>
    </row>
    <row r="4" spans="1:2" ht="19.8">
      <c r="A4" s="14" t="s">
        <v>3</v>
      </c>
    </row>
    <row r="5" spans="1:2" ht="19.8">
      <c r="A5" s="57" t="s">
        <v>796</v>
      </c>
    </row>
    <row r="6" spans="1:2" ht="19.8">
      <c r="A6" s="57" t="s">
        <v>797</v>
      </c>
    </row>
    <row r="7" spans="1:2" ht="19.8">
      <c r="A7" s="59" t="s">
        <v>846</v>
      </c>
    </row>
    <row r="8" spans="1:2" ht="19.8">
      <c r="A8" s="59" t="s">
        <v>840</v>
      </c>
    </row>
    <row r="9" spans="1:2" ht="19.8">
      <c r="A9" s="59" t="s">
        <v>845</v>
      </c>
    </row>
    <row r="10" spans="1:2" ht="19.8">
      <c r="A10" s="56" t="s">
        <v>4</v>
      </c>
    </row>
    <row r="11" spans="1:2" ht="19.8">
      <c r="A11" s="57" t="s">
        <v>559</v>
      </c>
    </row>
    <row r="12" spans="1:2" ht="88.2">
      <c r="A12" s="58" t="s">
        <v>786</v>
      </c>
    </row>
    <row r="13" spans="1:2" ht="19.8">
      <c r="A13" s="14" t="s">
        <v>6</v>
      </c>
    </row>
    <row r="14" spans="1:2" ht="59.4">
      <c r="A14" s="17" t="s">
        <v>569</v>
      </c>
    </row>
    <row r="15" spans="1:2" ht="19.8">
      <c r="A15" s="10" t="s">
        <v>205</v>
      </c>
    </row>
    <row r="16" spans="1:2" ht="19.8">
      <c r="A16" s="9" t="s">
        <v>7</v>
      </c>
    </row>
    <row r="17" spans="1:1" ht="39.6">
      <c r="A17" s="10" t="s">
        <v>273</v>
      </c>
    </row>
    <row r="18" spans="1:1" ht="59.4">
      <c r="A18" s="10" t="s">
        <v>274</v>
      </c>
    </row>
    <row r="19" spans="1:1" ht="19.8">
      <c r="A19" s="10" t="s">
        <v>275</v>
      </c>
    </row>
    <row r="20" spans="1:1" ht="19.8">
      <c r="A20" s="10" t="s">
        <v>276</v>
      </c>
    </row>
    <row r="21" spans="1:1" ht="19.8">
      <c r="A21" s="10" t="s">
        <v>277</v>
      </c>
    </row>
    <row r="22" spans="1:1" ht="19.8">
      <c r="A22" s="10" t="s">
        <v>278</v>
      </c>
    </row>
    <row r="23" spans="1:1" ht="19.8">
      <c r="A23" s="10" t="s">
        <v>214</v>
      </c>
    </row>
    <row r="24" spans="1:1" ht="19.8">
      <c r="A24" s="10" t="s">
        <v>248</v>
      </c>
    </row>
    <row r="25" spans="1:1" ht="19.8">
      <c r="A25" s="10" t="s">
        <v>135</v>
      </c>
    </row>
    <row r="26" spans="1:1" ht="19.8">
      <c r="A26" s="10" t="s">
        <v>570</v>
      </c>
    </row>
    <row r="27" spans="1:1" ht="19.8">
      <c r="A27" s="10" t="s">
        <v>9</v>
      </c>
    </row>
    <row r="28" spans="1:1" ht="19.8">
      <c r="A28" s="14" t="s">
        <v>10</v>
      </c>
    </row>
    <row r="29" spans="1:1" ht="39.6">
      <c r="A29" s="10" t="s">
        <v>571</v>
      </c>
    </row>
    <row r="30" spans="1:1" ht="39.6">
      <c r="A30" s="10" t="s">
        <v>216</v>
      </c>
    </row>
    <row r="31" spans="1:1" ht="19.8">
      <c r="A31" s="14" t="s">
        <v>11</v>
      </c>
    </row>
    <row r="32" spans="1:1" ht="39.6">
      <c r="A32" s="10" t="s">
        <v>232</v>
      </c>
    </row>
    <row r="33" spans="1:1" ht="19.8">
      <c r="A33" s="10" t="s">
        <v>39</v>
      </c>
    </row>
    <row r="34" spans="1:1" ht="39.6">
      <c r="A34" s="15" t="s">
        <v>14</v>
      </c>
    </row>
    <row r="35" spans="1:1" ht="20.399999999999999" thickBot="1">
      <c r="A35" s="16" t="s">
        <v>12</v>
      </c>
    </row>
  </sheetData>
  <phoneticPr fontId="13" type="noConversion"/>
  <hyperlinks>
    <hyperlink ref="B1" location="預告統計資料發布時間表!A1" display="回發布時間表" xr:uid="{00000000-0004-0000-0B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AF666-E197-4118-ABCC-FB5E7080F865}">
  <sheetPr>
    <pageSetUpPr fitToPage="1"/>
  </sheetPr>
  <dimension ref="A1:K16"/>
  <sheetViews>
    <sheetView showZeros="0" zoomScale="75" zoomScaleNormal="75" workbookViewId="0">
      <selection activeCell="K1" sqref="K1"/>
    </sheetView>
  </sheetViews>
  <sheetFormatPr defaultColWidth="9" defaultRowHeight="16.2"/>
  <cols>
    <col min="1" max="1" width="36.44140625" style="265" customWidth="1"/>
    <col min="2" max="9" width="16.88671875" style="174" customWidth="1"/>
    <col min="10" max="10" width="19.21875" style="174" customWidth="1"/>
    <col min="11" max="256" width="9" style="174"/>
    <col min="257" max="257" width="36.44140625" style="174" customWidth="1"/>
    <col min="258" max="265" width="16.88671875" style="174" customWidth="1"/>
    <col min="266" max="266" width="19.21875" style="174" customWidth="1"/>
    <col min="267" max="512" width="9" style="174"/>
    <col min="513" max="513" width="36.44140625" style="174" customWidth="1"/>
    <col min="514" max="521" width="16.88671875" style="174" customWidth="1"/>
    <col min="522" max="522" width="19.21875" style="174" customWidth="1"/>
    <col min="523" max="768" width="9" style="174"/>
    <col min="769" max="769" width="36.44140625" style="174" customWidth="1"/>
    <col min="770" max="777" width="16.88671875" style="174" customWidth="1"/>
    <col min="778" max="778" width="19.21875" style="174" customWidth="1"/>
    <col min="779" max="1024" width="9" style="174"/>
    <col min="1025" max="1025" width="36.44140625" style="174" customWidth="1"/>
    <col min="1026" max="1033" width="16.88671875" style="174" customWidth="1"/>
    <col min="1034" max="1034" width="19.21875" style="174" customWidth="1"/>
    <col min="1035" max="1280" width="9" style="174"/>
    <col min="1281" max="1281" width="36.44140625" style="174" customWidth="1"/>
    <col min="1282" max="1289" width="16.88671875" style="174" customWidth="1"/>
    <col min="1290" max="1290" width="19.21875" style="174" customWidth="1"/>
    <col min="1291" max="1536" width="9" style="174"/>
    <col min="1537" max="1537" width="36.44140625" style="174" customWidth="1"/>
    <col min="1538" max="1545" width="16.88671875" style="174" customWidth="1"/>
    <col min="1546" max="1546" width="19.21875" style="174" customWidth="1"/>
    <col min="1547" max="1792" width="9" style="174"/>
    <col min="1793" max="1793" width="36.44140625" style="174" customWidth="1"/>
    <col min="1794" max="1801" width="16.88671875" style="174" customWidth="1"/>
    <col min="1802" max="1802" width="19.21875" style="174" customWidth="1"/>
    <col min="1803" max="2048" width="9" style="174"/>
    <col min="2049" max="2049" width="36.44140625" style="174" customWidth="1"/>
    <col min="2050" max="2057" width="16.88671875" style="174" customWidth="1"/>
    <col min="2058" max="2058" width="19.21875" style="174" customWidth="1"/>
    <col min="2059" max="2304" width="9" style="174"/>
    <col min="2305" max="2305" width="36.44140625" style="174" customWidth="1"/>
    <col min="2306" max="2313" width="16.88671875" style="174" customWidth="1"/>
    <col min="2314" max="2314" width="19.21875" style="174" customWidth="1"/>
    <col min="2315" max="2560" width="9" style="174"/>
    <col min="2561" max="2561" width="36.44140625" style="174" customWidth="1"/>
    <col min="2562" max="2569" width="16.88671875" style="174" customWidth="1"/>
    <col min="2570" max="2570" width="19.21875" style="174" customWidth="1"/>
    <col min="2571" max="2816" width="9" style="174"/>
    <col min="2817" max="2817" width="36.44140625" style="174" customWidth="1"/>
    <col min="2818" max="2825" width="16.88671875" style="174" customWidth="1"/>
    <col min="2826" max="2826" width="19.21875" style="174" customWidth="1"/>
    <col min="2827" max="3072" width="9" style="174"/>
    <col min="3073" max="3073" width="36.44140625" style="174" customWidth="1"/>
    <col min="3074" max="3081" width="16.88671875" style="174" customWidth="1"/>
    <col min="3082" max="3082" width="19.21875" style="174" customWidth="1"/>
    <col min="3083" max="3328" width="9" style="174"/>
    <col min="3329" max="3329" width="36.44140625" style="174" customWidth="1"/>
    <col min="3330" max="3337" width="16.88671875" style="174" customWidth="1"/>
    <col min="3338" max="3338" width="19.21875" style="174" customWidth="1"/>
    <col min="3339" max="3584" width="9" style="174"/>
    <col min="3585" max="3585" width="36.44140625" style="174" customWidth="1"/>
    <col min="3586" max="3593" width="16.88671875" style="174" customWidth="1"/>
    <col min="3594" max="3594" width="19.21875" style="174" customWidth="1"/>
    <col min="3595" max="3840" width="9" style="174"/>
    <col min="3841" max="3841" width="36.44140625" style="174" customWidth="1"/>
    <col min="3842" max="3849" width="16.88671875" style="174" customWidth="1"/>
    <col min="3850" max="3850" width="19.21875" style="174" customWidth="1"/>
    <col min="3851" max="4096" width="9" style="174"/>
    <col min="4097" max="4097" width="36.44140625" style="174" customWidth="1"/>
    <col min="4098" max="4105" width="16.88671875" style="174" customWidth="1"/>
    <col min="4106" max="4106" width="19.21875" style="174" customWidth="1"/>
    <col min="4107" max="4352" width="9" style="174"/>
    <col min="4353" max="4353" width="36.44140625" style="174" customWidth="1"/>
    <col min="4354" max="4361" width="16.88671875" style="174" customWidth="1"/>
    <col min="4362" max="4362" width="19.21875" style="174" customWidth="1"/>
    <col min="4363" max="4608" width="9" style="174"/>
    <col min="4609" max="4609" width="36.44140625" style="174" customWidth="1"/>
    <col min="4610" max="4617" width="16.88671875" style="174" customWidth="1"/>
    <col min="4618" max="4618" width="19.21875" style="174" customWidth="1"/>
    <col min="4619" max="4864" width="9" style="174"/>
    <col min="4865" max="4865" width="36.44140625" style="174" customWidth="1"/>
    <col min="4866" max="4873" width="16.88671875" style="174" customWidth="1"/>
    <col min="4874" max="4874" width="19.21875" style="174" customWidth="1"/>
    <col min="4875" max="5120" width="9" style="174"/>
    <col min="5121" max="5121" width="36.44140625" style="174" customWidth="1"/>
    <col min="5122" max="5129" width="16.88671875" style="174" customWidth="1"/>
    <col min="5130" max="5130" width="19.21875" style="174" customWidth="1"/>
    <col min="5131" max="5376" width="9" style="174"/>
    <col min="5377" max="5377" width="36.44140625" style="174" customWidth="1"/>
    <col min="5378" max="5385" width="16.88671875" style="174" customWidth="1"/>
    <col min="5386" max="5386" width="19.21875" style="174" customWidth="1"/>
    <col min="5387" max="5632" width="9" style="174"/>
    <col min="5633" max="5633" width="36.44140625" style="174" customWidth="1"/>
    <col min="5634" max="5641" width="16.88671875" style="174" customWidth="1"/>
    <col min="5642" max="5642" width="19.21875" style="174" customWidth="1"/>
    <col min="5643" max="5888" width="9" style="174"/>
    <col min="5889" max="5889" width="36.44140625" style="174" customWidth="1"/>
    <col min="5890" max="5897" width="16.88671875" style="174" customWidth="1"/>
    <col min="5898" max="5898" width="19.21875" style="174" customWidth="1"/>
    <col min="5899" max="6144" width="9" style="174"/>
    <col min="6145" max="6145" width="36.44140625" style="174" customWidth="1"/>
    <col min="6146" max="6153" width="16.88671875" style="174" customWidth="1"/>
    <col min="6154" max="6154" width="19.21875" style="174" customWidth="1"/>
    <col min="6155" max="6400" width="9" style="174"/>
    <col min="6401" max="6401" width="36.44140625" style="174" customWidth="1"/>
    <col min="6402" max="6409" width="16.88671875" style="174" customWidth="1"/>
    <col min="6410" max="6410" width="19.21875" style="174" customWidth="1"/>
    <col min="6411" max="6656" width="9" style="174"/>
    <col min="6657" max="6657" width="36.44140625" style="174" customWidth="1"/>
    <col min="6658" max="6665" width="16.88671875" style="174" customWidth="1"/>
    <col min="6666" max="6666" width="19.21875" style="174" customWidth="1"/>
    <col min="6667" max="6912" width="9" style="174"/>
    <col min="6913" max="6913" width="36.44140625" style="174" customWidth="1"/>
    <col min="6914" max="6921" width="16.88671875" style="174" customWidth="1"/>
    <col min="6922" max="6922" width="19.21875" style="174" customWidth="1"/>
    <col min="6923" max="7168" width="9" style="174"/>
    <col min="7169" max="7169" width="36.44140625" style="174" customWidth="1"/>
    <col min="7170" max="7177" width="16.88671875" style="174" customWidth="1"/>
    <col min="7178" max="7178" width="19.21875" style="174" customWidth="1"/>
    <col min="7179" max="7424" width="9" style="174"/>
    <col min="7425" max="7425" width="36.44140625" style="174" customWidth="1"/>
    <col min="7426" max="7433" width="16.88671875" style="174" customWidth="1"/>
    <col min="7434" max="7434" width="19.21875" style="174" customWidth="1"/>
    <col min="7435" max="7680" width="9" style="174"/>
    <col min="7681" max="7681" width="36.44140625" style="174" customWidth="1"/>
    <col min="7682" max="7689" width="16.88671875" style="174" customWidth="1"/>
    <col min="7690" max="7690" width="19.21875" style="174" customWidth="1"/>
    <col min="7691" max="7936" width="9" style="174"/>
    <col min="7937" max="7937" width="36.44140625" style="174" customWidth="1"/>
    <col min="7938" max="7945" width="16.88671875" style="174" customWidth="1"/>
    <col min="7946" max="7946" width="19.21875" style="174" customWidth="1"/>
    <col min="7947" max="8192" width="9" style="174"/>
    <col min="8193" max="8193" width="36.44140625" style="174" customWidth="1"/>
    <col min="8194" max="8201" width="16.88671875" style="174" customWidth="1"/>
    <col min="8202" max="8202" width="19.21875" style="174" customWidth="1"/>
    <col min="8203" max="8448" width="9" style="174"/>
    <col min="8449" max="8449" width="36.44140625" style="174" customWidth="1"/>
    <col min="8450" max="8457" width="16.88671875" style="174" customWidth="1"/>
    <col min="8458" max="8458" width="19.21875" style="174" customWidth="1"/>
    <col min="8459" max="8704" width="9" style="174"/>
    <col min="8705" max="8705" width="36.44140625" style="174" customWidth="1"/>
    <col min="8706" max="8713" width="16.88671875" style="174" customWidth="1"/>
    <col min="8714" max="8714" width="19.21875" style="174" customWidth="1"/>
    <col min="8715" max="8960" width="9" style="174"/>
    <col min="8961" max="8961" width="36.44140625" style="174" customWidth="1"/>
    <col min="8962" max="8969" width="16.88671875" style="174" customWidth="1"/>
    <col min="8970" max="8970" width="19.21875" style="174" customWidth="1"/>
    <col min="8971" max="9216" width="9" style="174"/>
    <col min="9217" max="9217" width="36.44140625" style="174" customWidth="1"/>
    <col min="9218" max="9225" width="16.88671875" style="174" customWidth="1"/>
    <col min="9226" max="9226" width="19.21875" style="174" customWidth="1"/>
    <col min="9227" max="9472" width="9" style="174"/>
    <col min="9473" max="9473" width="36.44140625" style="174" customWidth="1"/>
    <col min="9474" max="9481" width="16.88671875" style="174" customWidth="1"/>
    <col min="9482" max="9482" width="19.21875" style="174" customWidth="1"/>
    <col min="9483" max="9728" width="9" style="174"/>
    <col min="9729" max="9729" width="36.44140625" style="174" customWidth="1"/>
    <col min="9730" max="9737" width="16.88671875" style="174" customWidth="1"/>
    <col min="9738" max="9738" width="19.21875" style="174" customWidth="1"/>
    <col min="9739" max="9984" width="9" style="174"/>
    <col min="9985" max="9985" width="36.44140625" style="174" customWidth="1"/>
    <col min="9986" max="9993" width="16.88671875" style="174" customWidth="1"/>
    <col min="9994" max="9994" width="19.21875" style="174" customWidth="1"/>
    <col min="9995" max="10240" width="9" style="174"/>
    <col min="10241" max="10241" width="36.44140625" style="174" customWidth="1"/>
    <col min="10242" max="10249" width="16.88671875" style="174" customWidth="1"/>
    <col min="10250" max="10250" width="19.21875" style="174" customWidth="1"/>
    <col min="10251" max="10496" width="9" style="174"/>
    <col min="10497" max="10497" width="36.44140625" style="174" customWidth="1"/>
    <col min="10498" max="10505" width="16.88671875" style="174" customWidth="1"/>
    <col min="10506" max="10506" width="19.21875" style="174" customWidth="1"/>
    <col min="10507" max="10752" width="9" style="174"/>
    <col min="10753" max="10753" width="36.44140625" style="174" customWidth="1"/>
    <col min="10754" max="10761" width="16.88671875" style="174" customWidth="1"/>
    <col min="10762" max="10762" width="19.21875" style="174" customWidth="1"/>
    <col min="10763" max="11008" width="9" style="174"/>
    <col min="11009" max="11009" width="36.44140625" style="174" customWidth="1"/>
    <col min="11010" max="11017" width="16.88671875" style="174" customWidth="1"/>
    <col min="11018" max="11018" width="19.21875" style="174" customWidth="1"/>
    <col min="11019" max="11264" width="9" style="174"/>
    <col min="11265" max="11265" width="36.44140625" style="174" customWidth="1"/>
    <col min="11266" max="11273" width="16.88671875" style="174" customWidth="1"/>
    <col min="11274" max="11274" width="19.21875" style="174" customWidth="1"/>
    <col min="11275" max="11520" width="9" style="174"/>
    <col min="11521" max="11521" width="36.44140625" style="174" customWidth="1"/>
    <col min="11522" max="11529" width="16.88671875" style="174" customWidth="1"/>
    <col min="11530" max="11530" width="19.21875" style="174" customWidth="1"/>
    <col min="11531" max="11776" width="9" style="174"/>
    <col min="11777" max="11777" width="36.44140625" style="174" customWidth="1"/>
    <col min="11778" max="11785" width="16.88671875" style="174" customWidth="1"/>
    <col min="11786" max="11786" width="19.21875" style="174" customWidth="1"/>
    <col min="11787" max="12032" width="9" style="174"/>
    <col min="12033" max="12033" width="36.44140625" style="174" customWidth="1"/>
    <col min="12034" max="12041" width="16.88671875" style="174" customWidth="1"/>
    <col min="12042" max="12042" width="19.21875" style="174" customWidth="1"/>
    <col min="12043" max="12288" width="9" style="174"/>
    <col min="12289" max="12289" width="36.44140625" style="174" customWidth="1"/>
    <col min="12290" max="12297" width="16.88671875" style="174" customWidth="1"/>
    <col min="12298" max="12298" width="19.21875" style="174" customWidth="1"/>
    <col min="12299" max="12544" width="9" style="174"/>
    <col min="12545" max="12545" width="36.44140625" style="174" customWidth="1"/>
    <col min="12546" max="12553" width="16.88671875" style="174" customWidth="1"/>
    <col min="12554" max="12554" width="19.21875" style="174" customWidth="1"/>
    <col min="12555" max="12800" width="9" style="174"/>
    <col min="12801" max="12801" width="36.44140625" style="174" customWidth="1"/>
    <col min="12802" max="12809" width="16.88671875" style="174" customWidth="1"/>
    <col min="12810" max="12810" width="19.21875" style="174" customWidth="1"/>
    <col min="12811" max="13056" width="9" style="174"/>
    <col min="13057" max="13057" width="36.44140625" style="174" customWidth="1"/>
    <col min="13058" max="13065" width="16.88671875" style="174" customWidth="1"/>
    <col min="13066" max="13066" width="19.21875" style="174" customWidth="1"/>
    <col min="13067" max="13312" width="9" style="174"/>
    <col min="13313" max="13313" width="36.44140625" style="174" customWidth="1"/>
    <col min="13314" max="13321" width="16.88671875" style="174" customWidth="1"/>
    <col min="13322" max="13322" width="19.21875" style="174" customWidth="1"/>
    <col min="13323" max="13568" width="9" style="174"/>
    <col min="13569" max="13569" width="36.44140625" style="174" customWidth="1"/>
    <col min="13570" max="13577" width="16.88671875" style="174" customWidth="1"/>
    <col min="13578" max="13578" width="19.21875" style="174" customWidth="1"/>
    <col min="13579" max="13824" width="9" style="174"/>
    <col min="13825" max="13825" width="36.44140625" style="174" customWidth="1"/>
    <col min="13826" max="13833" width="16.88671875" style="174" customWidth="1"/>
    <col min="13834" max="13834" width="19.21875" style="174" customWidth="1"/>
    <col min="13835" max="14080" width="9" style="174"/>
    <col min="14081" max="14081" width="36.44140625" style="174" customWidth="1"/>
    <col min="14082" max="14089" width="16.88671875" style="174" customWidth="1"/>
    <col min="14090" max="14090" width="19.21875" style="174" customWidth="1"/>
    <col min="14091" max="14336" width="9" style="174"/>
    <col min="14337" max="14337" width="36.44140625" style="174" customWidth="1"/>
    <col min="14338" max="14345" width="16.88671875" style="174" customWidth="1"/>
    <col min="14346" max="14346" width="19.21875" style="174" customWidth="1"/>
    <col min="14347" max="14592" width="9" style="174"/>
    <col min="14593" max="14593" width="36.44140625" style="174" customWidth="1"/>
    <col min="14594" max="14601" width="16.88671875" style="174" customWidth="1"/>
    <col min="14602" max="14602" width="19.21875" style="174" customWidth="1"/>
    <col min="14603" max="14848" width="9" style="174"/>
    <col min="14849" max="14849" width="36.44140625" style="174" customWidth="1"/>
    <col min="14850" max="14857" width="16.88671875" style="174" customWidth="1"/>
    <col min="14858" max="14858" width="19.21875" style="174" customWidth="1"/>
    <col min="14859" max="15104" width="9" style="174"/>
    <col min="15105" max="15105" width="36.44140625" style="174" customWidth="1"/>
    <col min="15106" max="15113" width="16.88671875" style="174" customWidth="1"/>
    <col min="15114" max="15114" width="19.21875" style="174" customWidth="1"/>
    <col min="15115" max="15360" width="9" style="174"/>
    <col min="15361" max="15361" width="36.44140625" style="174" customWidth="1"/>
    <col min="15362" max="15369" width="16.88671875" style="174" customWidth="1"/>
    <col min="15370" max="15370" width="19.21875" style="174" customWidth="1"/>
    <col min="15371" max="15616" width="9" style="174"/>
    <col min="15617" max="15617" width="36.44140625" style="174" customWidth="1"/>
    <col min="15618" max="15625" width="16.88671875" style="174" customWidth="1"/>
    <col min="15626" max="15626" width="19.21875" style="174" customWidth="1"/>
    <col min="15627" max="15872" width="9" style="174"/>
    <col min="15873" max="15873" width="36.44140625" style="174" customWidth="1"/>
    <col min="15874" max="15881" width="16.88671875" style="174" customWidth="1"/>
    <col min="15882" max="15882" width="19.21875" style="174" customWidth="1"/>
    <col min="15883" max="16128" width="9" style="174"/>
    <col min="16129" max="16129" width="36.44140625" style="174" customWidth="1"/>
    <col min="16130" max="16137" width="16.88671875" style="174" customWidth="1"/>
    <col min="16138" max="16138" width="19.21875" style="174" customWidth="1"/>
    <col min="16139" max="16384" width="9" style="174"/>
  </cols>
  <sheetData>
    <row r="1" spans="1:11" ht="20.399999999999999" thickBot="1">
      <c r="A1" s="250" t="s">
        <v>1293</v>
      </c>
      <c r="H1" s="251" t="s">
        <v>871</v>
      </c>
      <c r="I1" s="2069" t="s">
        <v>1014</v>
      </c>
      <c r="J1" s="2070"/>
      <c r="K1" s="147" t="s">
        <v>873</v>
      </c>
    </row>
    <row r="2" spans="1:11" ht="20.399999999999999" thickBot="1">
      <c r="A2" s="250" t="s">
        <v>1294</v>
      </c>
      <c r="B2" s="174" t="s">
        <v>1295</v>
      </c>
      <c r="D2" s="252"/>
      <c r="E2" s="252"/>
      <c r="F2" s="252"/>
      <c r="G2" s="252"/>
      <c r="H2" s="250" t="s">
        <v>1092</v>
      </c>
      <c r="I2" s="2071" t="s">
        <v>1296</v>
      </c>
      <c r="J2" s="2072"/>
    </row>
    <row r="3" spans="1:11" ht="42" customHeight="1">
      <c r="A3" s="2073" t="s">
        <v>1297</v>
      </c>
      <c r="B3" s="2074"/>
      <c r="C3" s="2074"/>
      <c r="D3" s="2074"/>
      <c r="E3" s="2074"/>
      <c r="F3" s="2074"/>
      <c r="G3" s="2074"/>
      <c r="H3" s="2074"/>
      <c r="I3" s="2074"/>
      <c r="J3" s="2074"/>
    </row>
    <row r="4" spans="1:11" ht="32.25" customHeight="1" thickBot="1">
      <c r="A4" s="253" t="s">
        <v>1298</v>
      </c>
      <c r="B4" s="2075" t="s">
        <v>2456</v>
      </c>
      <c r="C4" s="2076"/>
      <c r="D4" s="2076"/>
      <c r="E4" s="2076"/>
      <c r="F4" s="2076"/>
      <c r="G4" s="2076"/>
      <c r="H4" s="2076"/>
      <c r="I4" s="2077" t="s">
        <v>1299</v>
      </c>
      <c r="J4" s="2078"/>
    </row>
    <row r="5" spans="1:11" ht="42.9" customHeight="1">
      <c r="A5" s="2062" t="s">
        <v>1300</v>
      </c>
      <c r="B5" s="2064" t="s">
        <v>1301</v>
      </c>
      <c r="C5" s="2065"/>
      <c r="D5" s="2065"/>
      <c r="E5" s="2066" t="s">
        <v>1302</v>
      </c>
      <c r="F5" s="2067"/>
      <c r="G5" s="2067"/>
      <c r="H5" s="2065" t="s">
        <v>1303</v>
      </c>
      <c r="I5" s="2067"/>
      <c r="J5" s="2068"/>
    </row>
    <row r="6" spans="1:11" ht="21.9" customHeight="1" thickBot="1">
      <c r="A6" s="2063"/>
      <c r="B6" s="254" t="s">
        <v>1032</v>
      </c>
      <c r="C6" s="255" t="s">
        <v>1209</v>
      </c>
      <c r="D6" s="255" t="s">
        <v>1210</v>
      </c>
      <c r="E6" s="255" t="s">
        <v>1032</v>
      </c>
      <c r="F6" s="256" t="s">
        <v>1209</v>
      </c>
      <c r="G6" s="256" t="s">
        <v>1210</v>
      </c>
      <c r="H6" s="256" t="s">
        <v>1032</v>
      </c>
      <c r="I6" s="256" t="s">
        <v>1209</v>
      </c>
      <c r="J6" s="257" t="s">
        <v>1210</v>
      </c>
    </row>
    <row r="7" spans="1:11" ht="44.25" customHeight="1" thickBot="1">
      <c r="A7" s="258" t="s">
        <v>1024</v>
      </c>
      <c r="B7" s="259">
        <f>C7+D7</f>
        <v>14</v>
      </c>
      <c r="C7" s="259">
        <f>SUM(C9:C16)</f>
        <v>14</v>
      </c>
      <c r="D7" s="259">
        <f>SUM(D9:D16)</f>
        <v>0</v>
      </c>
      <c r="E7" s="259">
        <f>SUM(F7:G7)</f>
        <v>0</v>
      </c>
      <c r="F7" s="259">
        <f>IF(F9+F10+F11+F12+F13+F14+F15+F16='環保人員概況表二 (113上)'!B18,F9+F10+F11+F12+F13+F15+F14+F16,"F")</f>
        <v>0</v>
      </c>
      <c r="G7" s="259">
        <f>IF(G9+G10+G11+G12+G13+G14+G15+G16='環保人員概況表二 (113上)'!B19,G9+G10+G11+G12+G13+G15+G14+G16,"F")</f>
        <v>0</v>
      </c>
      <c r="H7" s="259">
        <f>SUM(I7:J7)</f>
        <v>14</v>
      </c>
      <c r="I7" s="259">
        <f>IF(I9+I10+I11+I12+I13+I14+I15+I16='環保人員概況表三 (113上)'!B24,I9+I10+I11+I12+I13+I15+I14+I16,"F")</f>
        <v>14</v>
      </c>
      <c r="J7" s="260">
        <f>IF(J9+J10+J11+J12+J13+J14+J15+J16='環保人員概況表三 (113上)'!B25,J9+J10+J11+J12+J13+J15+J14+J16,"F")</f>
        <v>0</v>
      </c>
    </row>
    <row r="8" spans="1:11" ht="44.25" customHeight="1" thickBot="1">
      <c r="A8" s="261" t="s">
        <v>1304</v>
      </c>
      <c r="B8" s="259">
        <f>SUM(C8:D8)</f>
        <v>1</v>
      </c>
      <c r="C8" s="259">
        <f t="shared" ref="C8:J8" si="0">SUM(C9:C13)</f>
        <v>1</v>
      </c>
      <c r="D8" s="259">
        <f t="shared" si="0"/>
        <v>0</v>
      </c>
      <c r="E8" s="259">
        <f>SUM(F8:G8)</f>
        <v>0</v>
      </c>
      <c r="F8" s="259">
        <f>SUM(F9:F13)</f>
        <v>0</v>
      </c>
      <c r="G8" s="259">
        <f t="shared" si="0"/>
        <v>0</v>
      </c>
      <c r="H8" s="259">
        <f>SUM(I8:J8)</f>
        <v>1</v>
      </c>
      <c r="I8" s="259">
        <f t="shared" si="0"/>
        <v>1</v>
      </c>
      <c r="J8" s="260">
        <f t="shared" si="0"/>
        <v>0</v>
      </c>
    </row>
    <row r="9" spans="1:11" ht="44.25" customHeight="1" thickBot="1">
      <c r="A9" s="261" t="s">
        <v>1305</v>
      </c>
      <c r="B9" s="259">
        <f t="shared" ref="B9:B16" si="1">SUM(C9:D9)</f>
        <v>0</v>
      </c>
      <c r="C9" s="259">
        <f t="shared" ref="C9:D16" si="2">+F9+I9</f>
        <v>0</v>
      </c>
      <c r="D9" s="259">
        <f t="shared" si="2"/>
        <v>0</v>
      </c>
      <c r="E9" s="259">
        <f>IF(F9+G9='環保人員概況表二 (113上)'!B9,F9+G9,"F")</f>
        <v>0</v>
      </c>
      <c r="F9" s="262"/>
      <c r="G9" s="262"/>
      <c r="H9" s="259">
        <f>IF(I9+J9='環保人員概況表三 (113上)'!B10,I9+J9,"F")</f>
        <v>0</v>
      </c>
      <c r="I9" s="262"/>
      <c r="J9" s="263"/>
    </row>
    <row r="10" spans="1:11" ht="44.25" customHeight="1" thickBot="1">
      <c r="A10" s="261" t="s">
        <v>1306</v>
      </c>
      <c r="B10" s="259">
        <f t="shared" si="1"/>
        <v>0</v>
      </c>
      <c r="C10" s="259">
        <f t="shared" si="2"/>
        <v>0</v>
      </c>
      <c r="D10" s="259">
        <f t="shared" si="2"/>
        <v>0</v>
      </c>
      <c r="E10" s="259">
        <f>IF(F10+G10='環保人員概況表二 (113上)'!B10,F10+G10,"F")</f>
        <v>0</v>
      </c>
      <c r="F10" s="262"/>
      <c r="G10" s="262"/>
      <c r="H10" s="259">
        <f>IF(I10+J10='環保人員概況表三 (113上)'!B11,I10+J10,"F")</f>
        <v>0</v>
      </c>
      <c r="I10" s="262"/>
      <c r="J10" s="263"/>
    </row>
    <row r="11" spans="1:11" ht="44.25" customHeight="1" thickBot="1">
      <c r="A11" s="261" t="s">
        <v>1307</v>
      </c>
      <c r="B11" s="259">
        <f t="shared" si="1"/>
        <v>1</v>
      </c>
      <c r="C11" s="259">
        <f t="shared" si="2"/>
        <v>1</v>
      </c>
      <c r="D11" s="259">
        <f t="shared" si="2"/>
        <v>0</v>
      </c>
      <c r="E11" s="259">
        <f>IF(F11+G11='環保人員概況表二 (113上)'!B11,F11+G11,"F")</f>
        <v>0</v>
      </c>
      <c r="F11" s="262"/>
      <c r="G11" s="262"/>
      <c r="H11" s="259">
        <f>SUM(I11:J11)</f>
        <v>1</v>
      </c>
      <c r="I11" s="262">
        <v>1</v>
      </c>
      <c r="J11" s="263"/>
    </row>
    <row r="12" spans="1:11" ht="44.25" customHeight="1" thickBot="1">
      <c r="A12" s="261" t="s">
        <v>1308</v>
      </c>
      <c r="B12" s="259">
        <f t="shared" si="1"/>
        <v>0</v>
      </c>
      <c r="C12" s="259">
        <f t="shared" si="2"/>
        <v>0</v>
      </c>
      <c r="D12" s="259">
        <f t="shared" si="2"/>
        <v>0</v>
      </c>
      <c r="E12" s="259">
        <f>IF(F12+G12='環保人員概況表二 (113上)'!B12,F12+G12,"F")</f>
        <v>0</v>
      </c>
      <c r="F12" s="262"/>
      <c r="G12" s="262"/>
      <c r="H12" s="259">
        <f>IF(I12+J12='環保人員概況表三 (113上)'!B13,I12+J12,"F")</f>
        <v>0</v>
      </c>
      <c r="I12" s="262"/>
      <c r="J12" s="263"/>
    </row>
    <row r="13" spans="1:11" ht="44.25" customHeight="1" thickBot="1">
      <c r="A13" s="261" t="s">
        <v>1309</v>
      </c>
      <c r="B13" s="259">
        <f t="shared" si="1"/>
        <v>0</v>
      </c>
      <c r="C13" s="259">
        <f t="shared" si="2"/>
        <v>0</v>
      </c>
      <c r="D13" s="259">
        <f t="shared" si="2"/>
        <v>0</v>
      </c>
      <c r="E13" s="259">
        <f>IF(F13+G13='環保人員概況表二 (113上)'!B13,F13+G13,"F")</f>
        <v>0</v>
      </c>
      <c r="F13" s="262"/>
      <c r="G13" s="262"/>
      <c r="H13" s="259">
        <f>IF(I13+J13='環保人員概況表三 (113上)'!B14,I13+J13,"F")</f>
        <v>0</v>
      </c>
      <c r="I13" s="262"/>
      <c r="J13" s="263"/>
    </row>
    <row r="14" spans="1:11" ht="44.25" customHeight="1" thickBot="1">
      <c r="A14" s="261" t="s">
        <v>1310</v>
      </c>
      <c r="B14" s="259">
        <f>SUM(C14:D14)</f>
        <v>0</v>
      </c>
      <c r="C14" s="259">
        <f t="shared" si="2"/>
        <v>0</v>
      </c>
      <c r="D14" s="259">
        <f t="shared" si="2"/>
        <v>0</v>
      </c>
      <c r="E14" s="259">
        <f>IF(F14+G14='環保人員概況表二 (113上)'!B14,F14+G14,"F")</f>
        <v>0</v>
      </c>
      <c r="F14" s="262"/>
      <c r="G14" s="262"/>
      <c r="H14" s="259">
        <f>IF(I14+J14='環保人員概況表三 (113上)'!B15,I14+J14,"F")</f>
        <v>0</v>
      </c>
      <c r="I14" s="262"/>
      <c r="J14" s="263"/>
    </row>
    <row r="15" spans="1:11" ht="44.25" customHeight="1" thickBot="1">
      <c r="A15" s="261" t="s">
        <v>1311</v>
      </c>
      <c r="B15" s="259">
        <f t="shared" si="1"/>
        <v>13</v>
      </c>
      <c r="C15" s="259">
        <f t="shared" si="2"/>
        <v>13</v>
      </c>
      <c r="D15" s="259">
        <f t="shared" si="2"/>
        <v>0</v>
      </c>
      <c r="E15" s="259">
        <f>IF(F15+G15='環保人員概況表二 (113上)'!B15,F15+G15,"F")</f>
        <v>0</v>
      </c>
      <c r="F15" s="262"/>
      <c r="G15" s="262"/>
      <c r="H15" s="259">
        <f>IF(I15+J15='環保人員概況表三 (113上)'!B16,I15+J15,"F")</f>
        <v>13</v>
      </c>
      <c r="I15" s="262">
        <v>13</v>
      </c>
      <c r="J15" s="263"/>
    </row>
    <row r="16" spans="1:11" ht="44.25" customHeight="1" thickBot="1">
      <c r="A16" s="264" t="s">
        <v>1312</v>
      </c>
      <c r="B16" s="259">
        <f t="shared" si="1"/>
        <v>0</v>
      </c>
      <c r="C16" s="259">
        <f t="shared" si="2"/>
        <v>0</v>
      </c>
      <c r="D16" s="259">
        <f t="shared" si="2"/>
        <v>0</v>
      </c>
      <c r="E16" s="259">
        <f>IF(F16+G16='環保人員概況表二 (113上)'!B16,F16+G16,"F")</f>
        <v>0</v>
      </c>
      <c r="F16" s="262"/>
      <c r="G16" s="262"/>
      <c r="H16" s="259">
        <f>IF(I16+J16='環保人員概況表三 (113上)'!B22,I16+J16,"F")</f>
        <v>0</v>
      </c>
      <c r="I16" s="262"/>
      <c r="J16" s="263"/>
    </row>
  </sheetData>
  <sheetProtection selectLockedCells="1"/>
  <protectedRanges>
    <protectedRange sqref="B7:E16 F7:J8 H9:H16" name="範圍1"/>
  </protectedRanges>
  <mergeCells count="9">
    <mergeCell ref="A5:A6"/>
    <mergeCell ref="B5:D5"/>
    <mergeCell ref="E5:G5"/>
    <mergeCell ref="H5:J5"/>
    <mergeCell ref="I1:J1"/>
    <mergeCell ref="I2:J2"/>
    <mergeCell ref="A3:J3"/>
    <mergeCell ref="B4:H4"/>
    <mergeCell ref="I4:J4"/>
  </mergeCells>
  <phoneticPr fontId="13" type="noConversion"/>
  <hyperlinks>
    <hyperlink ref="K1" location="預告統計資料發布時間表!A1" display="回發布時間表" xr:uid="{63886C5A-0C5F-42E1-8C5E-95B97C761A12}"/>
  </hyperlinks>
  <printOptions horizontalCentered="1" verticalCentered="1"/>
  <pageMargins left="0.39370078740157483" right="0.39370078740157483" top="0.39370078740157483" bottom="0.39370078740157483" header="0.27559055118110237" footer="0.15748031496062992"/>
  <pageSetup paperSize="9" scale="72" orientation="landscape" horizontalDpi="4294967295" verticalDpi="4294967295"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30E39-51AB-4473-A464-C831DEE3521B}">
  <sheetPr>
    <pageSetUpPr fitToPage="1"/>
  </sheetPr>
  <dimension ref="A1:P26"/>
  <sheetViews>
    <sheetView showZeros="0" zoomScale="75" zoomScaleNormal="75" workbookViewId="0">
      <selection activeCell="B4" sqref="B4:K4"/>
    </sheetView>
  </sheetViews>
  <sheetFormatPr defaultColWidth="9" defaultRowHeight="16.2"/>
  <cols>
    <col min="1" max="1" width="34.44140625" style="174" customWidth="1"/>
    <col min="2" max="4" width="10.33203125" style="174" customWidth="1"/>
    <col min="5" max="5" width="10.21875" style="174" customWidth="1"/>
    <col min="6" max="6" width="10.77734375" style="174" customWidth="1"/>
    <col min="7" max="7" width="12.44140625" style="174" customWidth="1"/>
    <col min="8" max="8" width="10.77734375" style="174" customWidth="1"/>
    <col min="9" max="9" width="11.88671875" style="174" customWidth="1"/>
    <col min="10" max="10" width="11" style="174" bestFit="1" customWidth="1"/>
    <col min="11" max="11" width="11.77734375" style="174" customWidth="1"/>
    <col min="12" max="12" width="11" style="174" bestFit="1" customWidth="1"/>
    <col min="13" max="14" width="10.77734375" style="174" customWidth="1"/>
    <col min="15" max="15" width="15.33203125" style="174" customWidth="1"/>
    <col min="16" max="256" width="9" style="174"/>
    <col min="257" max="257" width="34.44140625" style="174" customWidth="1"/>
    <col min="258" max="260" width="10.33203125" style="174" customWidth="1"/>
    <col min="261" max="261" width="10.21875" style="174" customWidth="1"/>
    <col min="262" max="262" width="10.77734375" style="174" customWidth="1"/>
    <col min="263" max="263" width="12.44140625" style="174" customWidth="1"/>
    <col min="264" max="264" width="10.77734375" style="174" customWidth="1"/>
    <col min="265" max="265" width="11.88671875" style="174" customWidth="1"/>
    <col min="266" max="266" width="11" style="174" bestFit="1" customWidth="1"/>
    <col min="267" max="267" width="11.77734375" style="174" customWidth="1"/>
    <col min="268" max="268" width="11" style="174" bestFit="1" customWidth="1"/>
    <col min="269" max="270" width="10.77734375" style="174" customWidth="1"/>
    <col min="271" max="271" width="15.33203125" style="174" customWidth="1"/>
    <col min="272" max="512" width="9" style="174"/>
    <col min="513" max="513" width="34.44140625" style="174" customWidth="1"/>
    <col min="514" max="516" width="10.33203125" style="174" customWidth="1"/>
    <col min="517" max="517" width="10.21875" style="174" customWidth="1"/>
    <col min="518" max="518" width="10.77734375" style="174" customWidth="1"/>
    <col min="519" max="519" width="12.44140625" style="174" customWidth="1"/>
    <col min="520" max="520" width="10.77734375" style="174" customWidth="1"/>
    <col min="521" max="521" width="11.88671875" style="174" customWidth="1"/>
    <col min="522" max="522" width="11" style="174" bestFit="1" customWidth="1"/>
    <col min="523" max="523" width="11.77734375" style="174" customWidth="1"/>
    <col min="524" max="524" width="11" style="174" bestFit="1" customWidth="1"/>
    <col min="525" max="526" width="10.77734375" style="174" customWidth="1"/>
    <col min="527" max="527" width="15.33203125" style="174" customWidth="1"/>
    <col min="528" max="768" width="9" style="174"/>
    <col min="769" max="769" width="34.44140625" style="174" customWidth="1"/>
    <col min="770" max="772" width="10.33203125" style="174" customWidth="1"/>
    <col min="773" max="773" width="10.21875" style="174" customWidth="1"/>
    <col min="774" max="774" width="10.77734375" style="174" customWidth="1"/>
    <col min="775" max="775" width="12.44140625" style="174" customWidth="1"/>
    <col min="776" max="776" width="10.77734375" style="174" customWidth="1"/>
    <col min="777" max="777" width="11.88671875" style="174" customWidth="1"/>
    <col min="778" max="778" width="11" style="174" bestFit="1" customWidth="1"/>
    <col min="779" max="779" width="11.77734375" style="174" customWidth="1"/>
    <col min="780" max="780" width="11" style="174" bestFit="1" customWidth="1"/>
    <col min="781" max="782" width="10.77734375" style="174" customWidth="1"/>
    <col min="783" max="783" width="15.33203125" style="174" customWidth="1"/>
    <col min="784" max="1024" width="9" style="174"/>
    <col min="1025" max="1025" width="34.44140625" style="174" customWidth="1"/>
    <col min="1026" max="1028" width="10.33203125" style="174" customWidth="1"/>
    <col min="1029" max="1029" width="10.21875" style="174" customWidth="1"/>
    <col min="1030" max="1030" width="10.77734375" style="174" customWidth="1"/>
    <col min="1031" max="1031" width="12.44140625" style="174" customWidth="1"/>
    <col min="1032" max="1032" width="10.77734375" style="174" customWidth="1"/>
    <col min="1033" max="1033" width="11.88671875" style="174" customWidth="1"/>
    <col min="1034" max="1034" width="11" style="174" bestFit="1" customWidth="1"/>
    <col min="1035" max="1035" width="11.77734375" style="174" customWidth="1"/>
    <col min="1036" max="1036" width="11" style="174" bestFit="1" customWidth="1"/>
    <col min="1037" max="1038" width="10.77734375" style="174" customWidth="1"/>
    <col min="1039" max="1039" width="15.33203125" style="174" customWidth="1"/>
    <col min="1040" max="1280" width="9" style="174"/>
    <col min="1281" max="1281" width="34.44140625" style="174" customWidth="1"/>
    <col min="1282" max="1284" width="10.33203125" style="174" customWidth="1"/>
    <col min="1285" max="1285" width="10.21875" style="174" customWidth="1"/>
    <col min="1286" max="1286" width="10.77734375" style="174" customWidth="1"/>
    <col min="1287" max="1287" width="12.44140625" style="174" customWidth="1"/>
    <col min="1288" max="1288" width="10.77734375" style="174" customWidth="1"/>
    <col min="1289" max="1289" width="11.88671875" style="174" customWidth="1"/>
    <col min="1290" max="1290" width="11" style="174" bestFit="1" customWidth="1"/>
    <col min="1291" max="1291" width="11.77734375" style="174" customWidth="1"/>
    <col min="1292" max="1292" width="11" style="174" bestFit="1" customWidth="1"/>
    <col min="1293" max="1294" width="10.77734375" style="174" customWidth="1"/>
    <col min="1295" max="1295" width="15.33203125" style="174" customWidth="1"/>
    <col min="1296" max="1536" width="9" style="174"/>
    <col min="1537" max="1537" width="34.44140625" style="174" customWidth="1"/>
    <col min="1538" max="1540" width="10.33203125" style="174" customWidth="1"/>
    <col min="1541" max="1541" width="10.21875" style="174" customWidth="1"/>
    <col min="1542" max="1542" width="10.77734375" style="174" customWidth="1"/>
    <col min="1543" max="1543" width="12.44140625" style="174" customWidth="1"/>
    <col min="1544" max="1544" width="10.77734375" style="174" customWidth="1"/>
    <col min="1545" max="1545" width="11.88671875" style="174" customWidth="1"/>
    <col min="1546" max="1546" width="11" style="174" bestFit="1" customWidth="1"/>
    <col min="1547" max="1547" width="11.77734375" style="174" customWidth="1"/>
    <col min="1548" max="1548" width="11" style="174" bestFit="1" customWidth="1"/>
    <col min="1549" max="1550" width="10.77734375" style="174" customWidth="1"/>
    <col min="1551" max="1551" width="15.33203125" style="174" customWidth="1"/>
    <col min="1552" max="1792" width="9" style="174"/>
    <col min="1793" max="1793" width="34.44140625" style="174" customWidth="1"/>
    <col min="1794" max="1796" width="10.33203125" style="174" customWidth="1"/>
    <col min="1797" max="1797" width="10.21875" style="174" customWidth="1"/>
    <col min="1798" max="1798" width="10.77734375" style="174" customWidth="1"/>
    <col min="1799" max="1799" width="12.44140625" style="174" customWidth="1"/>
    <col min="1800" max="1800" width="10.77734375" style="174" customWidth="1"/>
    <col min="1801" max="1801" width="11.88671875" style="174" customWidth="1"/>
    <col min="1802" max="1802" width="11" style="174" bestFit="1" customWidth="1"/>
    <col min="1803" max="1803" width="11.77734375" style="174" customWidth="1"/>
    <col min="1804" max="1804" width="11" style="174" bestFit="1" customWidth="1"/>
    <col min="1805" max="1806" width="10.77734375" style="174" customWidth="1"/>
    <col min="1807" max="1807" width="15.33203125" style="174" customWidth="1"/>
    <col min="1808" max="2048" width="9" style="174"/>
    <col min="2049" max="2049" width="34.44140625" style="174" customWidth="1"/>
    <col min="2050" max="2052" width="10.33203125" style="174" customWidth="1"/>
    <col min="2053" max="2053" width="10.21875" style="174" customWidth="1"/>
    <col min="2054" max="2054" width="10.77734375" style="174" customWidth="1"/>
    <col min="2055" max="2055" width="12.44140625" style="174" customWidth="1"/>
    <col min="2056" max="2056" width="10.77734375" style="174" customWidth="1"/>
    <col min="2057" max="2057" width="11.88671875" style="174" customWidth="1"/>
    <col min="2058" max="2058" width="11" style="174" bestFit="1" customWidth="1"/>
    <col min="2059" max="2059" width="11.77734375" style="174" customWidth="1"/>
    <col min="2060" max="2060" width="11" style="174" bestFit="1" customWidth="1"/>
    <col min="2061" max="2062" width="10.77734375" style="174" customWidth="1"/>
    <col min="2063" max="2063" width="15.33203125" style="174" customWidth="1"/>
    <col min="2064" max="2304" width="9" style="174"/>
    <col min="2305" max="2305" width="34.44140625" style="174" customWidth="1"/>
    <col min="2306" max="2308" width="10.33203125" style="174" customWidth="1"/>
    <col min="2309" max="2309" width="10.21875" style="174" customWidth="1"/>
    <col min="2310" max="2310" width="10.77734375" style="174" customWidth="1"/>
    <col min="2311" max="2311" width="12.44140625" style="174" customWidth="1"/>
    <col min="2312" max="2312" width="10.77734375" style="174" customWidth="1"/>
    <col min="2313" max="2313" width="11.88671875" style="174" customWidth="1"/>
    <col min="2314" max="2314" width="11" style="174" bestFit="1" customWidth="1"/>
    <col min="2315" max="2315" width="11.77734375" style="174" customWidth="1"/>
    <col min="2316" max="2316" width="11" style="174" bestFit="1" customWidth="1"/>
    <col min="2317" max="2318" width="10.77734375" style="174" customWidth="1"/>
    <col min="2319" max="2319" width="15.33203125" style="174" customWidth="1"/>
    <col min="2320" max="2560" width="9" style="174"/>
    <col min="2561" max="2561" width="34.44140625" style="174" customWidth="1"/>
    <col min="2562" max="2564" width="10.33203125" style="174" customWidth="1"/>
    <col min="2565" max="2565" width="10.21875" style="174" customWidth="1"/>
    <col min="2566" max="2566" width="10.77734375" style="174" customWidth="1"/>
    <col min="2567" max="2567" width="12.44140625" style="174" customWidth="1"/>
    <col min="2568" max="2568" width="10.77734375" style="174" customWidth="1"/>
    <col min="2569" max="2569" width="11.88671875" style="174" customWidth="1"/>
    <col min="2570" max="2570" width="11" style="174" bestFit="1" customWidth="1"/>
    <col min="2571" max="2571" width="11.77734375" style="174" customWidth="1"/>
    <col min="2572" max="2572" width="11" style="174" bestFit="1" customWidth="1"/>
    <col min="2573" max="2574" width="10.77734375" style="174" customWidth="1"/>
    <col min="2575" max="2575" width="15.33203125" style="174" customWidth="1"/>
    <col min="2576" max="2816" width="9" style="174"/>
    <col min="2817" max="2817" width="34.44140625" style="174" customWidth="1"/>
    <col min="2818" max="2820" width="10.33203125" style="174" customWidth="1"/>
    <col min="2821" max="2821" width="10.21875" style="174" customWidth="1"/>
    <col min="2822" max="2822" width="10.77734375" style="174" customWidth="1"/>
    <col min="2823" max="2823" width="12.44140625" style="174" customWidth="1"/>
    <col min="2824" max="2824" width="10.77734375" style="174" customWidth="1"/>
    <col min="2825" max="2825" width="11.88671875" style="174" customWidth="1"/>
    <col min="2826" max="2826" width="11" style="174" bestFit="1" customWidth="1"/>
    <col min="2827" max="2827" width="11.77734375" style="174" customWidth="1"/>
    <col min="2828" max="2828" width="11" style="174" bestFit="1" customWidth="1"/>
    <col min="2829" max="2830" width="10.77734375" style="174" customWidth="1"/>
    <col min="2831" max="2831" width="15.33203125" style="174" customWidth="1"/>
    <col min="2832" max="3072" width="9" style="174"/>
    <col min="3073" max="3073" width="34.44140625" style="174" customWidth="1"/>
    <col min="3074" max="3076" width="10.33203125" style="174" customWidth="1"/>
    <col min="3077" max="3077" width="10.21875" style="174" customWidth="1"/>
    <col min="3078" max="3078" width="10.77734375" style="174" customWidth="1"/>
    <col min="3079" max="3079" width="12.44140625" style="174" customWidth="1"/>
    <col min="3080" max="3080" width="10.77734375" style="174" customWidth="1"/>
    <col min="3081" max="3081" width="11.88671875" style="174" customWidth="1"/>
    <col min="3082" max="3082" width="11" style="174" bestFit="1" customWidth="1"/>
    <col min="3083" max="3083" width="11.77734375" style="174" customWidth="1"/>
    <col min="3084" max="3084" width="11" style="174" bestFit="1" customWidth="1"/>
    <col min="3085" max="3086" width="10.77734375" style="174" customWidth="1"/>
    <col min="3087" max="3087" width="15.33203125" style="174" customWidth="1"/>
    <col min="3088" max="3328" width="9" style="174"/>
    <col min="3329" max="3329" width="34.44140625" style="174" customWidth="1"/>
    <col min="3330" max="3332" width="10.33203125" style="174" customWidth="1"/>
    <col min="3333" max="3333" width="10.21875" style="174" customWidth="1"/>
    <col min="3334" max="3334" width="10.77734375" style="174" customWidth="1"/>
    <col min="3335" max="3335" width="12.44140625" style="174" customWidth="1"/>
    <col min="3336" max="3336" width="10.77734375" style="174" customWidth="1"/>
    <col min="3337" max="3337" width="11.88671875" style="174" customWidth="1"/>
    <col min="3338" max="3338" width="11" style="174" bestFit="1" customWidth="1"/>
    <col min="3339" max="3339" width="11.77734375" style="174" customWidth="1"/>
    <col min="3340" max="3340" width="11" style="174" bestFit="1" customWidth="1"/>
    <col min="3341" max="3342" width="10.77734375" style="174" customWidth="1"/>
    <col min="3343" max="3343" width="15.33203125" style="174" customWidth="1"/>
    <col min="3344" max="3584" width="9" style="174"/>
    <col min="3585" max="3585" width="34.44140625" style="174" customWidth="1"/>
    <col min="3586" max="3588" width="10.33203125" style="174" customWidth="1"/>
    <col min="3589" max="3589" width="10.21875" style="174" customWidth="1"/>
    <col min="3590" max="3590" width="10.77734375" style="174" customWidth="1"/>
    <col min="3591" max="3591" width="12.44140625" style="174" customWidth="1"/>
    <col min="3592" max="3592" width="10.77734375" style="174" customWidth="1"/>
    <col min="3593" max="3593" width="11.88671875" style="174" customWidth="1"/>
    <col min="3594" max="3594" width="11" style="174" bestFit="1" customWidth="1"/>
    <col min="3595" max="3595" width="11.77734375" style="174" customWidth="1"/>
    <col min="3596" max="3596" width="11" style="174" bestFit="1" customWidth="1"/>
    <col min="3597" max="3598" width="10.77734375" style="174" customWidth="1"/>
    <col min="3599" max="3599" width="15.33203125" style="174" customWidth="1"/>
    <col min="3600" max="3840" width="9" style="174"/>
    <col min="3841" max="3841" width="34.44140625" style="174" customWidth="1"/>
    <col min="3842" max="3844" width="10.33203125" style="174" customWidth="1"/>
    <col min="3845" max="3845" width="10.21875" style="174" customWidth="1"/>
    <col min="3846" max="3846" width="10.77734375" style="174" customWidth="1"/>
    <col min="3847" max="3847" width="12.44140625" style="174" customWidth="1"/>
    <col min="3848" max="3848" width="10.77734375" style="174" customWidth="1"/>
    <col min="3849" max="3849" width="11.88671875" style="174" customWidth="1"/>
    <col min="3850" max="3850" width="11" style="174" bestFit="1" customWidth="1"/>
    <col min="3851" max="3851" width="11.77734375" style="174" customWidth="1"/>
    <col min="3852" max="3852" width="11" style="174" bestFit="1" customWidth="1"/>
    <col min="3853" max="3854" width="10.77734375" style="174" customWidth="1"/>
    <col min="3855" max="3855" width="15.33203125" style="174" customWidth="1"/>
    <col min="3856" max="4096" width="9" style="174"/>
    <col min="4097" max="4097" width="34.44140625" style="174" customWidth="1"/>
    <col min="4098" max="4100" width="10.33203125" style="174" customWidth="1"/>
    <col min="4101" max="4101" width="10.21875" style="174" customWidth="1"/>
    <col min="4102" max="4102" width="10.77734375" style="174" customWidth="1"/>
    <col min="4103" max="4103" width="12.44140625" style="174" customWidth="1"/>
    <col min="4104" max="4104" width="10.77734375" style="174" customWidth="1"/>
    <col min="4105" max="4105" width="11.88671875" style="174" customWidth="1"/>
    <col min="4106" max="4106" width="11" style="174" bestFit="1" customWidth="1"/>
    <col min="4107" max="4107" width="11.77734375" style="174" customWidth="1"/>
    <col min="4108" max="4108" width="11" style="174" bestFit="1" customWidth="1"/>
    <col min="4109" max="4110" width="10.77734375" style="174" customWidth="1"/>
    <col min="4111" max="4111" width="15.33203125" style="174" customWidth="1"/>
    <col min="4112" max="4352" width="9" style="174"/>
    <col min="4353" max="4353" width="34.44140625" style="174" customWidth="1"/>
    <col min="4354" max="4356" width="10.33203125" style="174" customWidth="1"/>
    <col min="4357" max="4357" width="10.21875" style="174" customWidth="1"/>
    <col min="4358" max="4358" width="10.77734375" style="174" customWidth="1"/>
    <col min="4359" max="4359" width="12.44140625" style="174" customWidth="1"/>
    <col min="4360" max="4360" width="10.77734375" style="174" customWidth="1"/>
    <col min="4361" max="4361" width="11.88671875" style="174" customWidth="1"/>
    <col min="4362" max="4362" width="11" style="174" bestFit="1" customWidth="1"/>
    <col min="4363" max="4363" width="11.77734375" style="174" customWidth="1"/>
    <col min="4364" max="4364" width="11" style="174" bestFit="1" customWidth="1"/>
    <col min="4365" max="4366" width="10.77734375" style="174" customWidth="1"/>
    <col min="4367" max="4367" width="15.33203125" style="174" customWidth="1"/>
    <col min="4368" max="4608" width="9" style="174"/>
    <col min="4609" max="4609" width="34.44140625" style="174" customWidth="1"/>
    <col min="4610" max="4612" width="10.33203125" style="174" customWidth="1"/>
    <col min="4613" max="4613" width="10.21875" style="174" customWidth="1"/>
    <col min="4614" max="4614" width="10.77734375" style="174" customWidth="1"/>
    <col min="4615" max="4615" width="12.44140625" style="174" customWidth="1"/>
    <col min="4616" max="4616" width="10.77734375" style="174" customWidth="1"/>
    <col min="4617" max="4617" width="11.88671875" style="174" customWidth="1"/>
    <col min="4618" max="4618" width="11" style="174" bestFit="1" customWidth="1"/>
    <col min="4619" max="4619" width="11.77734375" style="174" customWidth="1"/>
    <col min="4620" max="4620" width="11" style="174" bestFit="1" customWidth="1"/>
    <col min="4621" max="4622" width="10.77734375" style="174" customWidth="1"/>
    <col min="4623" max="4623" width="15.33203125" style="174" customWidth="1"/>
    <col min="4624" max="4864" width="9" style="174"/>
    <col min="4865" max="4865" width="34.44140625" style="174" customWidth="1"/>
    <col min="4866" max="4868" width="10.33203125" style="174" customWidth="1"/>
    <col min="4869" max="4869" width="10.21875" style="174" customWidth="1"/>
    <col min="4870" max="4870" width="10.77734375" style="174" customWidth="1"/>
    <col min="4871" max="4871" width="12.44140625" style="174" customWidth="1"/>
    <col min="4872" max="4872" width="10.77734375" style="174" customWidth="1"/>
    <col min="4873" max="4873" width="11.88671875" style="174" customWidth="1"/>
    <col min="4874" max="4874" width="11" style="174" bestFit="1" customWidth="1"/>
    <col min="4875" max="4875" width="11.77734375" style="174" customWidth="1"/>
    <col min="4876" max="4876" width="11" style="174" bestFit="1" customWidth="1"/>
    <col min="4877" max="4878" width="10.77734375" style="174" customWidth="1"/>
    <col min="4879" max="4879" width="15.33203125" style="174" customWidth="1"/>
    <col min="4880" max="5120" width="9" style="174"/>
    <col min="5121" max="5121" width="34.44140625" style="174" customWidth="1"/>
    <col min="5122" max="5124" width="10.33203125" style="174" customWidth="1"/>
    <col min="5125" max="5125" width="10.21875" style="174" customWidth="1"/>
    <col min="5126" max="5126" width="10.77734375" style="174" customWidth="1"/>
    <col min="5127" max="5127" width="12.44140625" style="174" customWidth="1"/>
    <col min="5128" max="5128" width="10.77734375" style="174" customWidth="1"/>
    <col min="5129" max="5129" width="11.88671875" style="174" customWidth="1"/>
    <col min="5130" max="5130" width="11" style="174" bestFit="1" customWidth="1"/>
    <col min="5131" max="5131" width="11.77734375" style="174" customWidth="1"/>
    <col min="5132" max="5132" width="11" style="174" bestFit="1" customWidth="1"/>
    <col min="5133" max="5134" width="10.77734375" style="174" customWidth="1"/>
    <col min="5135" max="5135" width="15.33203125" style="174" customWidth="1"/>
    <col min="5136" max="5376" width="9" style="174"/>
    <col min="5377" max="5377" width="34.44140625" style="174" customWidth="1"/>
    <col min="5378" max="5380" width="10.33203125" style="174" customWidth="1"/>
    <col min="5381" max="5381" width="10.21875" style="174" customWidth="1"/>
    <col min="5382" max="5382" width="10.77734375" style="174" customWidth="1"/>
    <col min="5383" max="5383" width="12.44140625" style="174" customWidth="1"/>
    <col min="5384" max="5384" width="10.77734375" style="174" customWidth="1"/>
    <col min="5385" max="5385" width="11.88671875" style="174" customWidth="1"/>
    <col min="5386" max="5386" width="11" style="174" bestFit="1" customWidth="1"/>
    <col min="5387" max="5387" width="11.77734375" style="174" customWidth="1"/>
    <col min="5388" max="5388" width="11" style="174" bestFit="1" customWidth="1"/>
    <col min="5389" max="5390" width="10.77734375" style="174" customWidth="1"/>
    <col min="5391" max="5391" width="15.33203125" style="174" customWidth="1"/>
    <col min="5392" max="5632" width="9" style="174"/>
    <col min="5633" max="5633" width="34.44140625" style="174" customWidth="1"/>
    <col min="5634" max="5636" width="10.33203125" style="174" customWidth="1"/>
    <col min="5637" max="5637" width="10.21875" style="174" customWidth="1"/>
    <col min="5638" max="5638" width="10.77734375" style="174" customWidth="1"/>
    <col min="5639" max="5639" width="12.44140625" style="174" customWidth="1"/>
    <col min="5640" max="5640" width="10.77734375" style="174" customWidth="1"/>
    <col min="5641" max="5641" width="11.88671875" style="174" customWidth="1"/>
    <col min="5642" max="5642" width="11" style="174" bestFit="1" customWidth="1"/>
    <col min="5643" max="5643" width="11.77734375" style="174" customWidth="1"/>
    <col min="5644" max="5644" width="11" style="174" bestFit="1" customWidth="1"/>
    <col min="5645" max="5646" width="10.77734375" style="174" customWidth="1"/>
    <col min="5647" max="5647" width="15.33203125" style="174" customWidth="1"/>
    <col min="5648" max="5888" width="9" style="174"/>
    <col min="5889" max="5889" width="34.44140625" style="174" customWidth="1"/>
    <col min="5890" max="5892" width="10.33203125" style="174" customWidth="1"/>
    <col min="5893" max="5893" width="10.21875" style="174" customWidth="1"/>
    <col min="5894" max="5894" width="10.77734375" style="174" customWidth="1"/>
    <col min="5895" max="5895" width="12.44140625" style="174" customWidth="1"/>
    <col min="5896" max="5896" width="10.77734375" style="174" customWidth="1"/>
    <col min="5897" max="5897" width="11.88671875" style="174" customWidth="1"/>
    <col min="5898" max="5898" width="11" style="174" bestFit="1" customWidth="1"/>
    <col min="5899" max="5899" width="11.77734375" style="174" customWidth="1"/>
    <col min="5900" max="5900" width="11" style="174" bestFit="1" customWidth="1"/>
    <col min="5901" max="5902" width="10.77734375" style="174" customWidth="1"/>
    <col min="5903" max="5903" width="15.33203125" style="174" customWidth="1"/>
    <col min="5904" max="6144" width="9" style="174"/>
    <col min="6145" max="6145" width="34.44140625" style="174" customWidth="1"/>
    <col min="6146" max="6148" width="10.33203125" style="174" customWidth="1"/>
    <col min="6149" max="6149" width="10.21875" style="174" customWidth="1"/>
    <col min="6150" max="6150" width="10.77734375" style="174" customWidth="1"/>
    <col min="6151" max="6151" width="12.44140625" style="174" customWidth="1"/>
    <col min="6152" max="6152" width="10.77734375" style="174" customWidth="1"/>
    <col min="6153" max="6153" width="11.88671875" style="174" customWidth="1"/>
    <col min="6154" max="6154" width="11" style="174" bestFit="1" customWidth="1"/>
    <col min="6155" max="6155" width="11.77734375" style="174" customWidth="1"/>
    <col min="6156" max="6156" width="11" style="174" bestFit="1" customWidth="1"/>
    <col min="6157" max="6158" width="10.77734375" style="174" customWidth="1"/>
    <col min="6159" max="6159" width="15.33203125" style="174" customWidth="1"/>
    <col min="6160" max="6400" width="9" style="174"/>
    <col min="6401" max="6401" width="34.44140625" style="174" customWidth="1"/>
    <col min="6402" max="6404" width="10.33203125" style="174" customWidth="1"/>
    <col min="6405" max="6405" width="10.21875" style="174" customWidth="1"/>
    <col min="6406" max="6406" width="10.77734375" style="174" customWidth="1"/>
    <col min="6407" max="6407" width="12.44140625" style="174" customWidth="1"/>
    <col min="6408" max="6408" width="10.77734375" style="174" customWidth="1"/>
    <col min="6409" max="6409" width="11.88671875" style="174" customWidth="1"/>
    <col min="6410" max="6410" width="11" style="174" bestFit="1" customWidth="1"/>
    <col min="6411" max="6411" width="11.77734375" style="174" customWidth="1"/>
    <col min="6412" max="6412" width="11" style="174" bestFit="1" customWidth="1"/>
    <col min="6413" max="6414" width="10.77734375" style="174" customWidth="1"/>
    <col min="6415" max="6415" width="15.33203125" style="174" customWidth="1"/>
    <col min="6416" max="6656" width="9" style="174"/>
    <col min="6657" max="6657" width="34.44140625" style="174" customWidth="1"/>
    <col min="6658" max="6660" width="10.33203125" style="174" customWidth="1"/>
    <col min="6661" max="6661" width="10.21875" style="174" customWidth="1"/>
    <col min="6662" max="6662" width="10.77734375" style="174" customWidth="1"/>
    <col min="6663" max="6663" width="12.44140625" style="174" customWidth="1"/>
    <col min="6664" max="6664" width="10.77734375" style="174" customWidth="1"/>
    <col min="6665" max="6665" width="11.88671875" style="174" customWidth="1"/>
    <col min="6666" max="6666" width="11" style="174" bestFit="1" customWidth="1"/>
    <col min="6667" max="6667" width="11.77734375" style="174" customWidth="1"/>
    <col min="6668" max="6668" width="11" style="174" bestFit="1" customWidth="1"/>
    <col min="6669" max="6670" width="10.77734375" style="174" customWidth="1"/>
    <col min="6671" max="6671" width="15.33203125" style="174" customWidth="1"/>
    <col min="6672" max="6912" width="9" style="174"/>
    <col min="6913" max="6913" width="34.44140625" style="174" customWidth="1"/>
    <col min="6914" max="6916" width="10.33203125" style="174" customWidth="1"/>
    <col min="6917" max="6917" width="10.21875" style="174" customWidth="1"/>
    <col min="6918" max="6918" width="10.77734375" style="174" customWidth="1"/>
    <col min="6919" max="6919" width="12.44140625" style="174" customWidth="1"/>
    <col min="6920" max="6920" width="10.77734375" style="174" customWidth="1"/>
    <col min="6921" max="6921" width="11.88671875" style="174" customWidth="1"/>
    <col min="6922" max="6922" width="11" style="174" bestFit="1" customWidth="1"/>
    <col min="6923" max="6923" width="11.77734375" style="174" customWidth="1"/>
    <col min="6924" max="6924" width="11" style="174" bestFit="1" customWidth="1"/>
    <col min="6925" max="6926" width="10.77734375" style="174" customWidth="1"/>
    <col min="6927" max="6927" width="15.33203125" style="174" customWidth="1"/>
    <col min="6928" max="7168" width="9" style="174"/>
    <col min="7169" max="7169" width="34.44140625" style="174" customWidth="1"/>
    <col min="7170" max="7172" width="10.33203125" style="174" customWidth="1"/>
    <col min="7173" max="7173" width="10.21875" style="174" customWidth="1"/>
    <col min="7174" max="7174" width="10.77734375" style="174" customWidth="1"/>
    <col min="7175" max="7175" width="12.44140625" style="174" customWidth="1"/>
    <col min="7176" max="7176" width="10.77734375" style="174" customWidth="1"/>
    <col min="7177" max="7177" width="11.88671875" style="174" customWidth="1"/>
    <col min="7178" max="7178" width="11" style="174" bestFit="1" customWidth="1"/>
    <col min="7179" max="7179" width="11.77734375" style="174" customWidth="1"/>
    <col min="7180" max="7180" width="11" style="174" bestFit="1" customWidth="1"/>
    <col min="7181" max="7182" width="10.77734375" style="174" customWidth="1"/>
    <col min="7183" max="7183" width="15.33203125" style="174" customWidth="1"/>
    <col min="7184" max="7424" width="9" style="174"/>
    <col min="7425" max="7425" width="34.44140625" style="174" customWidth="1"/>
    <col min="7426" max="7428" width="10.33203125" style="174" customWidth="1"/>
    <col min="7429" max="7429" width="10.21875" style="174" customWidth="1"/>
    <col min="7430" max="7430" width="10.77734375" style="174" customWidth="1"/>
    <col min="7431" max="7431" width="12.44140625" style="174" customWidth="1"/>
    <col min="7432" max="7432" width="10.77734375" style="174" customWidth="1"/>
    <col min="7433" max="7433" width="11.88671875" style="174" customWidth="1"/>
    <col min="7434" max="7434" width="11" style="174" bestFit="1" customWidth="1"/>
    <col min="7435" max="7435" width="11.77734375" style="174" customWidth="1"/>
    <col min="7436" max="7436" width="11" style="174" bestFit="1" customWidth="1"/>
    <col min="7437" max="7438" width="10.77734375" style="174" customWidth="1"/>
    <col min="7439" max="7439" width="15.33203125" style="174" customWidth="1"/>
    <col min="7440" max="7680" width="9" style="174"/>
    <col min="7681" max="7681" width="34.44140625" style="174" customWidth="1"/>
    <col min="7682" max="7684" width="10.33203125" style="174" customWidth="1"/>
    <col min="7685" max="7685" width="10.21875" style="174" customWidth="1"/>
    <col min="7686" max="7686" width="10.77734375" style="174" customWidth="1"/>
    <col min="7687" max="7687" width="12.44140625" style="174" customWidth="1"/>
    <col min="7688" max="7688" width="10.77734375" style="174" customWidth="1"/>
    <col min="7689" max="7689" width="11.88671875" style="174" customWidth="1"/>
    <col min="7690" max="7690" width="11" style="174" bestFit="1" customWidth="1"/>
    <col min="7691" max="7691" width="11.77734375" style="174" customWidth="1"/>
    <col min="7692" max="7692" width="11" style="174" bestFit="1" customWidth="1"/>
    <col min="7693" max="7694" width="10.77734375" style="174" customWidth="1"/>
    <col min="7695" max="7695" width="15.33203125" style="174" customWidth="1"/>
    <col min="7696" max="7936" width="9" style="174"/>
    <col min="7937" max="7937" width="34.44140625" style="174" customWidth="1"/>
    <col min="7938" max="7940" width="10.33203125" style="174" customWidth="1"/>
    <col min="7941" max="7941" width="10.21875" style="174" customWidth="1"/>
    <col min="7942" max="7942" width="10.77734375" style="174" customWidth="1"/>
    <col min="7943" max="7943" width="12.44140625" style="174" customWidth="1"/>
    <col min="7944" max="7944" width="10.77734375" style="174" customWidth="1"/>
    <col min="7945" max="7945" width="11.88671875" style="174" customWidth="1"/>
    <col min="7946" max="7946" width="11" style="174" bestFit="1" customWidth="1"/>
    <col min="7947" max="7947" width="11.77734375" style="174" customWidth="1"/>
    <col min="7948" max="7948" width="11" style="174" bestFit="1" customWidth="1"/>
    <col min="7949" max="7950" width="10.77734375" style="174" customWidth="1"/>
    <col min="7951" max="7951" width="15.33203125" style="174" customWidth="1"/>
    <col min="7952" max="8192" width="9" style="174"/>
    <col min="8193" max="8193" width="34.44140625" style="174" customWidth="1"/>
    <col min="8194" max="8196" width="10.33203125" style="174" customWidth="1"/>
    <col min="8197" max="8197" width="10.21875" style="174" customWidth="1"/>
    <col min="8198" max="8198" width="10.77734375" style="174" customWidth="1"/>
    <col min="8199" max="8199" width="12.44140625" style="174" customWidth="1"/>
    <col min="8200" max="8200" width="10.77734375" style="174" customWidth="1"/>
    <col min="8201" max="8201" width="11.88671875" style="174" customWidth="1"/>
    <col min="8202" max="8202" width="11" style="174" bestFit="1" customWidth="1"/>
    <col min="8203" max="8203" width="11.77734375" style="174" customWidth="1"/>
    <col min="8204" max="8204" width="11" style="174" bestFit="1" customWidth="1"/>
    <col min="8205" max="8206" width="10.77734375" style="174" customWidth="1"/>
    <col min="8207" max="8207" width="15.33203125" style="174" customWidth="1"/>
    <col min="8208" max="8448" width="9" style="174"/>
    <col min="8449" max="8449" width="34.44140625" style="174" customWidth="1"/>
    <col min="8450" max="8452" width="10.33203125" style="174" customWidth="1"/>
    <col min="8453" max="8453" width="10.21875" style="174" customWidth="1"/>
    <col min="8454" max="8454" width="10.77734375" style="174" customWidth="1"/>
    <col min="8455" max="8455" width="12.44140625" style="174" customWidth="1"/>
    <col min="8456" max="8456" width="10.77734375" style="174" customWidth="1"/>
    <col min="8457" max="8457" width="11.88671875" style="174" customWidth="1"/>
    <col min="8458" max="8458" width="11" style="174" bestFit="1" customWidth="1"/>
    <col min="8459" max="8459" width="11.77734375" style="174" customWidth="1"/>
    <col min="8460" max="8460" width="11" style="174" bestFit="1" customWidth="1"/>
    <col min="8461" max="8462" width="10.77734375" style="174" customWidth="1"/>
    <col min="8463" max="8463" width="15.33203125" style="174" customWidth="1"/>
    <col min="8464" max="8704" width="9" style="174"/>
    <col min="8705" max="8705" width="34.44140625" style="174" customWidth="1"/>
    <col min="8706" max="8708" width="10.33203125" style="174" customWidth="1"/>
    <col min="8709" max="8709" width="10.21875" style="174" customWidth="1"/>
    <col min="8710" max="8710" width="10.77734375" style="174" customWidth="1"/>
    <col min="8711" max="8711" width="12.44140625" style="174" customWidth="1"/>
    <col min="8712" max="8712" width="10.77734375" style="174" customWidth="1"/>
    <col min="8713" max="8713" width="11.88671875" style="174" customWidth="1"/>
    <col min="8714" max="8714" width="11" style="174" bestFit="1" customWidth="1"/>
    <col min="8715" max="8715" width="11.77734375" style="174" customWidth="1"/>
    <col min="8716" max="8716" width="11" style="174" bestFit="1" customWidth="1"/>
    <col min="8717" max="8718" width="10.77734375" style="174" customWidth="1"/>
    <col min="8719" max="8719" width="15.33203125" style="174" customWidth="1"/>
    <col min="8720" max="8960" width="9" style="174"/>
    <col min="8961" max="8961" width="34.44140625" style="174" customWidth="1"/>
    <col min="8962" max="8964" width="10.33203125" style="174" customWidth="1"/>
    <col min="8965" max="8965" width="10.21875" style="174" customWidth="1"/>
    <col min="8966" max="8966" width="10.77734375" style="174" customWidth="1"/>
    <col min="8967" max="8967" width="12.44140625" style="174" customWidth="1"/>
    <col min="8968" max="8968" width="10.77734375" style="174" customWidth="1"/>
    <col min="8969" max="8969" width="11.88671875" style="174" customWidth="1"/>
    <col min="8970" max="8970" width="11" style="174" bestFit="1" customWidth="1"/>
    <col min="8971" max="8971" width="11.77734375" style="174" customWidth="1"/>
    <col min="8972" max="8972" width="11" style="174" bestFit="1" customWidth="1"/>
    <col min="8973" max="8974" width="10.77734375" style="174" customWidth="1"/>
    <col min="8975" max="8975" width="15.33203125" style="174" customWidth="1"/>
    <col min="8976" max="9216" width="9" style="174"/>
    <col min="9217" max="9217" width="34.44140625" style="174" customWidth="1"/>
    <col min="9218" max="9220" width="10.33203125" style="174" customWidth="1"/>
    <col min="9221" max="9221" width="10.21875" style="174" customWidth="1"/>
    <col min="9222" max="9222" width="10.77734375" style="174" customWidth="1"/>
    <col min="9223" max="9223" width="12.44140625" style="174" customWidth="1"/>
    <col min="9224" max="9224" width="10.77734375" style="174" customWidth="1"/>
    <col min="9225" max="9225" width="11.88671875" style="174" customWidth="1"/>
    <col min="9226" max="9226" width="11" style="174" bestFit="1" customWidth="1"/>
    <col min="9227" max="9227" width="11.77734375" style="174" customWidth="1"/>
    <col min="9228" max="9228" width="11" style="174" bestFit="1" customWidth="1"/>
    <col min="9229" max="9230" width="10.77734375" style="174" customWidth="1"/>
    <col min="9231" max="9231" width="15.33203125" style="174" customWidth="1"/>
    <col min="9232" max="9472" width="9" style="174"/>
    <col min="9473" max="9473" width="34.44140625" style="174" customWidth="1"/>
    <col min="9474" max="9476" width="10.33203125" style="174" customWidth="1"/>
    <col min="9477" max="9477" width="10.21875" style="174" customWidth="1"/>
    <col min="9478" max="9478" width="10.77734375" style="174" customWidth="1"/>
    <col min="9479" max="9479" width="12.44140625" style="174" customWidth="1"/>
    <col min="9480" max="9480" width="10.77734375" style="174" customWidth="1"/>
    <col min="9481" max="9481" width="11.88671875" style="174" customWidth="1"/>
    <col min="9482" max="9482" width="11" style="174" bestFit="1" customWidth="1"/>
    <col min="9483" max="9483" width="11.77734375" style="174" customWidth="1"/>
    <col min="9484" max="9484" width="11" style="174" bestFit="1" customWidth="1"/>
    <col min="9485" max="9486" width="10.77734375" style="174" customWidth="1"/>
    <col min="9487" max="9487" width="15.33203125" style="174" customWidth="1"/>
    <col min="9488" max="9728" width="9" style="174"/>
    <col min="9729" max="9729" width="34.44140625" style="174" customWidth="1"/>
    <col min="9730" max="9732" width="10.33203125" style="174" customWidth="1"/>
    <col min="9733" max="9733" width="10.21875" style="174" customWidth="1"/>
    <col min="9734" max="9734" width="10.77734375" style="174" customWidth="1"/>
    <col min="9735" max="9735" width="12.44140625" style="174" customWidth="1"/>
    <col min="9736" max="9736" width="10.77734375" style="174" customWidth="1"/>
    <col min="9737" max="9737" width="11.88671875" style="174" customWidth="1"/>
    <col min="9738" max="9738" width="11" style="174" bestFit="1" customWidth="1"/>
    <col min="9739" max="9739" width="11.77734375" style="174" customWidth="1"/>
    <col min="9740" max="9740" width="11" style="174" bestFit="1" customWidth="1"/>
    <col min="9741" max="9742" width="10.77734375" style="174" customWidth="1"/>
    <col min="9743" max="9743" width="15.33203125" style="174" customWidth="1"/>
    <col min="9744" max="9984" width="9" style="174"/>
    <col min="9985" max="9985" width="34.44140625" style="174" customWidth="1"/>
    <col min="9986" max="9988" width="10.33203125" style="174" customWidth="1"/>
    <col min="9989" max="9989" width="10.21875" style="174" customWidth="1"/>
    <col min="9990" max="9990" width="10.77734375" style="174" customWidth="1"/>
    <col min="9991" max="9991" width="12.44140625" style="174" customWidth="1"/>
    <col min="9992" max="9992" width="10.77734375" style="174" customWidth="1"/>
    <col min="9993" max="9993" width="11.88671875" style="174" customWidth="1"/>
    <col min="9994" max="9994" width="11" style="174" bestFit="1" customWidth="1"/>
    <col min="9995" max="9995" width="11.77734375" style="174" customWidth="1"/>
    <col min="9996" max="9996" width="11" style="174" bestFit="1" customWidth="1"/>
    <col min="9997" max="9998" width="10.77734375" style="174" customWidth="1"/>
    <col min="9999" max="9999" width="15.33203125" style="174" customWidth="1"/>
    <col min="10000" max="10240" width="9" style="174"/>
    <col min="10241" max="10241" width="34.44140625" style="174" customWidth="1"/>
    <col min="10242" max="10244" width="10.33203125" style="174" customWidth="1"/>
    <col min="10245" max="10245" width="10.21875" style="174" customWidth="1"/>
    <col min="10246" max="10246" width="10.77734375" style="174" customWidth="1"/>
    <col min="10247" max="10247" width="12.44140625" style="174" customWidth="1"/>
    <col min="10248" max="10248" width="10.77734375" style="174" customWidth="1"/>
    <col min="10249" max="10249" width="11.88671875" style="174" customWidth="1"/>
    <col min="10250" max="10250" width="11" style="174" bestFit="1" customWidth="1"/>
    <col min="10251" max="10251" width="11.77734375" style="174" customWidth="1"/>
    <col min="10252" max="10252" width="11" style="174" bestFit="1" customWidth="1"/>
    <col min="10253" max="10254" width="10.77734375" style="174" customWidth="1"/>
    <col min="10255" max="10255" width="15.33203125" style="174" customWidth="1"/>
    <col min="10256" max="10496" width="9" style="174"/>
    <col min="10497" max="10497" width="34.44140625" style="174" customWidth="1"/>
    <col min="10498" max="10500" width="10.33203125" style="174" customWidth="1"/>
    <col min="10501" max="10501" width="10.21875" style="174" customWidth="1"/>
    <col min="10502" max="10502" width="10.77734375" style="174" customWidth="1"/>
    <col min="10503" max="10503" width="12.44140625" style="174" customWidth="1"/>
    <col min="10504" max="10504" width="10.77734375" style="174" customWidth="1"/>
    <col min="10505" max="10505" width="11.88671875" style="174" customWidth="1"/>
    <col min="10506" max="10506" width="11" style="174" bestFit="1" customWidth="1"/>
    <col min="10507" max="10507" width="11.77734375" style="174" customWidth="1"/>
    <col min="10508" max="10508" width="11" style="174" bestFit="1" customWidth="1"/>
    <col min="10509" max="10510" width="10.77734375" style="174" customWidth="1"/>
    <col min="10511" max="10511" width="15.33203125" style="174" customWidth="1"/>
    <col min="10512" max="10752" width="9" style="174"/>
    <col min="10753" max="10753" width="34.44140625" style="174" customWidth="1"/>
    <col min="10754" max="10756" width="10.33203125" style="174" customWidth="1"/>
    <col min="10757" max="10757" width="10.21875" style="174" customWidth="1"/>
    <col min="10758" max="10758" width="10.77734375" style="174" customWidth="1"/>
    <col min="10759" max="10759" width="12.44140625" style="174" customWidth="1"/>
    <col min="10760" max="10760" width="10.77734375" style="174" customWidth="1"/>
    <col min="10761" max="10761" width="11.88671875" style="174" customWidth="1"/>
    <col min="10762" max="10762" width="11" style="174" bestFit="1" customWidth="1"/>
    <col min="10763" max="10763" width="11.77734375" style="174" customWidth="1"/>
    <col min="10764" max="10764" width="11" style="174" bestFit="1" customWidth="1"/>
    <col min="10765" max="10766" width="10.77734375" style="174" customWidth="1"/>
    <col min="10767" max="10767" width="15.33203125" style="174" customWidth="1"/>
    <col min="10768" max="11008" width="9" style="174"/>
    <col min="11009" max="11009" width="34.44140625" style="174" customWidth="1"/>
    <col min="11010" max="11012" width="10.33203125" style="174" customWidth="1"/>
    <col min="11013" max="11013" width="10.21875" style="174" customWidth="1"/>
    <col min="11014" max="11014" width="10.77734375" style="174" customWidth="1"/>
    <col min="11015" max="11015" width="12.44140625" style="174" customWidth="1"/>
    <col min="11016" max="11016" width="10.77734375" style="174" customWidth="1"/>
    <col min="11017" max="11017" width="11.88671875" style="174" customWidth="1"/>
    <col min="11018" max="11018" width="11" style="174" bestFit="1" customWidth="1"/>
    <col min="11019" max="11019" width="11.77734375" style="174" customWidth="1"/>
    <col min="11020" max="11020" width="11" style="174" bestFit="1" customWidth="1"/>
    <col min="11021" max="11022" width="10.77734375" style="174" customWidth="1"/>
    <col min="11023" max="11023" width="15.33203125" style="174" customWidth="1"/>
    <col min="11024" max="11264" width="9" style="174"/>
    <col min="11265" max="11265" width="34.44140625" style="174" customWidth="1"/>
    <col min="11266" max="11268" width="10.33203125" style="174" customWidth="1"/>
    <col min="11269" max="11269" width="10.21875" style="174" customWidth="1"/>
    <col min="11270" max="11270" width="10.77734375" style="174" customWidth="1"/>
    <col min="11271" max="11271" width="12.44140625" style="174" customWidth="1"/>
    <col min="11272" max="11272" width="10.77734375" style="174" customWidth="1"/>
    <col min="11273" max="11273" width="11.88671875" style="174" customWidth="1"/>
    <col min="11274" max="11274" width="11" style="174" bestFit="1" customWidth="1"/>
    <col min="11275" max="11275" width="11.77734375" style="174" customWidth="1"/>
    <col min="11276" max="11276" width="11" style="174" bestFit="1" customWidth="1"/>
    <col min="11277" max="11278" width="10.77734375" style="174" customWidth="1"/>
    <col min="11279" max="11279" width="15.33203125" style="174" customWidth="1"/>
    <col min="11280" max="11520" width="9" style="174"/>
    <col min="11521" max="11521" width="34.44140625" style="174" customWidth="1"/>
    <col min="11522" max="11524" width="10.33203125" style="174" customWidth="1"/>
    <col min="11525" max="11525" width="10.21875" style="174" customWidth="1"/>
    <col min="11526" max="11526" width="10.77734375" style="174" customWidth="1"/>
    <col min="11527" max="11527" width="12.44140625" style="174" customWidth="1"/>
    <col min="11528" max="11528" width="10.77734375" style="174" customWidth="1"/>
    <col min="11529" max="11529" width="11.88671875" style="174" customWidth="1"/>
    <col min="11530" max="11530" width="11" style="174" bestFit="1" customWidth="1"/>
    <col min="11531" max="11531" width="11.77734375" style="174" customWidth="1"/>
    <col min="11532" max="11532" width="11" style="174" bestFit="1" customWidth="1"/>
    <col min="11533" max="11534" width="10.77734375" style="174" customWidth="1"/>
    <col min="11535" max="11535" width="15.33203125" style="174" customWidth="1"/>
    <col min="11536" max="11776" width="9" style="174"/>
    <col min="11777" max="11777" width="34.44140625" style="174" customWidth="1"/>
    <col min="11778" max="11780" width="10.33203125" style="174" customWidth="1"/>
    <col min="11781" max="11781" width="10.21875" style="174" customWidth="1"/>
    <col min="11782" max="11782" width="10.77734375" style="174" customWidth="1"/>
    <col min="11783" max="11783" width="12.44140625" style="174" customWidth="1"/>
    <col min="11784" max="11784" width="10.77734375" style="174" customWidth="1"/>
    <col min="11785" max="11785" width="11.88671875" style="174" customWidth="1"/>
    <col min="11786" max="11786" width="11" style="174" bestFit="1" customWidth="1"/>
    <col min="11787" max="11787" width="11.77734375" style="174" customWidth="1"/>
    <col min="11788" max="11788" width="11" style="174" bestFit="1" customWidth="1"/>
    <col min="11789" max="11790" width="10.77734375" style="174" customWidth="1"/>
    <col min="11791" max="11791" width="15.33203125" style="174" customWidth="1"/>
    <col min="11792" max="12032" width="9" style="174"/>
    <col min="12033" max="12033" width="34.44140625" style="174" customWidth="1"/>
    <col min="12034" max="12036" width="10.33203125" style="174" customWidth="1"/>
    <col min="12037" max="12037" width="10.21875" style="174" customWidth="1"/>
    <col min="12038" max="12038" width="10.77734375" style="174" customWidth="1"/>
    <col min="12039" max="12039" width="12.44140625" style="174" customWidth="1"/>
    <col min="12040" max="12040" width="10.77734375" style="174" customWidth="1"/>
    <col min="12041" max="12041" width="11.88671875" style="174" customWidth="1"/>
    <col min="12042" max="12042" width="11" style="174" bestFit="1" customWidth="1"/>
    <col min="12043" max="12043" width="11.77734375" style="174" customWidth="1"/>
    <col min="12044" max="12044" width="11" style="174" bestFit="1" customWidth="1"/>
    <col min="12045" max="12046" width="10.77734375" style="174" customWidth="1"/>
    <col min="12047" max="12047" width="15.33203125" style="174" customWidth="1"/>
    <col min="12048" max="12288" width="9" style="174"/>
    <col min="12289" max="12289" width="34.44140625" style="174" customWidth="1"/>
    <col min="12290" max="12292" width="10.33203125" style="174" customWidth="1"/>
    <col min="12293" max="12293" width="10.21875" style="174" customWidth="1"/>
    <col min="12294" max="12294" width="10.77734375" style="174" customWidth="1"/>
    <col min="12295" max="12295" width="12.44140625" style="174" customWidth="1"/>
    <col min="12296" max="12296" width="10.77734375" style="174" customWidth="1"/>
    <col min="12297" max="12297" width="11.88671875" style="174" customWidth="1"/>
    <col min="12298" max="12298" width="11" style="174" bestFit="1" customWidth="1"/>
    <col min="12299" max="12299" width="11.77734375" style="174" customWidth="1"/>
    <col min="12300" max="12300" width="11" style="174" bestFit="1" customWidth="1"/>
    <col min="12301" max="12302" width="10.77734375" style="174" customWidth="1"/>
    <col min="12303" max="12303" width="15.33203125" style="174" customWidth="1"/>
    <col min="12304" max="12544" width="9" style="174"/>
    <col min="12545" max="12545" width="34.44140625" style="174" customWidth="1"/>
    <col min="12546" max="12548" width="10.33203125" style="174" customWidth="1"/>
    <col min="12549" max="12549" width="10.21875" style="174" customWidth="1"/>
    <col min="12550" max="12550" width="10.77734375" style="174" customWidth="1"/>
    <col min="12551" max="12551" width="12.44140625" style="174" customWidth="1"/>
    <col min="12552" max="12552" width="10.77734375" style="174" customWidth="1"/>
    <col min="12553" max="12553" width="11.88671875" style="174" customWidth="1"/>
    <col min="12554" max="12554" width="11" style="174" bestFit="1" customWidth="1"/>
    <col min="12555" max="12555" width="11.77734375" style="174" customWidth="1"/>
    <col min="12556" max="12556" width="11" style="174" bestFit="1" customWidth="1"/>
    <col min="12557" max="12558" width="10.77734375" style="174" customWidth="1"/>
    <col min="12559" max="12559" width="15.33203125" style="174" customWidth="1"/>
    <col min="12560" max="12800" width="9" style="174"/>
    <col min="12801" max="12801" width="34.44140625" style="174" customWidth="1"/>
    <col min="12802" max="12804" width="10.33203125" style="174" customWidth="1"/>
    <col min="12805" max="12805" width="10.21875" style="174" customWidth="1"/>
    <col min="12806" max="12806" width="10.77734375" style="174" customWidth="1"/>
    <col min="12807" max="12807" width="12.44140625" style="174" customWidth="1"/>
    <col min="12808" max="12808" width="10.77734375" style="174" customWidth="1"/>
    <col min="12809" max="12809" width="11.88671875" style="174" customWidth="1"/>
    <col min="12810" max="12810" width="11" style="174" bestFit="1" customWidth="1"/>
    <col min="12811" max="12811" width="11.77734375" style="174" customWidth="1"/>
    <col min="12812" max="12812" width="11" style="174" bestFit="1" customWidth="1"/>
    <col min="12813" max="12814" width="10.77734375" style="174" customWidth="1"/>
    <col min="12815" max="12815" width="15.33203125" style="174" customWidth="1"/>
    <col min="12816" max="13056" width="9" style="174"/>
    <col min="13057" max="13057" width="34.44140625" style="174" customWidth="1"/>
    <col min="13058" max="13060" width="10.33203125" style="174" customWidth="1"/>
    <col min="13061" max="13061" width="10.21875" style="174" customWidth="1"/>
    <col min="13062" max="13062" width="10.77734375" style="174" customWidth="1"/>
    <col min="13063" max="13063" width="12.44140625" style="174" customWidth="1"/>
    <col min="13064" max="13064" width="10.77734375" style="174" customWidth="1"/>
    <col min="13065" max="13065" width="11.88671875" style="174" customWidth="1"/>
    <col min="13066" max="13066" width="11" style="174" bestFit="1" customWidth="1"/>
    <col min="13067" max="13067" width="11.77734375" style="174" customWidth="1"/>
    <col min="13068" max="13068" width="11" style="174" bestFit="1" customWidth="1"/>
    <col min="13069" max="13070" width="10.77734375" style="174" customWidth="1"/>
    <col min="13071" max="13071" width="15.33203125" style="174" customWidth="1"/>
    <col min="13072" max="13312" width="9" style="174"/>
    <col min="13313" max="13313" width="34.44140625" style="174" customWidth="1"/>
    <col min="13314" max="13316" width="10.33203125" style="174" customWidth="1"/>
    <col min="13317" max="13317" width="10.21875" style="174" customWidth="1"/>
    <col min="13318" max="13318" width="10.77734375" style="174" customWidth="1"/>
    <col min="13319" max="13319" width="12.44140625" style="174" customWidth="1"/>
    <col min="13320" max="13320" width="10.77734375" style="174" customWidth="1"/>
    <col min="13321" max="13321" width="11.88671875" style="174" customWidth="1"/>
    <col min="13322" max="13322" width="11" style="174" bestFit="1" customWidth="1"/>
    <col min="13323" max="13323" width="11.77734375" style="174" customWidth="1"/>
    <col min="13324" max="13324" width="11" style="174" bestFit="1" customWidth="1"/>
    <col min="13325" max="13326" width="10.77734375" style="174" customWidth="1"/>
    <col min="13327" max="13327" width="15.33203125" style="174" customWidth="1"/>
    <col min="13328" max="13568" width="9" style="174"/>
    <col min="13569" max="13569" width="34.44140625" style="174" customWidth="1"/>
    <col min="13570" max="13572" width="10.33203125" style="174" customWidth="1"/>
    <col min="13573" max="13573" width="10.21875" style="174" customWidth="1"/>
    <col min="13574" max="13574" width="10.77734375" style="174" customWidth="1"/>
    <col min="13575" max="13575" width="12.44140625" style="174" customWidth="1"/>
    <col min="13576" max="13576" width="10.77734375" style="174" customWidth="1"/>
    <col min="13577" max="13577" width="11.88671875" style="174" customWidth="1"/>
    <col min="13578" max="13578" width="11" style="174" bestFit="1" customWidth="1"/>
    <col min="13579" max="13579" width="11.77734375" style="174" customWidth="1"/>
    <col min="13580" max="13580" width="11" style="174" bestFit="1" customWidth="1"/>
    <col min="13581" max="13582" width="10.77734375" style="174" customWidth="1"/>
    <col min="13583" max="13583" width="15.33203125" style="174" customWidth="1"/>
    <col min="13584" max="13824" width="9" style="174"/>
    <col min="13825" max="13825" width="34.44140625" style="174" customWidth="1"/>
    <col min="13826" max="13828" width="10.33203125" style="174" customWidth="1"/>
    <col min="13829" max="13829" width="10.21875" style="174" customWidth="1"/>
    <col min="13830" max="13830" width="10.77734375" style="174" customWidth="1"/>
    <col min="13831" max="13831" width="12.44140625" style="174" customWidth="1"/>
    <col min="13832" max="13832" width="10.77734375" style="174" customWidth="1"/>
    <col min="13833" max="13833" width="11.88671875" style="174" customWidth="1"/>
    <col min="13834" max="13834" width="11" style="174" bestFit="1" customWidth="1"/>
    <col min="13835" max="13835" width="11.77734375" style="174" customWidth="1"/>
    <col min="13836" max="13836" width="11" style="174" bestFit="1" customWidth="1"/>
    <col min="13837" max="13838" width="10.77734375" style="174" customWidth="1"/>
    <col min="13839" max="13839" width="15.33203125" style="174" customWidth="1"/>
    <col min="13840" max="14080" width="9" style="174"/>
    <col min="14081" max="14081" width="34.44140625" style="174" customWidth="1"/>
    <col min="14082" max="14084" width="10.33203125" style="174" customWidth="1"/>
    <col min="14085" max="14085" width="10.21875" style="174" customWidth="1"/>
    <col min="14086" max="14086" width="10.77734375" style="174" customWidth="1"/>
    <col min="14087" max="14087" width="12.44140625" style="174" customWidth="1"/>
    <col min="14088" max="14088" width="10.77734375" style="174" customWidth="1"/>
    <col min="14089" max="14089" width="11.88671875" style="174" customWidth="1"/>
    <col min="14090" max="14090" width="11" style="174" bestFit="1" customWidth="1"/>
    <col min="14091" max="14091" width="11.77734375" style="174" customWidth="1"/>
    <col min="14092" max="14092" width="11" style="174" bestFit="1" customWidth="1"/>
    <col min="14093" max="14094" width="10.77734375" style="174" customWidth="1"/>
    <col min="14095" max="14095" width="15.33203125" style="174" customWidth="1"/>
    <col min="14096" max="14336" width="9" style="174"/>
    <col min="14337" max="14337" width="34.44140625" style="174" customWidth="1"/>
    <col min="14338" max="14340" width="10.33203125" style="174" customWidth="1"/>
    <col min="14341" max="14341" width="10.21875" style="174" customWidth="1"/>
    <col min="14342" max="14342" width="10.77734375" style="174" customWidth="1"/>
    <col min="14343" max="14343" width="12.44140625" style="174" customWidth="1"/>
    <col min="14344" max="14344" width="10.77734375" style="174" customWidth="1"/>
    <col min="14345" max="14345" width="11.88671875" style="174" customWidth="1"/>
    <col min="14346" max="14346" width="11" style="174" bestFit="1" customWidth="1"/>
    <col min="14347" max="14347" width="11.77734375" style="174" customWidth="1"/>
    <col min="14348" max="14348" width="11" style="174" bestFit="1" customWidth="1"/>
    <col min="14349" max="14350" width="10.77734375" style="174" customWidth="1"/>
    <col min="14351" max="14351" width="15.33203125" style="174" customWidth="1"/>
    <col min="14352" max="14592" width="9" style="174"/>
    <col min="14593" max="14593" width="34.44140625" style="174" customWidth="1"/>
    <col min="14594" max="14596" width="10.33203125" style="174" customWidth="1"/>
    <col min="14597" max="14597" width="10.21875" style="174" customWidth="1"/>
    <col min="14598" max="14598" width="10.77734375" style="174" customWidth="1"/>
    <col min="14599" max="14599" width="12.44140625" style="174" customWidth="1"/>
    <col min="14600" max="14600" width="10.77734375" style="174" customWidth="1"/>
    <col min="14601" max="14601" width="11.88671875" style="174" customWidth="1"/>
    <col min="14602" max="14602" width="11" style="174" bestFit="1" customWidth="1"/>
    <col min="14603" max="14603" width="11.77734375" style="174" customWidth="1"/>
    <col min="14604" max="14604" width="11" style="174" bestFit="1" customWidth="1"/>
    <col min="14605" max="14606" width="10.77734375" style="174" customWidth="1"/>
    <col min="14607" max="14607" width="15.33203125" style="174" customWidth="1"/>
    <col min="14608" max="14848" width="9" style="174"/>
    <col min="14849" max="14849" width="34.44140625" style="174" customWidth="1"/>
    <col min="14850" max="14852" width="10.33203125" style="174" customWidth="1"/>
    <col min="14853" max="14853" width="10.21875" style="174" customWidth="1"/>
    <col min="14854" max="14854" width="10.77734375" style="174" customWidth="1"/>
    <col min="14855" max="14855" width="12.44140625" style="174" customWidth="1"/>
    <col min="14856" max="14856" width="10.77734375" style="174" customWidth="1"/>
    <col min="14857" max="14857" width="11.88671875" style="174" customWidth="1"/>
    <col min="14858" max="14858" width="11" style="174" bestFit="1" customWidth="1"/>
    <col min="14859" max="14859" width="11.77734375" style="174" customWidth="1"/>
    <col min="14860" max="14860" width="11" style="174" bestFit="1" customWidth="1"/>
    <col min="14861" max="14862" width="10.77734375" style="174" customWidth="1"/>
    <col min="14863" max="14863" width="15.33203125" style="174" customWidth="1"/>
    <col min="14864" max="15104" width="9" style="174"/>
    <col min="15105" max="15105" width="34.44140625" style="174" customWidth="1"/>
    <col min="15106" max="15108" width="10.33203125" style="174" customWidth="1"/>
    <col min="15109" max="15109" width="10.21875" style="174" customWidth="1"/>
    <col min="15110" max="15110" width="10.77734375" style="174" customWidth="1"/>
    <col min="15111" max="15111" width="12.44140625" style="174" customWidth="1"/>
    <col min="15112" max="15112" width="10.77734375" style="174" customWidth="1"/>
    <col min="15113" max="15113" width="11.88671875" style="174" customWidth="1"/>
    <col min="15114" max="15114" width="11" style="174" bestFit="1" customWidth="1"/>
    <col min="15115" max="15115" width="11.77734375" style="174" customWidth="1"/>
    <col min="15116" max="15116" width="11" style="174" bestFit="1" customWidth="1"/>
    <col min="15117" max="15118" width="10.77734375" style="174" customWidth="1"/>
    <col min="15119" max="15119" width="15.33203125" style="174" customWidth="1"/>
    <col min="15120" max="15360" width="9" style="174"/>
    <col min="15361" max="15361" width="34.44140625" style="174" customWidth="1"/>
    <col min="15362" max="15364" width="10.33203125" style="174" customWidth="1"/>
    <col min="15365" max="15365" width="10.21875" style="174" customWidth="1"/>
    <col min="15366" max="15366" width="10.77734375" style="174" customWidth="1"/>
    <col min="15367" max="15367" width="12.44140625" style="174" customWidth="1"/>
    <col min="15368" max="15368" width="10.77734375" style="174" customWidth="1"/>
    <col min="15369" max="15369" width="11.88671875" style="174" customWidth="1"/>
    <col min="15370" max="15370" width="11" style="174" bestFit="1" customWidth="1"/>
    <col min="15371" max="15371" width="11.77734375" style="174" customWidth="1"/>
    <col min="15372" max="15372" width="11" style="174" bestFit="1" customWidth="1"/>
    <col min="15373" max="15374" width="10.77734375" style="174" customWidth="1"/>
    <col min="15375" max="15375" width="15.33203125" style="174" customWidth="1"/>
    <col min="15376" max="15616" width="9" style="174"/>
    <col min="15617" max="15617" width="34.44140625" style="174" customWidth="1"/>
    <col min="15618" max="15620" width="10.33203125" style="174" customWidth="1"/>
    <col min="15621" max="15621" width="10.21875" style="174" customWidth="1"/>
    <col min="15622" max="15622" width="10.77734375" style="174" customWidth="1"/>
    <col min="15623" max="15623" width="12.44140625" style="174" customWidth="1"/>
    <col min="15624" max="15624" width="10.77734375" style="174" customWidth="1"/>
    <col min="15625" max="15625" width="11.88671875" style="174" customWidth="1"/>
    <col min="15626" max="15626" width="11" style="174" bestFit="1" customWidth="1"/>
    <col min="15627" max="15627" width="11.77734375" style="174" customWidth="1"/>
    <col min="15628" max="15628" width="11" style="174" bestFit="1" customWidth="1"/>
    <col min="15629" max="15630" width="10.77734375" style="174" customWidth="1"/>
    <col min="15631" max="15631" width="15.33203125" style="174" customWidth="1"/>
    <col min="15632" max="15872" width="9" style="174"/>
    <col min="15873" max="15873" width="34.44140625" style="174" customWidth="1"/>
    <col min="15874" max="15876" width="10.33203125" style="174" customWidth="1"/>
    <col min="15877" max="15877" width="10.21875" style="174" customWidth="1"/>
    <col min="15878" max="15878" width="10.77734375" style="174" customWidth="1"/>
    <col min="15879" max="15879" width="12.44140625" style="174" customWidth="1"/>
    <col min="15880" max="15880" width="10.77734375" style="174" customWidth="1"/>
    <col min="15881" max="15881" width="11.88671875" style="174" customWidth="1"/>
    <col min="15882" max="15882" width="11" style="174" bestFit="1" customWidth="1"/>
    <col min="15883" max="15883" width="11.77734375" style="174" customWidth="1"/>
    <col min="15884" max="15884" width="11" style="174" bestFit="1" customWidth="1"/>
    <col min="15885" max="15886" width="10.77734375" style="174" customWidth="1"/>
    <col min="15887" max="15887" width="15.33203125" style="174" customWidth="1"/>
    <col min="15888" max="16128" width="9" style="174"/>
    <col min="16129" max="16129" width="34.44140625" style="174" customWidth="1"/>
    <col min="16130" max="16132" width="10.33203125" style="174" customWidth="1"/>
    <col min="16133" max="16133" width="10.21875" style="174" customWidth="1"/>
    <col min="16134" max="16134" width="10.77734375" style="174" customWidth="1"/>
    <col min="16135" max="16135" width="12.44140625" style="174" customWidth="1"/>
    <col min="16136" max="16136" width="10.77734375" style="174" customWidth="1"/>
    <col min="16137" max="16137" width="11.88671875" style="174" customWidth="1"/>
    <col min="16138" max="16138" width="11" style="174" bestFit="1" customWidth="1"/>
    <col min="16139" max="16139" width="11.77734375" style="174" customWidth="1"/>
    <col min="16140" max="16140" width="11" style="174" bestFit="1" customWidth="1"/>
    <col min="16141" max="16142" width="10.77734375" style="174" customWidth="1"/>
    <col min="16143" max="16143" width="15.33203125" style="174" customWidth="1"/>
    <col min="16144" max="16384" width="9" style="174"/>
  </cols>
  <sheetData>
    <row r="1" spans="1:16" ht="20.399999999999999" thickBot="1">
      <c r="A1" s="250" t="s">
        <v>1293</v>
      </c>
      <c r="B1" s="266"/>
      <c r="C1" s="266"/>
      <c r="D1" s="266"/>
      <c r="L1" s="250" t="s">
        <v>871</v>
      </c>
      <c r="M1" s="2069" t="s">
        <v>1014</v>
      </c>
      <c r="N1" s="2079"/>
      <c r="O1" s="2080"/>
      <c r="P1" s="147" t="s">
        <v>873</v>
      </c>
    </row>
    <row r="2" spans="1:16" ht="20.399999999999999" thickBot="1">
      <c r="A2" s="250" t="s">
        <v>1294</v>
      </c>
      <c r="B2" s="267" t="s">
        <v>1295</v>
      </c>
      <c r="C2" s="268"/>
      <c r="D2" s="268"/>
      <c r="E2" s="269"/>
      <c r="F2" s="252"/>
      <c r="G2" s="252"/>
      <c r="H2" s="252"/>
      <c r="I2" s="252"/>
      <c r="J2" s="252"/>
      <c r="K2" s="252"/>
      <c r="L2" s="250" t="s">
        <v>1156</v>
      </c>
      <c r="M2" s="2081" t="s">
        <v>1296</v>
      </c>
      <c r="N2" s="2082"/>
      <c r="O2" s="2083"/>
    </row>
    <row r="3" spans="1:16" ht="42" customHeight="1">
      <c r="A3" s="2084" t="s">
        <v>1313</v>
      </c>
      <c r="B3" s="2085"/>
      <c r="C3" s="2085"/>
      <c r="D3" s="2085"/>
      <c r="E3" s="2085"/>
      <c r="F3" s="2085"/>
      <c r="G3" s="2085"/>
      <c r="H3" s="2085"/>
      <c r="I3" s="2085"/>
      <c r="J3" s="2085"/>
      <c r="K3" s="2085"/>
      <c r="L3" s="2085"/>
      <c r="M3" s="2085"/>
      <c r="N3" s="2085"/>
      <c r="O3" s="2085"/>
    </row>
    <row r="4" spans="1:16" ht="32.25" customHeight="1" thickBot="1">
      <c r="A4" s="268" t="s">
        <v>1314</v>
      </c>
      <c r="B4" s="2086" t="s">
        <v>2457</v>
      </c>
      <c r="C4" s="2086"/>
      <c r="D4" s="2086"/>
      <c r="E4" s="2086"/>
      <c r="F4" s="2086"/>
      <c r="G4" s="2086"/>
      <c r="H4" s="2086"/>
      <c r="I4" s="2086"/>
      <c r="J4" s="2086"/>
      <c r="K4" s="2086"/>
      <c r="O4" s="270" t="s">
        <v>1315</v>
      </c>
    </row>
    <row r="5" spans="1:16" ht="65.099999999999994" customHeight="1" thickBot="1">
      <c r="A5" s="271" t="s">
        <v>1316</v>
      </c>
      <c r="B5" s="272" t="s">
        <v>1317</v>
      </c>
      <c r="C5" s="273" t="s">
        <v>1318</v>
      </c>
      <c r="D5" s="274" t="s">
        <v>1319</v>
      </c>
      <c r="E5" s="275" t="s">
        <v>1320</v>
      </c>
      <c r="F5" s="275" t="s">
        <v>1321</v>
      </c>
      <c r="G5" s="275" t="s">
        <v>1322</v>
      </c>
      <c r="H5" s="276" t="s">
        <v>1323</v>
      </c>
      <c r="I5" s="275" t="s">
        <v>1324</v>
      </c>
      <c r="J5" s="277" t="s">
        <v>1325</v>
      </c>
      <c r="K5" s="276" t="s">
        <v>1326</v>
      </c>
      <c r="L5" s="278" t="s">
        <v>1327</v>
      </c>
      <c r="M5" s="278" t="s">
        <v>1328</v>
      </c>
      <c r="N5" s="278" t="s">
        <v>1329</v>
      </c>
      <c r="O5" s="279" t="s">
        <v>1330</v>
      </c>
    </row>
    <row r="6" spans="1:16" ht="19.95" customHeight="1" thickBot="1">
      <c r="A6" s="280" t="s">
        <v>1331</v>
      </c>
      <c r="B6" s="281">
        <f>IF(AND(B7=B17,B17=B20,B20=B7),B7,"F")</f>
        <v>0</v>
      </c>
      <c r="C6" s="281">
        <f t="shared" ref="C6:O6" si="0">IF(AND(C7=C17,C17=C20,C20=C7),C7,"F")</f>
        <v>0</v>
      </c>
      <c r="D6" s="281">
        <f t="shared" si="0"/>
        <v>0</v>
      </c>
      <c r="E6" s="281">
        <f t="shared" si="0"/>
        <v>0</v>
      </c>
      <c r="F6" s="281">
        <f t="shared" si="0"/>
        <v>0</v>
      </c>
      <c r="G6" s="281">
        <f t="shared" si="0"/>
        <v>0</v>
      </c>
      <c r="H6" s="281">
        <f t="shared" si="0"/>
        <v>0</v>
      </c>
      <c r="I6" s="281">
        <f t="shared" si="0"/>
        <v>0</v>
      </c>
      <c r="J6" s="281">
        <f t="shared" si="0"/>
        <v>0</v>
      </c>
      <c r="K6" s="281">
        <f t="shared" si="0"/>
        <v>0</v>
      </c>
      <c r="L6" s="281">
        <f t="shared" si="0"/>
        <v>0</v>
      </c>
      <c r="M6" s="281">
        <f t="shared" si="0"/>
        <v>0</v>
      </c>
      <c r="N6" s="281">
        <f>IF(AND(N7=N17,N17=N20,N20=N7),N7,"F")</f>
        <v>0</v>
      </c>
      <c r="O6" s="282">
        <f t="shared" si="0"/>
        <v>0</v>
      </c>
    </row>
    <row r="7" spans="1:16" ht="19.95" customHeight="1" thickBot="1">
      <c r="A7" s="283" t="s">
        <v>1332</v>
      </c>
      <c r="B7" s="281">
        <f>B8+B14+B15+B16</f>
        <v>0</v>
      </c>
      <c r="C7" s="281">
        <f t="shared" ref="C7:O7" si="1">C8+C14+C15+C16</f>
        <v>0</v>
      </c>
      <c r="D7" s="281">
        <f>D8+D14+D15+D16</f>
        <v>0</v>
      </c>
      <c r="E7" s="281">
        <f t="shared" si="1"/>
        <v>0</v>
      </c>
      <c r="F7" s="281">
        <f t="shared" si="1"/>
        <v>0</v>
      </c>
      <c r="G7" s="281">
        <f t="shared" si="1"/>
        <v>0</v>
      </c>
      <c r="H7" s="281">
        <f t="shared" si="1"/>
        <v>0</v>
      </c>
      <c r="I7" s="281">
        <f t="shared" si="1"/>
        <v>0</v>
      </c>
      <c r="J7" s="281">
        <f t="shared" si="1"/>
        <v>0</v>
      </c>
      <c r="K7" s="281">
        <f t="shared" si="1"/>
        <v>0</v>
      </c>
      <c r="L7" s="281">
        <f t="shared" si="1"/>
        <v>0</v>
      </c>
      <c r="M7" s="281">
        <f t="shared" si="1"/>
        <v>0</v>
      </c>
      <c r="N7" s="281">
        <f>N8+N14+N15+N16</f>
        <v>0</v>
      </c>
      <c r="O7" s="282">
        <f t="shared" si="1"/>
        <v>0</v>
      </c>
    </row>
    <row r="8" spans="1:16" ht="19.95" customHeight="1" thickBot="1">
      <c r="A8" s="283" t="s">
        <v>1333</v>
      </c>
      <c r="B8" s="281">
        <f>SUM(B9:B13)</f>
        <v>0</v>
      </c>
      <c r="C8" s="281">
        <f t="shared" ref="C8:O8" si="2">SUM(C9:C13)</f>
        <v>0</v>
      </c>
      <c r="D8" s="281">
        <f>SUM(D9:D13)</f>
        <v>0</v>
      </c>
      <c r="E8" s="281">
        <f t="shared" si="2"/>
        <v>0</v>
      </c>
      <c r="F8" s="281">
        <f t="shared" si="2"/>
        <v>0</v>
      </c>
      <c r="G8" s="281">
        <f t="shared" si="2"/>
        <v>0</v>
      </c>
      <c r="H8" s="281">
        <f t="shared" si="2"/>
        <v>0</v>
      </c>
      <c r="I8" s="281">
        <f t="shared" si="2"/>
        <v>0</v>
      </c>
      <c r="J8" s="281">
        <f t="shared" si="2"/>
        <v>0</v>
      </c>
      <c r="K8" s="281">
        <f t="shared" si="2"/>
        <v>0</v>
      </c>
      <c r="L8" s="281">
        <f t="shared" si="2"/>
        <v>0</v>
      </c>
      <c r="M8" s="281">
        <f t="shared" si="2"/>
        <v>0</v>
      </c>
      <c r="N8" s="281">
        <f>SUM(N9:N13)</f>
        <v>0</v>
      </c>
      <c r="O8" s="282">
        <f t="shared" si="2"/>
        <v>0</v>
      </c>
    </row>
    <row r="9" spans="1:16" ht="19.95" customHeight="1" thickBot="1">
      <c r="A9" s="283" t="s">
        <v>1334</v>
      </c>
      <c r="B9" s="281">
        <f t="shared" ref="B9:B26" si="3">SUM(C9:O9)</f>
        <v>0</v>
      </c>
      <c r="C9" s="284"/>
      <c r="D9" s="284"/>
      <c r="E9" s="284"/>
      <c r="F9" s="284"/>
      <c r="G9" s="284"/>
      <c r="H9" s="284"/>
      <c r="I9" s="284"/>
      <c r="J9" s="284"/>
      <c r="K9" s="284"/>
      <c r="L9" s="284"/>
      <c r="M9" s="284"/>
      <c r="N9" s="284"/>
      <c r="O9" s="285"/>
    </row>
    <row r="10" spans="1:16" ht="19.95" customHeight="1" thickBot="1">
      <c r="A10" s="283" t="s">
        <v>1335</v>
      </c>
      <c r="B10" s="281">
        <f t="shared" si="3"/>
        <v>0</v>
      </c>
      <c r="C10" s="284"/>
      <c r="D10" s="284"/>
      <c r="E10" s="286"/>
      <c r="F10" s="286"/>
      <c r="G10" s="286"/>
      <c r="H10" s="286"/>
      <c r="I10" s="286"/>
      <c r="J10" s="286"/>
      <c r="K10" s="286"/>
      <c r="L10" s="286"/>
      <c r="M10" s="286"/>
      <c r="N10" s="286"/>
      <c r="O10" s="287"/>
    </row>
    <row r="11" spans="1:16" ht="19.95" customHeight="1" thickBot="1">
      <c r="A11" s="283" t="s">
        <v>1336</v>
      </c>
      <c r="B11" s="281">
        <f t="shared" si="3"/>
        <v>0</v>
      </c>
      <c r="C11" s="284"/>
      <c r="D11" s="284"/>
      <c r="E11" s="286"/>
      <c r="F11" s="286"/>
      <c r="G11" s="288"/>
      <c r="H11" s="286"/>
      <c r="I11" s="286"/>
      <c r="J11" s="286"/>
      <c r="K11" s="286"/>
      <c r="L11" s="286"/>
      <c r="M11" s="286"/>
      <c r="N11" s="286"/>
      <c r="O11" s="287"/>
    </row>
    <row r="12" spans="1:16" ht="19.95" customHeight="1" thickBot="1">
      <c r="A12" s="283" t="s">
        <v>1337</v>
      </c>
      <c r="B12" s="281">
        <f t="shared" si="3"/>
        <v>0</v>
      </c>
      <c r="C12" s="284"/>
      <c r="D12" s="284"/>
      <c r="E12" s="286"/>
      <c r="F12" s="286"/>
      <c r="G12" s="286"/>
      <c r="H12" s="286"/>
      <c r="I12" s="286"/>
      <c r="J12" s="286"/>
      <c r="K12" s="286"/>
      <c r="L12" s="286"/>
      <c r="M12" s="286"/>
      <c r="N12" s="286"/>
      <c r="O12" s="287"/>
    </row>
    <row r="13" spans="1:16" ht="19.95" customHeight="1" thickBot="1">
      <c r="A13" s="283" t="s">
        <v>1338</v>
      </c>
      <c r="B13" s="281">
        <f t="shared" si="3"/>
        <v>0</v>
      </c>
      <c r="C13" s="284"/>
      <c r="D13" s="284"/>
      <c r="E13" s="286"/>
      <c r="F13" s="286"/>
      <c r="G13" s="286"/>
      <c r="H13" s="286"/>
      <c r="I13" s="286"/>
      <c r="J13" s="286"/>
      <c r="K13" s="286"/>
      <c r="L13" s="286"/>
      <c r="M13" s="286"/>
      <c r="N13" s="286"/>
      <c r="O13" s="287"/>
    </row>
    <row r="14" spans="1:16" ht="19.95" customHeight="1" thickBot="1">
      <c r="A14" s="283" t="s">
        <v>1339</v>
      </c>
      <c r="B14" s="281">
        <f t="shared" si="3"/>
        <v>0</v>
      </c>
      <c r="C14" s="284"/>
      <c r="D14" s="284"/>
      <c r="E14" s="284"/>
      <c r="F14" s="284"/>
      <c r="G14" s="284"/>
      <c r="H14" s="284"/>
      <c r="I14" s="284"/>
      <c r="J14" s="284"/>
      <c r="K14" s="284"/>
      <c r="L14" s="284"/>
      <c r="M14" s="284"/>
      <c r="N14" s="284"/>
      <c r="O14" s="285"/>
    </row>
    <row r="15" spans="1:16" ht="19.95" customHeight="1" thickBot="1">
      <c r="A15" s="283" t="s">
        <v>1340</v>
      </c>
      <c r="B15" s="281">
        <f t="shared" si="3"/>
        <v>0</v>
      </c>
      <c r="C15" s="284"/>
      <c r="D15" s="284"/>
      <c r="E15" s="284"/>
      <c r="F15" s="284"/>
      <c r="G15" s="284"/>
      <c r="H15" s="284"/>
      <c r="I15" s="284"/>
      <c r="J15" s="284"/>
      <c r="K15" s="284"/>
      <c r="L15" s="284"/>
      <c r="M15" s="284"/>
      <c r="N15" s="284"/>
      <c r="O15" s="285"/>
    </row>
    <row r="16" spans="1:16" ht="19.95" customHeight="1" thickBot="1">
      <c r="A16" s="289" t="s">
        <v>1341</v>
      </c>
      <c r="B16" s="281">
        <f t="shared" si="3"/>
        <v>0</v>
      </c>
      <c r="C16" s="284"/>
      <c r="D16" s="284"/>
      <c r="E16" s="284"/>
      <c r="F16" s="284"/>
      <c r="G16" s="284"/>
      <c r="H16" s="284"/>
      <c r="I16" s="284"/>
      <c r="J16" s="284"/>
      <c r="K16" s="284"/>
      <c r="L16" s="284"/>
      <c r="M16" s="284"/>
      <c r="N16" s="284"/>
      <c r="O16" s="285"/>
    </row>
    <row r="17" spans="1:15" ht="19.95" customHeight="1" thickBot="1">
      <c r="A17" s="283" t="s">
        <v>1342</v>
      </c>
      <c r="B17" s="281">
        <f t="shared" si="3"/>
        <v>0</v>
      </c>
      <c r="C17" s="281">
        <f t="shared" ref="C17:O17" si="4">SUM(C18:C19)</f>
        <v>0</v>
      </c>
      <c r="D17" s="281"/>
      <c r="E17" s="281">
        <f t="shared" si="4"/>
        <v>0</v>
      </c>
      <c r="F17" s="281">
        <f t="shared" si="4"/>
        <v>0</v>
      </c>
      <c r="G17" s="281">
        <f t="shared" si="4"/>
        <v>0</v>
      </c>
      <c r="H17" s="281">
        <f t="shared" si="4"/>
        <v>0</v>
      </c>
      <c r="I17" s="281">
        <f t="shared" si="4"/>
        <v>0</v>
      </c>
      <c r="J17" s="281">
        <f t="shared" si="4"/>
        <v>0</v>
      </c>
      <c r="K17" s="281">
        <f t="shared" si="4"/>
        <v>0</v>
      </c>
      <c r="L17" s="281">
        <f t="shared" si="4"/>
        <v>0</v>
      </c>
      <c r="M17" s="281">
        <f t="shared" si="4"/>
        <v>0</v>
      </c>
      <c r="N17" s="281"/>
      <c r="O17" s="282">
        <f t="shared" si="4"/>
        <v>0</v>
      </c>
    </row>
    <row r="18" spans="1:15" ht="19.95" customHeight="1" thickBot="1">
      <c r="A18" s="283" t="s">
        <v>1343</v>
      </c>
      <c r="B18" s="281">
        <f t="shared" si="3"/>
        <v>0</v>
      </c>
      <c r="C18" s="284"/>
      <c r="D18" s="284"/>
      <c r="E18" s="284"/>
      <c r="F18" s="284"/>
      <c r="G18" s="284"/>
      <c r="H18" s="284"/>
      <c r="I18" s="284"/>
      <c r="J18" s="284"/>
      <c r="K18" s="284"/>
      <c r="L18" s="284"/>
      <c r="M18" s="284"/>
      <c r="N18" s="284"/>
      <c r="O18" s="285"/>
    </row>
    <row r="19" spans="1:15" ht="19.95" customHeight="1" thickBot="1">
      <c r="A19" s="283" t="s">
        <v>1344</v>
      </c>
      <c r="B19" s="281">
        <f t="shared" si="3"/>
        <v>0</v>
      </c>
      <c r="C19" s="284"/>
      <c r="D19" s="284"/>
      <c r="E19" s="284"/>
      <c r="F19" s="284"/>
      <c r="G19" s="284"/>
      <c r="H19" s="284"/>
      <c r="I19" s="284"/>
      <c r="J19" s="284"/>
      <c r="K19" s="284"/>
      <c r="L19" s="284"/>
      <c r="M19" s="284"/>
      <c r="N19" s="284"/>
      <c r="O19" s="285"/>
    </row>
    <row r="20" spans="1:15" ht="16.8" thickBot="1">
      <c r="A20" s="290" t="s">
        <v>1345</v>
      </c>
      <c r="B20" s="281">
        <f t="shared" si="3"/>
        <v>0</v>
      </c>
      <c r="C20" s="281">
        <f t="shared" ref="C20:O20" si="5">SUM(C21:C26)</f>
        <v>0</v>
      </c>
      <c r="D20" s="281"/>
      <c r="E20" s="281">
        <f t="shared" si="5"/>
        <v>0</v>
      </c>
      <c r="F20" s="281">
        <f t="shared" si="5"/>
        <v>0</v>
      </c>
      <c r="G20" s="281">
        <f t="shared" si="5"/>
        <v>0</v>
      </c>
      <c r="H20" s="281">
        <f t="shared" si="5"/>
        <v>0</v>
      </c>
      <c r="I20" s="281">
        <f t="shared" si="5"/>
        <v>0</v>
      </c>
      <c r="J20" s="281">
        <f t="shared" si="5"/>
        <v>0</v>
      </c>
      <c r="K20" s="281">
        <f t="shared" si="5"/>
        <v>0</v>
      </c>
      <c r="L20" s="281">
        <f t="shared" si="5"/>
        <v>0</v>
      </c>
      <c r="M20" s="281">
        <f t="shared" si="5"/>
        <v>0</v>
      </c>
      <c r="N20" s="281"/>
      <c r="O20" s="282">
        <f t="shared" si="5"/>
        <v>0</v>
      </c>
    </row>
    <row r="21" spans="1:15" ht="19.95" customHeight="1" thickBot="1">
      <c r="A21" s="283" t="s">
        <v>1346</v>
      </c>
      <c r="B21" s="281">
        <f t="shared" si="3"/>
        <v>0</v>
      </c>
      <c r="C21" s="284"/>
      <c r="D21" s="284"/>
      <c r="E21" s="284"/>
      <c r="F21" s="284"/>
      <c r="G21" s="284"/>
      <c r="H21" s="284"/>
      <c r="I21" s="284"/>
      <c r="J21" s="284"/>
      <c r="K21" s="284"/>
      <c r="L21" s="284"/>
      <c r="M21" s="284"/>
      <c r="N21" s="284"/>
      <c r="O21" s="285"/>
    </row>
    <row r="22" spans="1:15" ht="19.95" customHeight="1" thickBot="1">
      <c r="A22" s="283" t="s">
        <v>1347</v>
      </c>
      <c r="B22" s="281">
        <f t="shared" si="3"/>
        <v>0</v>
      </c>
      <c r="C22" s="284"/>
      <c r="D22" s="284"/>
      <c r="E22" s="286"/>
      <c r="F22" s="286"/>
      <c r="G22" s="288"/>
      <c r="H22" s="286"/>
      <c r="I22" s="286"/>
      <c r="J22" s="286"/>
      <c r="K22" s="286"/>
      <c r="L22" s="286"/>
      <c r="M22" s="286"/>
      <c r="N22" s="286"/>
      <c r="O22" s="287"/>
    </row>
    <row r="23" spans="1:15" ht="19.95" customHeight="1" thickBot="1">
      <c r="A23" s="283" t="s">
        <v>1348</v>
      </c>
      <c r="B23" s="281">
        <f t="shared" si="3"/>
        <v>0</v>
      </c>
      <c r="C23" s="284"/>
      <c r="D23" s="284"/>
      <c r="E23" s="286"/>
      <c r="F23" s="286"/>
      <c r="G23" s="286"/>
      <c r="H23" s="286"/>
      <c r="I23" s="286"/>
      <c r="J23" s="286"/>
      <c r="K23" s="286"/>
      <c r="L23" s="286"/>
      <c r="M23" s="286"/>
      <c r="N23" s="286"/>
      <c r="O23" s="287"/>
    </row>
    <row r="24" spans="1:15" ht="19.95" customHeight="1" thickBot="1">
      <c r="A24" s="283" t="s">
        <v>1349</v>
      </c>
      <c r="B24" s="281">
        <f t="shared" si="3"/>
        <v>0</v>
      </c>
      <c r="C24" s="284"/>
      <c r="D24" s="284"/>
      <c r="E24" s="286"/>
      <c r="F24" s="286"/>
      <c r="G24" s="286"/>
      <c r="H24" s="286"/>
      <c r="I24" s="286"/>
      <c r="J24" s="286"/>
      <c r="K24" s="286"/>
      <c r="L24" s="286"/>
      <c r="M24" s="286"/>
      <c r="N24" s="286"/>
      <c r="O24" s="287"/>
    </row>
    <row r="25" spans="1:15" ht="19.95" customHeight="1" thickBot="1">
      <c r="A25" s="283" t="s">
        <v>1350</v>
      </c>
      <c r="B25" s="281">
        <f t="shared" si="3"/>
        <v>0</v>
      </c>
      <c r="C25" s="284"/>
      <c r="D25" s="284"/>
      <c r="E25" s="284"/>
      <c r="F25" s="284"/>
      <c r="G25" s="284"/>
      <c r="H25" s="284"/>
      <c r="I25" s="284"/>
      <c r="J25" s="284"/>
      <c r="K25" s="284"/>
      <c r="L25" s="284"/>
      <c r="M25" s="284"/>
      <c r="N25" s="284"/>
      <c r="O25" s="285"/>
    </row>
    <row r="26" spans="1:15" ht="19.95" customHeight="1" thickBot="1">
      <c r="A26" s="291" t="s">
        <v>1351</v>
      </c>
      <c r="B26" s="281">
        <f t="shared" si="3"/>
        <v>0</v>
      </c>
      <c r="C26" s="284"/>
      <c r="D26" s="284"/>
      <c r="E26" s="286"/>
      <c r="F26" s="286"/>
      <c r="G26" s="286"/>
      <c r="H26" s="286"/>
      <c r="I26" s="286"/>
      <c r="J26" s="286"/>
      <c r="K26" s="286"/>
      <c r="L26" s="286"/>
      <c r="M26" s="286"/>
      <c r="N26" s="286"/>
      <c r="O26" s="287"/>
    </row>
  </sheetData>
  <sheetProtection selectLockedCells="1"/>
  <mergeCells count="4">
    <mergeCell ref="M1:O1"/>
    <mergeCell ref="M2:O2"/>
    <mergeCell ref="A3:O3"/>
    <mergeCell ref="B4:K4"/>
  </mergeCells>
  <phoneticPr fontId="13" type="noConversion"/>
  <hyperlinks>
    <hyperlink ref="P1" location="預告統計資料發布時間表!A1" display="回發布時間表" xr:uid="{5458202F-054E-4C2A-935C-FC7268E5FE7D}"/>
  </hyperlinks>
  <printOptions horizontalCentered="1" verticalCentered="1"/>
  <pageMargins left="0.39370078740157483" right="0.39370078740157483" top="0.39370078740157483" bottom="0.39370078740157483" header="0.19685039370078741" footer="0.31496062992125984"/>
  <pageSetup paperSize="9" scale="73" orientation="landscape" horizontalDpi="4294967295" verticalDpi="4294967295"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BE35F-A42C-4053-BF12-514382541F97}">
  <sheetPr>
    <pageSetUpPr fitToPage="1"/>
  </sheetPr>
  <dimension ref="A1:K200"/>
  <sheetViews>
    <sheetView showZeros="0" topLeftCell="A13" zoomScale="75" zoomScaleNormal="75" workbookViewId="0">
      <selection activeCell="J21" sqref="J21"/>
    </sheetView>
  </sheetViews>
  <sheetFormatPr defaultColWidth="9" defaultRowHeight="16.2"/>
  <cols>
    <col min="1" max="1" width="33.44140625" style="183" customWidth="1"/>
    <col min="2" max="2" width="14.6640625" style="183" customWidth="1"/>
    <col min="3" max="3" width="14.33203125" style="183" customWidth="1"/>
    <col min="4" max="6" width="12.109375" style="183" bestFit="1" customWidth="1"/>
    <col min="7" max="7" width="13.109375" style="183" customWidth="1"/>
    <col min="8" max="8" width="15.33203125" style="183" customWidth="1"/>
    <col min="9" max="9" width="15.77734375" style="183" customWidth="1"/>
    <col min="10" max="10" width="36.88671875" style="183" customWidth="1"/>
    <col min="11" max="256" width="9" style="183"/>
    <col min="257" max="257" width="33.44140625" style="183" customWidth="1"/>
    <col min="258" max="258" width="14.6640625" style="183" customWidth="1"/>
    <col min="259" max="259" width="14.33203125" style="183" customWidth="1"/>
    <col min="260" max="262" width="12.109375" style="183" bestFit="1" customWidth="1"/>
    <col min="263" max="263" width="13.109375" style="183" customWidth="1"/>
    <col min="264" max="264" width="15.33203125" style="183" customWidth="1"/>
    <col min="265" max="265" width="15.77734375" style="183" customWidth="1"/>
    <col min="266" max="266" width="36.88671875" style="183" customWidth="1"/>
    <col min="267" max="512" width="9" style="183"/>
    <col min="513" max="513" width="33.44140625" style="183" customWidth="1"/>
    <col min="514" max="514" width="14.6640625" style="183" customWidth="1"/>
    <col min="515" max="515" width="14.33203125" style="183" customWidth="1"/>
    <col min="516" max="518" width="12.109375" style="183" bestFit="1" customWidth="1"/>
    <col min="519" max="519" width="13.109375" style="183" customWidth="1"/>
    <col min="520" max="520" width="15.33203125" style="183" customWidth="1"/>
    <col min="521" max="521" width="15.77734375" style="183" customWidth="1"/>
    <col min="522" max="522" width="36.88671875" style="183" customWidth="1"/>
    <col min="523" max="768" width="9" style="183"/>
    <col min="769" max="769" width="33.44140625" style="183" customWidth="1"/>
    <col min="770" max="770" width="14.6640625" style="183" customWidth="1"/>
    <col min="771" max="771" width="14.33203125" style="183" customWidth="1"/>
    <col min="772" max="774" width="12.109375" style="183" bestFit="1" customWidth="1"/>
    <col min="775" max="775" width="13.109375" style="183" customWidth="1"/>
    <col min="776" max="776" width="15.33203125" style="183" customWidth="1"/>
    <col min="777" max="777" width="15.77734375" style="183" customWidth="1"/>
    <col min="778" max="778" width="36.88671875" style="183" customWidth="1"/>
    <col min="779" max="1024" width="9" style="183"/>
    <col min="1025" max="1025" width="33.44140625" style="183" customWidth="1"/>
    <col min="1026" max="1026" width="14.6640625" style="183" customWidth="1"/>
    <col min="1027" max="1027" width="14.33203125" style="183" customWidth="1"/>
    <col min="1028" max="1030" width="12.109375" style="183" bestFit="1" customWidth="1"/>
    <col min="1031" max="1031" width="13.109375" style="183" customWidth="1"/>
    <col min="1032" max="1032" width="15.33203125" style="183" customWidth="1"/>
    <col min="1033" max="1033" width="15.77734375" style="183" customWidth="1"/>
    <col min="1034" max="1034" width="36.88671875" style="183" customWidth="1"/>
    <col min="1035" max="1280" width="9" style="183"/>
    <col min="1281" max="1281" width="33.44140625" style="183" customWidth="1"/>
    <col min="1282" max="1282" width="14.6640625" style="183" customWidth="1"/>
    <col min="1283" max="1283" width="14.33203125" style="183" customWidth="1"/>
    <col min="1284" max="1286" width="12.109375" style="183" bestFit="1" customWidth="1"/>
    <col min="1287" max="1287" width="13.109375" style="183" customWidth="1"/>
    <col min="1288" max="1288" width="15.33203125" style="183" customWidth="1"/>
    <col min="1289" max="1289" width="15.77734375" style="183" customWidth="1"/>
    <col min="1290" max="1290" width="36.88671875" style="183" customWidth="1"/>
    <col min="1291" max="1536" width="9" style="183"/>
    <col min="1537" max="1537" width="33.44140625" style="183" customWidth="1"/>
    <col min="1538" max="1538" width="14.6640625" style="183" customWidth="1"/>
    <col min="1539" max="1539" width="14.33203125" style="183" customWidth="1"/>
    <col min="1540" max="1542" width="12.109375" style="183" bestFit="1" customWidth="1"/>
    <col min="1543" max="1543" width="13.109375" style="183" customWidth="1"/>
    <col min="1544" max="1544" width="15.33203125" style="183" customWidth="1"/>
    <col min="1545" max="1545" width="15.77734375" style="183" customWidth="1"/>
    <col min="1546" max="1546" width="36.88671875" style="183" customWidth="1"/>
    <col min="1547" max="1792" width="9" style="183"/>
    <col min="1793" max="1793" width="33.44140625" style="183" customWidth="1"/>
    <col min="1794" max="1794" width="14.6640625" style="183" customWidth="1"/>
    <col min="1795" max="1795" width="14.33203125" style="183" customWidth="1"/>
    <col min="1796" max="1798" width="12.109375" style="183" bestFit="1" customWidth="1"/>
    <col min="1799" max="1799" width="13.109375" style="183" customWidth="1"/>
    <col min="1800" max="1800" width="15.33203125" style="183" customWidth="1"/>
    <col min="1801" max="1801" width="15.77734375" style="183" customWidth="1"/>
    <col min="1802" max="1802" width="36.88671875" style="183" customWidth="1"/>
    <col min="1803" max="2048" width="9" style="183"/>
    <col min="2049" max="2049" width="33.44140625" style="183" customWidth="1"/>
    <col min="2050" max="2050" width="14.6640625" style="183" customWidth="1"/>
    <col min="2051" max="2051" width="14.33203125" style="183" customWidth="1"/>
    <col min="2052" max="2054" width="12.109375" style="183" bestFit="1" customWidth="1"/>
    <col min="2055" max="2055" width="13.109375" style="183" customWidth="1"/>
    <col min="2056" max="2056" width="15.33203125" style="183" customWidth="1"/>
    <col min="2057" max="2057" width="15.77734375" style="183" customWidth="1"/>
    <col min="2058" max="2058" width="36.88671875" style="183" customWidth="1"/>
    <col min="2059" max="2304" width="9" style="183"/>
    <col min="2305" max="2305" width="33.44140625" style="183" customWidth="1"/>
    <col min="2306" max="2306" width="14.6640625" style="183" customWidth="1"/>
    <col min="2307" max="2307" width="14.33203125" style="183" customWidth="1"/>
    <col min="2308" max="2310" width="12.109375" style="183" bestFit="1" customWidth="1"/>
    <col min="2311" max="2311" width="13.109375" style="183" customWidth="1"/>
    <col min="2312" max="2312" width="15.33203125" style="183" customWidth="1"/>
    <col min="2313" max="2313" width="15.77734375" style="183" customWidth="1"/>
    <col min="2314" max="2314" width="36.88671875" style="183" customWidth="1"/>
    <col min="2315" max="2560" width="9" style="183"/>
    <col min="2561" max="2561" width="33.44140625" style="183" customWidth="1"/>
    <col min="2562" max="2562" width="14.6640625" style="183" customWidth="1"/>
    <col min="2563" max="2563" width="14.33203125" style="183" customWidth="1"/>
    <col min="2564" max="2566" width="12.109375" style="183" bestFit="1" customWidth="1"/>
    <col min="2567" max="2567" width="13.109375" style="183" customWidth="1"/>
    <col min="2568" max="2568" width="15.33203125" style="183" customWidth="1"/>
    <col min="2569" max="2569" width="15.77734375" style="183" customWidth="1"/>
    <col min="2570" max="2570" width="36.88671875" style="183" customWidth="1"/>
    <col min="2571" max="2816" width="9" style="183"/>
    <col min="2817" max="2817" width="33.44140625" style="183" customWidth="1"/>
    <col min="2818" max="2818" width="14.6640625" style="183" customWidth="1"/>
    <col min="2819" max="2819" width="14.33203125" style="183" customWidth="1"/>
    <col min="2820" max="2822" width="12.109375" style="183" bestFit="1" customWidth="1"/>
    <col min="2823" max="2823" width="13.109375" style="183" customWidth="1"/>
    <col min="2824" max="2824" width="15.33203125" style="183" customWidth="1"/>
    <col min="2825" max="2825" width="15.77734375" style="183" customWidth="1"/>
    <col min="2826" max="2826" width="36.88671875" style="183" customWidth="1"/>
    <col min="2827" max="3072" width="9" style="183"/>
    <col min="3073" max="3073" width="33.44140625" style="183" customWidth="1"/>
    <col min="3074" max="3074" width="14.6640625" style="183" customWidth="1"/>
    <col min="3075" max="3075" width="14.33203125" style="183" customWidth="1"/>
    <col min="3076" max="3078" width="12.109375" style="183" bestFit="1" customWidth="1"/>
    <col min="3079" max="3079" width="13.109375" style="183" customWidth="1"/>
    <col min="3080" max="3080" width="15.33203125" style="183" customWidth="1"/>
    <col min="3081" max="3081" width="15.77734375" style="183" customWidth="1"/>
    <col min="3082" max="3082" width="36.88671875" style="183" customWidth="1"/>
    <col min="3083" max="3328" width="9" style="183"/>
    <col min="3329" max="3329" width="33.44140625" style="183" customWidth="1"/>
    <col min="3330" max="3330" width="14.6640625" style="183" customWidth="1"/>
    <col min="3331" max="3331" width="14.33203125" style="183" customWidth="1"/>
    <col min="3332" max="3334" width="12.109375" style="183" bestFit="1" customWidth="1"/>
    <col min="3335" max="3335" width="13.109375" style="183" customWidth="1"/>
    <col min="3336" max="3336" width="15.33203125" style="183" customWidth="1"/>
    <col min="3337" max="3337" width="15.77734375" style="183" customWidth="1"/>
    <col min="3338" max="3338" width="36.88671875" style="183" customWidth="1"/>
    <col min="3339" max="3584" width="9" style="183"/>
    <col min="3585" max="3585" width="33.44140625" style="183" customWidth="1"/>
    <col min="3586" max="3586" width="14.6640625" style="183" customWidth="1"/>
    <col min="3587" max="3587" width="14.33203125" style="183" customWidth="1"/>
    <col min="3588" max="3590" width="12.109375" style="183" bestFit="1" customWidth="1"/>
    <col min="3591" max="3591" width="13.109375" style="183" customWidth="1"/>
    <col min="3592" max="3592" width="15.33203125" style="183" customWidth="1"/>
    <col min="3593" max="3593" width="15.77734375" style="183" customWidth="1"/>
    <col min="3594" max="3594" width="36.88671875" style="183" customWidth="1"/>
    <col min="3595" max="3840" width="9" style="183"/>
    <col min="3841" max="3841" width="33.44140625" style="183" customWidth="1"/>
    <col min="3842" max="3842" width="14.6640625" style="183" customWidth="1"/>
    <col min="3843" max="3843" width="14.33203125" style="183" customWidth="1"/>
    <col min="3844" max="3846" width="12.109375" style="183" bestFit="1" customWidth="1"/>
    <col min="3847" max="3847" width="13.109375" style="183" customWidth="1"/>
    <col min="3848" max="3848" width="15.33203125" style="183" customWidth="1"/>
    <col min="3849" max="3849" width="15.77734375" style="183" customWidth="1"/>
    <col min="3850" max="3850" width="36.88671875" style="183" customWidth="1"/>
    <col min="3851" max="4096" width="9" style="183"/>
    <col min="4097" max="4097" width="33.44140625" style="183" customWidth="1"/>
    <col min="4098" max="4098" width="14.6640625" style="183" customWidth="1"/>
    <col min="4099" max="4099" width="14.33203125" style="183" customWidth="1"/>
    <col min="4100" max="4102" width="12.109375" style="183" bestFit="1" customWidth="1"/>
    <col min="4103" max="4103" width="13.109375" style="183" customWidth="1"/>
    <col min="4104" max="4104" width="15.33203125" style="183" customWidth="1"/>
    <col min="4105" max="4105" width="15.77734375" style="183" customWidth="1"/>
    <col min="4106" max="4106" width="36.88671875" style="183" customWidth="1"/>
    <col min="4107" max="4352" width="9" style="183"/>
    <col min="4353" max="4353" width="33.44140625" style="183" customWidth="1"/>
    <col min="4354" max="4354" width="14.6640625" style="183" customWidth="1"/>
    <col min="4355" max="4355" width="14.33203125" style="183" customWidth="1"/>
    <col min="4356" max="4358" width="12.109375" style="183" bestFit="1" customWidth="1"/>
    <col min="4359" max="4359" width="13.109375" style="183" customWidth="1"/>
    <col min="4360" max="4360" width="15.33203125" style="183" customWidth="1"/>
    <col min="4361" max="4361" width="15.77734375" style="183" customWidth="1"/>
    <col min="4362" max="4362" width="36.88671875" style="183" customWidth="1"/>
    <col min="4363" max="4608" width="9" style="183"/>
    <col min="4609" max="4609" width="33.44140625" style="183" customWidth="1"/>
    <col min="4610" max="4610" width="14.6640625" style="183" customWidth="1"/>
    <col min="4611" max="4611" width="14.33203125" style="183" customWidth="1"/>
    <col min="4612" max="4614" width="12.109375" style="183" bestFit="1" customWidth="1"/>
    <col min="4615" max="4615" width="13.109375" style="183" customWidth="1"/>
    <col min="4616" max="4616" width="15.33203125" style="183" customWidth="1"/>
    <col min="4617" max="4617" width="15.77734375" style="183" customWidth="1"/>
    <col min="4618" max="4618" width="36.88671875" style="183" customWidth="1"/>
    <col min="4619" max="4864" width="9" style="183"/>
    <col min="4865" max="4865" width="33.44140625" style="183" customWidth="1"/>
    <col min="4866" max="4866" width="14.6640625" style="183" customWidth="1"/>
    <col min="4867" max="4867" width="14.33203125" style="183" customWidth="1"/>
    <col min="4868" max="4870" width="12.109375" style="183" bestFit="1" customWidth="1"/>
    <col min="4871" max="4871" width="13.109375" style="183" customWidth="1"/>
    <col min="4872" max="4872" width="15.33203125" style="183" customWidth="1"/>
    <col min="4873" max="4873" width="15.77734375" style="183" customWidth="1"/>
    <col min="4874" max="4874" width="36.88671875" style="183" customWidth="1"/>
    <col min="4875" max="5120" width="9" style="183"/>
    <col min="5121" max="5121" width="33.44140625" style="183" customWidth="1"/>
    <col min="5122" max="5122" width="14.6640625" style="183" customWidth="1"/>
    <col min="5123" max="5123" width="14.33203125" style="183" customWidth="1"/>
    <col min="5124" max="5126" width="12.109375" style="183" bestFit="1" customWidth="1"/>
    <col min="5127" max="5127" width="13.109375" style="183" customWidth="1"/>
    <col min="5128" max="5128" width="15.33203125" style="183" customWidth="1"/>
    <col min="5129" max="5129" width="15.77734375" style="183" customWidth="1"/>
    <col min="5130" max="5130" width="36.88671875" style="183" customWidth="1"/>
    <col min="5131" max="5376" width="9" style="183"/>
    <col min="5377" max="5377" width="33.44140625" style="183" customWidth="1"/>
    <col min="5378" max="5378" width="14.6640625" style="183" customWidth="1"/>
    <col min="5379" max="5379" width="14.33203125" style="183" customWidth="1"/>
    <col min="5380" max="5382" width="12.109375" style="183" bestFit="1" customWidth="1"/>
    <col min="5383" max="5383" width="13.109375" style="183" customWidth="1"/>
    <col min="5384" max="5384" width="15.33203125" style="183" customWidth="1"/>
    <col min="5385" max="5385" width="15.77734375" style="183" customWidth="1"/>
    <col min="5386" max="5386" width="36.88671875" style="183" customWidth="1"/>
    <col min="5387" max="5632" width="9" style="183"/>
    <col min="5633" max="5633" width="33.44140625" style="183" customWidth="1"/>
    <col min="5634" max="5634" width="14.6640625" style="183" customWidth="1"/>
    <col min="5635" max="5635" width="14.33203125" style="183" customWidth="1"/>
    <col min="5636" max="5638" width="12.109375" style="183" bestFit="1" customWidth="1"/>
    <col min="5639" max="5639" width="13.109375" style="183" customWidth="1"/>
    <col min="5640" max="5640" width="15.33203125" style="183" customWidth="1"/>
    <col min="5641" max="5641" width="15.77734375" style="183" customWidth="1"/>
    <col min="5642" max="5642" width="36.88671875" style="183" customWidth="1"/>
    <col min="5643" max="5888" width="9" style="183"/>
    <col min="5889" max="5889" width="33.44140625" style="183" customWidth="1"/>
    <col min="5890" max="5890" width="14.6640625" style="183" customWidth="1"/>
    <col min="5891" max="5891" width="14.33203125" style="183" customWidth="1"/>
    <col min="5892" max="5894" width="12.109375" style="183" bestFit="1" customWidth="1"/>
    <col min="5895" max="5895" width="13.109375" style="183" customWidth="1"/>
    <col min="5896" max="5896" width="15.33203125" style="183" customWidth="1"/>
    <col min="5897" max="5897" width="15.77734375" style="183" customWidth="1"/>
    <col min="5898" max="5898" width="36.88671875" style="183" customWidth="1"/>
    <col min="5899" max="6144" width="9" style="183"/>
    <col min="6145" max="6145" width="33.44140625" style="183" customWidth="1"/>
    <col min="6146" max="6146" width="14.6640625" style="183" customWidth="1"/>
    <col min="6147" max="6147" width="14.33203125" style="183" customWidth="1"/>
    <col min="6148" max="6150" width="12.109375" style="183" bestFit="1" customWidth="1"/>
    <col min="6151" max="6151" width="13.109375" style="183" customWidth="1"/>
    <col min="6152" max="6152" width="15.33203125" style="183" customWidth="1"/>
    <col min="6153" max="6153" width="15.77734375" style="183" customWidth="1"/>
    <col min="6154" max="6154" width="36.88671875" style="183" customWidth="1"/>
    <col min="6155" max="6400" width="9" style="183"/>
    <col min="6401" max="6401" width="33.44140625" style="183" customWidth="1"/>
    <col min="6402" max="6402" width="14.6640625" style="183" customWidth="1"/>
    <col min="6403" max="6403" width="14.33203125" style="183" customWidth="1"/>
    <col min="6404" max="6406" width="12.109375" style="183" bestFit="1" customWidth="1"/>
    <col min="6407" max="6407" width="13.109375" style="183" customWidth="1"/>
    <col min="6408" max="6408" width="15.33203125" style="183" customWidth="1"/>
    <col min="6409" max="6409" width="15.77734375" style="183" customWidth="1"/>
    <col min="6410" max="6410" width="36.88671875" style="183" customWidth="1"/>
    <col min="6411" max="6656" width="9" style="183"/>
    <col min="6657" max="6657" width="33.44140625" style="183" customWidth="1"/>
    <col min="6658" max="6658" width="14.6640625" style="183" customWidth="1"/>
    <col min="6659" max="6659" width="14.33203125" style="183" customWidth="1"/>
    <col min="6660" max="6662" width="12.109375" style="183" bestFit="1" customWidth="1"/>
    <col min="6663" max="6663" width="13.109375" style="183" customWidth="1"/>
    <col min="6664" max="6664" width="15.33203125" style="183" customWidth="1"/>
    <col min="6665" max="6665" width="15.77734375" style="183" customWidth="1"/>
    <col min="6666" max="6666" width="36.88671875" style="183" customWidth="1"/>
    <col min="6667" max="6912" width="9" style="183"/>
    <col min="6913" max="6913" width="33.44140625" style="183" customWidth="1"/>
    <col min="6914" max="6914" width="14.6640625" style="183" customWidth="1"/>
    <col min="6915" max="6915" width="14.33203125" style="183" customWidth="1"/>
    <col min="6916" max="6918" width="12.109375" style="183" bestFit="1" customWidth="1"/>
    <col min="6919" max="6919" width="13.109375" style="183" customWidth="1"/>
    <col min="6920" max="6920" width="15.33203125" style="183" customWidth="1"/>
    <col min="6921" max="6921" width="15.77734375" style="183" customWidth="1"/>
    <col min="6922" max="6922" width="36.88671875" style="183" customWidth="1"/>
    <col min="6923" max="7168" width="9" style="183"/>
    <col min="7169" max="7169" width="33.44140625" style="183" customWidth="1"/>
    <col min="7170" max="7170" width="14.6640625" style="183" customWidth="1"/>
    <col min="7171" max="7171" width="14.33203125" style="183" customWidth="1"/>
    <col min="7172" max="7174" width="12.109375" style="183" bestFit="1" customWidth="1"/>
    <col min="7175" max="7175" width="13.109375" style="183" customWidth="1"/>
    <col min="7176" max="7176" width="15.33203125" style="183" customWidth="1"/>
    <col min="7177" max="7177" width="15.77734375" style="183" customWidth="1"/>
    <col min="7178" max="7178" width="36.88671875" style="183" customWidth="1"/>
    <col min="7179" max="7424" width="9" style="183"/>
    <col min="7425" max="7425" width="33.44140625" style="183" customWidth="1"/>
    <col min="7426" max="7426" width="14.6640625" style="183" customWidth="1"/>
    <col min="7427" max="7427" width="14.33203125" style="183" customWidth="1"/>
    <col min="7428" max="7430" width="12.109375" style="183" bestFit="1" customWidth="1"/>
    <col min="7431" max="7431" width="13.109375" style="183" customWidth="1"/>
    <col min="7432" max="7432" width="15.33203125" style="183" customWidth="1"/>
    <col min="7433" max="7433" width="15.77734375" style="183" customWidth="1"/>
    <col min="7434" max="7434" width="36.88671875" style="183" customWidth="1"/>
    <col min="7435" max="7680" width="9" style="183"/>
    <col min="7681" max="7681" width="33.44140625" style="183" customWidth="1"/>
    <col min="7682" max="7682" width="14.6640625" style="183" customWidth="1"/>
    <col min="7683" max="7683" width="14.33203125" style="183" customWidth="1"/>
    <col min="7684" max="7686" width="12.109375" style="183" bestFit="1" customWidth="1"/>
    <col min="7687" max="7687" width="13.109375" style="183" customWidth="1"/>
    <col min="7688" max="7688" width="15.33203125" style="183" customWidth="1"/>
    <col min="7689" max="7689" width="15.77734375" style="183" customWidth="1"/>
    <col min="7690" max="7690" width="36.88671875" style="183" customWidth="1"/>
    <col min="7691" max="7936" width="9" style="183"/>
    <col min="7937" max="7937" width="33.44140625" style="183" customWidth="1"/>
    <col min="7938" max="7938" width="14.6640625" style="183" customWidth="1"/>
    <col min="7939" max="7939" width="14.33203125" style="183" customWidth="1"/>
    <col min="7940" max="7942" width="12.109375" style="183" bestFit="1" customWidth="1"/>
    <col min="7943" max="7943" width="13.109375" style="183" customWidth="1"/>
    <col min="7944" max="7944" width="15.33203125" style="183" customWidth="1"/>
    <col min="7945" max="7945" width="15.77734375" style="183" customWidth="1"/>
    <col min="7946" max="7946" width="36.88671875" style="183" customWidth="1"/>
    <col min="7947" max="8192" width="9" style="183"/>
    <col min="8193" max="8193" width="33.44140625" style="183" customWidth="1"/>
    <col min="8194" max="8194" width="14.6640625" style="183" customWidth="1"/>
    <col min="8195" max="8195" width="14.33203125" style="183" customWidth="1"/>
    <col min="8196" max="8198" width="12.109375" style="183" bestFit="1" customWidth="1"/>
    <col min="8199" max="8199" width="13.109375" style="183" customWidth="1"/>
    <col min="8200" max="8200" width="15.33203125" style="183" customWidth="1"/>
    <col min="8201" max="8201" width="15.77734375" style="183" customWidth="1"/>
    <col min="8202" max="8202" width="36.88671875" style="183" customWidth="1"/>
    <col min="8203" max="8448" width="9" style="183"/>
    <col min="8449" max="8449" width="33.44140625" style="183" customWidth="1"/>
    <col min="8450" max="8450" width="14.6640625" style="183" customWidth="1"/>
    <col min="8451" max="8451" width="14.33203125" style="183" customWidth="1"/>
    <col min="8452" max="8454" width="12.109375" style="183" bestFit="1" customWidth="1"/>
    <col min="8455" max="8455" width="13.109375" style="183" customWidth="1"/>
    <col min="8456" max="8456" width="15.33203125" style="183" customWidth="1"/>
    <col min="8457" max="8457" width="15.77734375" style="183" customWidth="1"/>
    <col min="8458" max="8458" width="36.88671875" style="183" customWidth="1"/>
    <col min="8459" max="8704" width="9" style="183"/>
    <col min="8705" max="8705" width="33.44140625" style="183" customWidth="1"/>
    <col min="8706" max="8706" width="14.6640625" style="183" customWidth="1"/>
    <col min="8707" max="8707" width="14.33203125" style="183" customWidth="1"/>
    <col min="8708" max="8710" width="12.109375" style="183" bestFit="1" customWidth="1"/>
    <col min="8711" max="8711" width="13.109375" style="183" customWidth="1"/>
    <col min="8712" max="8712" width="15.33203125" style="183" customWidth="1"/>
    <col min="8713" max="8713" width="15.77734375" style="183" customWidth="1"/>
    <col min="8714" max="8714" width="36.88671875" style="183" customWidth="1"/>
    <col min="8715" max="8960" width="9" style="183"/>
    <col min="8961" max="8961" width="33.44140625" style="183" customWidth="1"/>
    <col min="8962" max="8962" width="14.6640625" style="183" customWidth="1"/>
    <col min="8963" max="8963" width="14.33203125" style="183" customWidth="1"/>
    <col min="8964" max="8966" width="12.109375" style="183" bestFit="1" customWidth="1"/>
    <col min="8967" max="8967" width="13.109375" style="183" customWidth="1"/>
    <col min="8968" max="8968" width="15.33203125" style="183" customWidth="1"/>
    <col min="8969" max="8969" width="15.77734375" style="183" customWidth="1"/>
    <col min="8970" max="8970" width="36.88671875" style="183" customWidth="1"/>
    <col min="8971" max="9216" width="9" style="183"/>
    <col min="9217" max="9217" width="33.44140625" style="183" customWidth="1"/>
    <col min="9218" max="9218" width="14.6640625" style="183" customWidth="1"/>
    <col min="9219" max="9219" width="14.33203125" style="183" customWidth="1"/>
    <col min="9220" max="9222" width="12.109375" style="183" bestFit="1" customWidth="1"/>
    <col min="9223" max="9223" width="13.109375" style="183" customWidth="1"/>
    <col min="9224" max="9224" width="15.33203125" style="183" customWidth="1"/>
    <col min="9225" max="9225" width="15.77734375" style="183" customWidth="1"/>
    <col min="9226" max="9226" width="36.88671875" style="183" customWidth="1"/>
    <col min="9227" max="9472" width="9" style="183"/>
    <col min="9473" max="9473" width="33.44140625" style="183" customWidth="1"/>
    <col min="9474" max="9474" width="14.6640625" style="183" customWidth="1"/>
    <col min="9475" max="9475" width="14.33203125" style="183" customWidth="1"/>
    <col min="9476" max="9478" width="12.109375" style="183" bestFit="1" customWidth="1"/>
    <col min="9479" max="9479" width="13.109375" style="183" customWidth="1"/>
    <col min="9480" max="9480" width="15.33203125" style="183" customWidth="1"/>
    <col min="9481" max="9481" width="15.77734375" style="183" customWidth="1"/>
    <col min="9482" max="9482" width="36.88671875" style="183" customWidth="1"/>
    <col min="9483" max="9728" width="9" style="183"/>
    <col min="9729" max="9729" width="33.44140625" style="183" customWidth="1"/>
    <col min="9730" max="9730" width="14.6640625" style="183" customWidth="1"/>
    <col min="9731" max="9731" width="14.33203125" style="183" customWidth="1"/>
    <col min="9732" max="9734" width="12.109375" style="183" bestFit="1" customWidth="1"/>
    <col min="9735" max="9735" width="13.109375" style="183" customWidth="1"/>
    <col min="9736" max="9736" width="15.33203125" style="183" customWidth="1"/>
    <col min="9737" max="9737" width="15.77734375" style="183" customWidth="1"/>
    <col min="9738" max="9738" width="36.88671875" style="183" customWidth="1"/>
    <col min="9739" max="9984" width="9" style="183"/>
    <col min="9985" max="9985" width="33.44140625" style="183" customWidth="1"/>
    <col min="9986" max="9986" width="14.6640625" style="183" customWidth="1"/>
    <col min="9987" max="9987" width="14.33203125" style="183" customWidth="1"/>
    <col min="9988" max="9990" width="12.109375" style="183" bestFit="1" customWidth="1"/>
    <col min="9991" max="9991" width="13.109375" style="183" customWidth="1"/>
    <col min="9992" max="9992" width="15.33203125" style="183" customWidth="1"/>
    <col min="9993" max="9993" width="15.77734375" style="183" customWidth="1"/>
    <col min="9994" max="9994" width="36.88671875" style="183" customWidth="1"/>
    <col min="9995" max="10240" width="9" style="183"/>
    <col min="10241" max="10241" width="33.44140625" style="183" customWidth="1"/>
    <col min="10242" max="10242" width="14.6640625" style="183" customWidth="1"/>
    <col min="10243" max="10243" width="14.33203125" style="183" customWidth="1"/>
    <col min="10244" max="10246" width="12.109375" style="183" bestFit="1" customWidth="1"/>
    <col min="10247" max="10247" width="13.109375" style="183" customWidth="1"/>
    <col min="10248" max="10248" width="15.33203125" style="183" customWidth="1"/>
    <col min="10249" max="10249" width="15.77734375" style="183" customWidth="1"/>
    <col min="10250" max="10250" width="36.88671875" style="183" customWidth="1"/>
    <col min="10251" max="10496" width="9" style="183"/>
    <col min="10497" max="10497" width="33.44140625" style="183" customWidth="1"/>
    <col min="10498" max="10498" width="14.6640625" style="183" customWidth="1"/>
    <col min="10499" max="10499" width="14.33203125" style="183" customWidth="1"/>
    <col min="10500" max="10502" width="12.109375" style="183" bestFit="1" customWidth="1"/>
    <col min="10503" max="10503" width="13.109375" style="183" customWidth="1"/>
    <col min="10504" max="10504" width="15.33203125" style="183" customWidth="1"/>
    <col min="10505" max="10505" width="15.77734375" style="183" customWidth="1"/>
    <col min="10506" max="10506" width="36.88671875" style="183" customWidth="1"/>
    <col min="10507" max="10752" width="9" style="183"/>
    <col min="10753" max="10753" width="33.44140625" style="183" customWidth="1"/>
    <col min="10754" max="10754" width="14.6640625" style="183" customWidth="1"/>
    <col min="10755" max="10755" width="14.33203125" style="183" customWidth="1"/>
    <col min="10756" max="10758" width="12.109375" style="183" bestFit="1" customWidth="1"/>
    <col min="10759" max="10759" width="13.109375" style="183" customWidth="1"/>
    <col min="10760" max="10760" width="15.33203125" style="183" customWidth="1"/>
    <col min="10761" max="10761" width="15.77734375" style="183" customWidth="1"/>
    <col min="10762" max="10762" width="36.88671875" style="183" customWidth="1"/>
    <col min="10763" max="11008" width="9" style="183"/>
    <col min="11009" max="11009" width="33.44140625" style="183" customWidth="1"/>
    <col min="11010" max="11010" width="14.6640625" style="183" customWidth="1"/>
    <col min="11011" max="11011" width="14.33203125" style="183" customWidth="1"/>
    <col min="11012" max="11014" width="12.109375" style="183" bestFit="1" customWidth="1"/>
    <col min="11015" max="11015" width="13.109375" style="183" customWidth="1"/>
    <col min="11016" max="11016" width="15.33203125" style="183" customWidth="1"/>
    <col min="11017" max="11017" width="15.77734375" style="183" customWidth="1"/>
    <col min="11018" max="11018" width="36.88671875" style="183" customWidth="1"/>
    <col min="11019" max="11264" width="9" style="183"/>
    <col min="11265" max="11265" width="33.44140625" style="183" customWidth="1"/>
    <col min="11266" max="11266" width="14.6640625" style="183" customWidth="1"/>
    <col min="11267" max="11267" width="14.33203125" style="183" customWidth="1"/>
    <col min="11268" max="11270" width="12.109375" style="183" bestFit="1" customWidth="1"/>
    <col min="11271" max="11271" width="13.109375" style="183" customWidth="1"/>
    <col min="11272" max="11272" width="15.33203125" style="183" customWidth="1"/>
    <col min="11273" max="11273" width="15.77734375" style="183" customWidth="1"/>
    <col min="11274" max="11274" width="36.88671875" style="183" customWidth="1"/>
    <col min="11275" max="11520" width="9" style="183"/>
    <col min="11521" max="11521" width="33.44140625" style="183" customWidth="1"/>
    <col min="11522" max="11522" width="14.6640625" style="183" customWidth="1"/>
    <col min="11523" max="11523" width="14.33203125" style="183" customWidth="1"/>
    <col min="11524" max="11526" width="12.109375" style="183" bestFit="1" customWidth="1"/>
    <col min="11527" max="11527" width="13.109375" style="183" customWidth="1"/>
    <col min="11528" max="11528" width="15.33203125" style="183" customWidth="1"/>
    <col min="11529" max="11529" width="15.77734375" style="183" customWidth="1"/>
    <col min="11530" max="11530" width="36.88671875" style="183" customWidth="1"/>
    <col min="11531" max="11776" width="9" style="183"/>
    <col min="11777" max="11777" width="33.44140625" style="183" customWidth="1"/>
    <col min="11778" max="11778" width="14.6640625" style="183" customWidth="1"/>
    <col min="11779" max="11779" width="14.33203125" style="183" customWidth="1"/>
    <col min="11780" max="11782" width="12.109375" style="183" bestFit="1" customWidth="1"/>
    <col min="11783" max="11783" width="13.109375" style="183" customWidth="1"/>
    <col min="11784" max="11784" width="15.33203125" style="183" customWidth="1"/>
    <col min="11785" max="11785" width="15.77734375" style="183" customWidth="1"/>
    <col min="11786" max="11786" width="36.88671875" style="183" customWidth="1"/>
    <col min="11787" max="12032" width="9" style="183"/>
    <col min="12033" max="12033" width="33.44140625" style="183" customWidth="1"/>
    <col min="12034" max="12034" width="14.6640625" style="183" customWidth="1"/>
    <col min="12035" max="12035" width="14.33203125" style="183" customWidth="1"/>
    <col min="12036" max="12038" width="12.109375" style="183" bestFit="1" customWidth="1"/>
    <col min="12039" max="12039" width="13.109375" style="183" customWidth="1"/>
    <col min="12040" max="12040" width="15.33203125" style="183" customWidth="1"/>
    <col min="12041" max="12041" width="15.77734375" style="183" customWidth="1"/>
    <col min="12042" max="12042" width="36.88671875" style="183" customWidth="1"/>
    <col min="12043" max="12288" width="9" style="183"/>
    <col min="12289" max="12289" width="33.44140625" style="183" customWidth="1"/>
    <col min="12290" max="12290" width="14.6640625" style="183" customWidth="1"/>
    <col min="12291" max="12291" width="14.33203125" style="183" customWidth="1"/>
    <col min="12292" max="12294" width="12.109375" style="183" bestFit="1" customWidth="1"/>
    <col min="12295" max="12295" width="13.109375" style="183" customWidth="1"/>
    <col min="12296" max="12296" width="15.33203125" style="183" customWidth="1"/>
    <col min="12297" max="12297" width="15.77734375" style="183" customWidth="1"/>
    <col min="12298" max="12298" width="36.88671875" style="183" customWidth="1"/>
    <col min="12299" max="12544" width="9" style="183"/>
    <col min="12545" max="12545" width="33.44140625" style="183" customWidth="1"/>
    <col min="12546" max="12546" width="14.6640625" style="183" customWidth="1"/>
    <col min="12547" max="12547" width="14.33203125" style="183" customWidth="1"/>
    <col min="12548" max="12550" width="12.109375" style="183" bestFit="1" customWidth="1"/>
    <col min="12551" max="12551" width="13.109375" style="183" customWidth="1"/>
    <col min="12552" max="12552" width="15.33203125" style="183" customWidth="1"/>
    <col min="12553" max="12553" width="15.77734375" style="183" customWidth="1"/>
    <col min="12554" max="12554" width="36.88671875" style="183" customWidth="1"/>
    <col min="12555" max="12800" width="9" style="183"/>
    <col min="12801" max="12801" width="33.44140625" style="183" customWidth="1"/>
    <col min="12802" max="12802" width="14.6640625" style="183" customWidth="1"/>
    <col min="12803" max="12803" width="14.33203125" style="183" customWidth="1"/>
    <col min="12804" max="12806" width="12.109375" style="183" bestFit="1" customWidth="1"/>
    <col min="12807" max="12807" width="13.109375" style="183" customWidth="1"/>
    <col min="12808" max="12808" width="15.33203125" style="183" customWidth="1"/>
    <col min="12809" max="12809" width="15.77734375" style="183" customWidth="1"/>
    <col min="12810" max="12810" width="36.88671875" style="183" customWidth="1"/>
    <col min="12811" max="13056" width="9" style="183"/>
    <col min="13057" max="13057" width="33.44140625" style="183" customWidth="1"/>
    <col min="13058" max="13058" width="14.6640625" style="183" customWidth="1"/>
    <col min="13059" max="13059" width="14.33203125" style="183" customWidth="1"/>
    <col min="13060" max="13062" width="12.109375" style="183" bestFit="1" customWidth="1"/>
    <col min="13063" max="13063" width="13.109375" style="183" customWidth="1"/>
    <col min="13064" max="13064" width="15.33203125" style="183" customWidth="1"/>
    <col min="13065" max="13065" width="15.77734375" style="183" customWidth="1"/>
    <col min="13066" max="13066" width="36.88671875" style="183" customWidth="1"/>
    <col min="13067" max="13312" width="9" style="183"/>
    <col min="13313" max="13313" width="33.44140625" style="183" customWidth="1"/>
    <col min="13314" max="13314" width="14.6640625" style="183" customWidth="1"/>
    <col min="13315" max="13315" width="14.33203125" style="183" customWidth="1"/>
    <col min="13316" max="13318" width="12.109375" style="183" bestFit="1" customWidth="1"/>
    <col min="13319" max="13319" width="13.109375" style="183" customWidth="1"/>
    <col min="13320" max="13320" width="15.33203125" style="183" customWidth="1"/>
    <col min="13321" max="13321" width="15.77734375" style="183" customWidth="1"/>
    <col min="13322" max="13322" width="36.88671875" style="183" customWidth="1"/>
    <col min="13323" max="13568" width="9" style="183"/>
    <col min="13569" max="13569" width="33.44140625" style="183" customWidth="1"/>
    <col min="13570" max="13570" width="14.6640625" style="183" customWidth="1"/>
    <col min="13571" max="13571" width="14.33203125" style="183" customWidth="1"/>
    <col min="13572" max="13574" width="12.109375" style="183" bestFit="1" customWidth="1"/>
    <col min="13575" max="13575" width="13.109375" style="183" customWidth="1"/>
    <col min="13576" max="13576" width="15.33203125" style="183" customWidth="1"/>
    <col min="13577" max="13577" width="15.77734375" style="183" customWidth="1"/>
    <col min="13578" max="13578" width="36.88671875" style="183" customWidth="1"/>
    <col min="13579" max="13824" width="9" style="183"/>
    <col min="13825" max="13825" width="33.44140625" style="183" customWidth="1"/>
    <col min="13826" max="13826" width="14.6640625" style="183" customWidth="1"/>
    <col min="13827" max="13827" width="14.33203125" style="183" customWidth="1"/>
    <col min="13828" max="13830" width="12.109375" style="183" bestFit="1" customWidth="1"/>
    <col min="13831" max="13831" width="13.109375" style="183" customWidth="1"/>
    <col min="13832" max="13832" width="15.33203125" style="183" customWidth="1"/>
    <col min="13833" max="13833" width="15.77734375" style="183" customWidth="1"/>
    <col min="13834" max="13834" width="36.88671875" style="183" customWidth="1"/>
    <col min="13835" max="14080" width="9" style="183"/>
    <col min="14081" max="14081" width="33.44140625" style="183" customWidth="1"/>
    <col min="14082" max="14082" width="14.6640625" style="183" customWidth="1"/>
    <col min="14083" max="14083" width="14.33203125" style="183" customWidth="1"/>
    <col min="14084" max="14086" width="12.109375" style="183" bestFit="1" customWidth="1"/>
    <col min="14087" max="14087" width="13.109375" style="183" customWidth="1"/>
    <col min="14088" max="14088" width="15.33203125" style="183" customWidth="1"/>
    <col min="14089" max="14089" width="15.77734375" style="183" customWidth="1"/>
    <col min="14090" max="14090" width="36.88671875" style="183" customWidth="1"/>
    <col min="14091" max="14336" width="9" style="183"/>
    <col min="14337" max="14337" width="33.44140625" style="183" customWidth="1"/>
    <col min="14338" max="14338" width="14.6640625" style="183" customWidth="1"/>
    <col min="14339" max="14339" width="14.33203125" style="183" customWidth="1"/>
    <col min="14340" max="14342" width="12.109375" style="183" bestFit="1" customWidth="1"/>
    <col min="14343" max="14343" width="13.109375" style="183" customWidth="1"/>
    <col min="14344" max="14344" width="15.33203125" style="183" customWidth="1"/>
    <col min="14345" max="14345" width="15.77734375" style="183" customWidth="1"/>
    <col min="14346" max="14346" width="36.88671875" style="183" customWidth="1"/>
    <col min="14347" max="14592" width="9" style="183"/>
    <col min="14593" max="14593" width="33.44140625" style="183" customWidth="1"/>
    <col min="14594" max="14594" width="14.6640625" style="183" customWidth="1"/>
    <col min="14595" max="14595" width="14.33203125" style="183" customWidth="1"/>
    <col min="14596" max="14598" width="12.109375" style="183" bestFit="1" customWidth="1"/>
    <col min="14599" max="14599" width="13.109375" style="183" customWidth="1"/>
    <col min="14600" max="14600" width="15.33203125" style="183" customWidth="1"/>
    <col min="14601" max="14601" width="15.77734375" style="183" customWidth="1"/>
    <col min="14602" max="14602" width="36.88671875" style="183" customWidth="1"/>
    <col min="14603" max="14848" width="9" style="183"/>
    <col min="14849" max="14849" width="33.44140625" style="183" customWidth="1"/>
    <col min="14850" max="14850" width="14.6640625" style="183" customWidth="1"/>
    <col min="14851" max="14851" width="14.33203125" style="183" customWidth="1"/>
    <col min="14852" max="14854" width="12.109375" style="183" bestFit="1" customWidth="1"/>
    <col min="14855" max="14855" width="13.109375" style="183" customWidth="1"/>
    <col min="14856" max="14856" width="15.33203125" style="183" customWidth="1"/>
    <col min="14857" max="14857" width="15.77734375" style="183" customWidth="1"/>
    <col min="14858" max="14858" width="36.88671875" style="183" customWidth="1"/>
    <col min="14859" max="15104" width="9" style="183"/>
    <col min="15105" max="15105" width="33.44140625" style="183" customWidth="1"/>
    <col min="15106" max="15106" width="14.6640625" style="183" customWidth="1"/>
    <col min="15107" max="15107" width="14.33203125" style="183" customWidth="1"/>
    <col min="15108" max="15110" width="12.109375" style="183" bestFit="1" customWidth="1"/>
    <col min="15111" max="15111" width="13.109375" style="183" customWidth="1"/>
    <col min="15112" max="15112" width="15.33203125" style="183" customWidth="1"/>
    <col min="15113" max="15113" width="15.77734375" style="183" customWidth="1"/>
    <col min="15114" max="15114" width="36.88671875" style="183" customWidth="1"/>
    <col min="15115" max="15360" width="9" style="183"/>
    <col min="15361" max="15361" width="33.44140625" style="183" customWidth="1"/>
    <col min="15362" max="15362" width="14.6640625" style="183" customWidth="1"/>
    <col min="15363" max="15363" width="14.33203125" style="183" customWidth="1"/>
    <col min="15364" max="15366" width="12.109375" style="183" bestFit="1" customWidth="1"/>
    <col min="15367" max="15367" width="13.109375" style="183" customWidth="1"/>
    <col min="15368" max="15368" width="15.33203125" style="183" customWidth="1"/>
    <col min="15369" max="15369" width="15.77734375" style="183" customWidth="1"/>
    <col min="15370" max="15370" width="36.88671875" style="183" customWidth="1"/>
    <col min="15371" max="15616" width="9" style="183"/>
    <col min="15617" max="15617" width="33.44140625" style="183" customWidth="1"/>
    <col min="15618" max="15618" width="14.6640625" style="183" customWidth="1"/>
    <col min="15619" max="15619" width="14.33203125" style="183" customWidth="1"/>
    <col min="15620" max="15622" width="12.109375" style="183" bestFit="1" customWidth="1"/>
    <col min="15623" max="15623" width="13.109375" style="183" customWidth="1"/>
    <col min="15624" max="15624" width="15.33203125" style="183" customWidth="1"/>
    <col min="15625" max="15625" width="15.77734375" style="183" customWidth="1"/>
    <col min="15626" max="15626" width="36.88671875" style="183" customWidth="1"/>
    <col min="15627" max="15872" width="9" style="183"/>
    <col min="15873" max="15873" width="33.44140625" style="183" customWidth="1"/>
    <col min="15874" max="15874" width="14.6640625" style="183" customWidth="1"/>
    <col min="15875" max="15875" width="14.33203125" style="183" customWidth="1"/>
    <col min="15876" max="15878" width="12.109375" style="183" bestFit="1" customWidth="1"/>
    <col min="15879" max="15879" width="13.109375" style="183" customWidth="1"/>
    <col min="15880" max="15880" width="15.33203125" style="183" customWidth="1"/>
    <col min="15881" max="15881" width="15.77734375" style="183" customWidth="1"/>
    <col min="15882" max="15882" width="36.88671875" style="183" customWidth="1"/>
    <col min="15883" max="16128" width="9" style="183"/>
    <col min="16129" max="16129" width="33.44140625" style="183" customWidth="1"/>
    <col min="16130" max="16130" width="14.6640625" style="183" customWidth="1"/>
    <col min="16131" max="16131" width="14.33203125" style="183" customWidth="1"/>
    <col min="16132" max="16134" width="12.109375" style="183" bestFit="1" customWidth="1"/>
    <col min="16135" max="16135" width="13.109375" style="183" customWidth="1"/>
    <col min="16136" max="16136" width="15.33203125" style="183" customWidth="1"/>
    <col min="16137" max="16137" width="15.77734375" style="183" customWidth="1"/>
    <col min="16138" max="16138" width="36.88671875" style="183" customWidth="1"/>
    <col min="16139" max="16384" width="9" style="183"/>
  </cols>
  <sheetData>
    <row r="1" spans="1:11" ht="20.399999999999999" thickBot="1">
      <c r="A1" s="250" t="s">
        <v>1352</v>
      </c>
      <c r="B1" s="174"/>
      <c r="C1" s="174"/>
      <c r="D1" s="174"/>
      <c r="E1" s="174"/>
      <c r="F1" s="174"/>
      <c r="G1" s="174"/>
      <c r="H1" s="174"/>
      <c r="I1" s="250" t="s">
        <v>871</v>
      </c>
      <c r="J1" s="292" t="s">
        <v>1014</v>
      </c>
      <c r="K1" s="147" t="s">
        <v>873</v>
      </c>
    </row>
    <row r="2" spans="1:11" ht="20.399999999999999" thickBot="1">
      <c r="A2" s="250" t="s">
        <v>1353</v>
      </c>
      <c r="B2" s="252" t="s">
        <v>1354</v>
      </c>
      <c r="C2" s="252"/>
      <c r="D2" s="252"/>
      <c r="E2" s="252"/>
      <c r="F2" s="252"/>
      <c r="G2" s="252"/>
      <c r="H2" s="252"/>
      <c r="I2" s="250" t="s">
        <v>1092</v>
      </c>
      <c r="J2" s="293" t="s">
        <v>1296</v>
      </c>
    </row>
    <row r="3" spans="1:11" ht="42" customHeight="1">
      <c r="A3" s="2087" t="s">
        <v>1355</v>
      </c>
      <c r="B3" s="2074"/>
      <c r="C3" s="2074"/>
      <c r="D3" s="2074"/>
      <c r="E3" s="2074"/>
      <c r="F3" s="2074"/>
      <c r="G3" s="2074"/>
      <c r="H3" s="2074"/>
      <c r="I3" s="2074"/>
      <c r="J3" s="2074"/>
    </row>
    <row r="4" spans="1:11" ht="32.25" customHeight="1" thickBot="1">
      <c r="A4" s="294" t="s">
        <v>1356</v>
      </c>
      <c r="B4" s="2086" t="s">
        <v>2458</v>
      </c>
      <c r="C4" s="2088"/>
      <c r="D4" s="2088"/>
      <c r="E4" s="2088"/>
      <c r="F4" s="2088"/>
      <c r="G4" s="2088"/>
      <c r="H4" s="2089"/>
      <c r="I4" s="295"/>
      <c r="J4" s="296" t="s">
        <v>1357</v>
      </c>
      <c r="K4" s="184"/>
    </row>
    <row r="5" spans="1:11" ht="21.9" customHeight="1">
      <c r="A5" s="2062" t="s">
        <v>1316</v>
      </c>
      <c r="B5" s="2091" t="s">
        <v>1358</v>
      </c>
      <c r="C5" s="2093" t="s">
        <v>1359</v>
      </c>
      <c r="D5" s="2094"/>
      <c r="E5" s="2094"/>
      <c r="F5" s="2094"/>
      <c r="G5" s="2094"/>
      <c r="H5" s="2066" t="s">
        <v>1360</v>
      </c>
      <c r="I5" s="2095"/>
      <c r="J5" s="2096"/>
    </row>
    <row r="6" spans="1:11" ht="42.9" customHeight="1" thickBot="1">
      <c r="A6" s="2090"/>
      <c r="B6" s="2092"/>
      <c r="C6" s="255" t="s">
        <v>1032</v>
      </c>
      <c r="D6" s="255" t="s">
        <v>1361</v>
      </c>
      <c r="E6" s="255" t="s">
        <v>1362</v>
      </c>
      <c r="F6" s="255" t="s">
        <v>1363</v>
      </c>
      <c r="G6" s="297" t="s">
        <v>1364</v>
      </c>
      <c r="H6" s="255" t="s">
        <v>1032</v>
      </c>
      <c r="I6" s="298" t="s">
        <v>1365</v>
      </c>
      <c r="J6" s="299" t="s">
        <v>1366</v>
      </c>
    </row>
    <row r="7" spans="1:11" ht="16.5" customHeight="1" thickBot="1">
      <c r="A7" s="300" t="s">
        <v>1331</v>
      </c>
      <c r="B7" s="281">
        <f t="shared" ref="B7:J7" si="0">IF(AND(B8=B23,B23=B26,B26=B8),B8,"F")</f>
        <v>14</v>
      </c>
      <c r="C7" s="281">
        <f>C9+C15+C16+C22</f>
        <v>11</v>
      </c>
      <c r="D7" s="281">
        <f t="shared" si="0"/>
        <v>4</v>
      </c>
      <c r="E7" s="281">
        <f t="shared" si="0"/>
        <v>0</v>
      </c>
      <c r="F7" s="281">
        <f>IF(AND(F8=F23,F23=F26,F26=F8),F8,"F")</f>
        <v>3</v>
      </c>
      <c r="G7" s="281">
        <f>IF(AND(G8=G23,G23=G26,G26=G8),G8,"F")</f>
        <v>4</v>
      </c>
      <c r="H7" s="281">
        <f>H9+H15+H16+H22</f>
        <v>3</v>
      </c>
      <c r="I7" s="281">
        <f t="shared" si="0"/>
        <v>3</v>
      </c>
      <c r="J7" s="282">
        <f t="shared" si="0"/>
        <v>0</v>
      </c>
    </row>
    <row r="8" spans="1:11" ht="16.5" customHeight="1" thickBot="1">
      <c r="A8" s="283" t="s">
        <v>1332</v>
      </c>
      <c r="B8" s="281">
        <f>B9+B15+B16+B22</f>
        <v>14</v>
      </c>
      <c r="C8" s="281">
        <f>SUM(D8:G8)</f>
        <v>11</v>
      </c>
      <c r="D8" s="281">
        <f t="shared" ref="D8:J8" si="1">SUM(D10:D16)+D22</f>
        <v>4</v>
      </c>
      <c r="E8" s="281">
        <f t="shared" si="1"/>
        <v>0</v>
      </c>
      <c r="F8" s="281">
        <f t="shared" si="1"/>
        <v>3</v>
      </c>
      <c r="G8" s="281">
        <f>G9+G15+G16+G22</f>
        <v>4</v>
      </c>
      <c r="H8" s="281">
        <f>SUM(I8:J8)</f>
        <v>3</v>
      </c>
      <c r="I8" s="281">
        <v>3</v>
      </c>
      <c r="J8" s="282">
        <f t="shared" si="1"/>
        <v>0</v>
      </c>
    </row>
    <row r="9" spans="1:11" ht="16.5" customHeight="1" thickBot="1">
      <c r="A9" s="283" t="s">
        <v>1333</v>
      </c>
      <c r="B9" s="281">
        <f>C9+H9</f>
        <v>1</v>
      </c>
      <c r="C9" s="281">
        <f>SUM(D9:G9)</f>
        <v>1</v>
      </c>
      <c r="D9" s="281">
        <f t="shared" ref="D9:J9" si="2">SUM(D10:D14)</f>
        <v>0</v>
      </c>
      <c r="E9" s="281">
        <f t="shared" si="2"/>
        <v>0</v>
      </c>
      <c r="F9" s="281">
        <f t="shared" si="2"/>
        <v>0</v>
      </c>
      <c r="G9" s="281">
        <v>1</v>
      </c>
      <c r="H9" s="281">
        <f t="shared" ref="H9:H32" si="3">SUM(I9:J9)</f>
        <v>0</v>
      </c>
      <c r="I9" s="281">
        <f t="shared" si="2"/>
        <v>0</v>
      </c>
      <c r="J9" s="282">
        <f t="shared" si="2"/>
        <v>0</v>
      </c>
    </row>
    <row r="10" spans="1:11" ht="16.5" customHeight="1" thickBot="1">
      <c r="A10" s="283" t="s">
        <v>1334</v>
      </c>
      <c r="B10" s="281">
        <f t="shared" ref="B10:B32" si="4">C10+H10</f>
        <v>0</v>
      </c>
      <c r="C10" s="281">
        <f t="shared" ref="C10:C32" si="5">SUM(D10:G10)</f>
        <v>0</v>
      </c>
      <c r="D10" s="301"/>
      <c r="E10" s="301"/>
      <c r="F10" s="301"/>
      <c r="G10" s="301"/>
      <c r="H10" s="281">
        <f t="shared" si="3"/>
        <v>0</v>
      </c>
      <c r="I10" s="301"/>
      <c r="J10" s="302"/>
    </row>
    <row r="11" spans="1:11" ht="16.5" customHeight="1" thickBot="1">
      <c r="A11" s="283" t="s">
        <v>1335</v>
      </c>
      <c r="B11" s="281">
        <f t="shared" si="4"/>
        <v>0</v>
      </c>
      <c r="C11" s="281">
        <f t="shared" si="5"/>
        <v>0</v>
      </c>
      <c r="D11" s="288"/>
      <c r="E11" s="301"/>
      <c r="F11" s="301"/>
      <c r="G11" s="301"/>
      <c r="H11" s="281">
        <f t="shared" si="3"/>
        <v>0</v>
      </c>
      <c r="I11" s="301"/>
      <c r="J11" s="302"/>
    </row>
    <row r="12" spans="1:11" ht="16.5" customHeight="1" thickBot="1">
      <c r="A12" s="283" t="s">
        <v>1336</v>
      </c>
      <c r="B12" s="281">
        <f t="shared" si="4"/>
        <v>0</v>
      </c>
      <c r="C12" s="281">
        <f>SUM(D12:G12)</f>
        <v>0</v>
      </c>
      <c r="D12" s="301"/>
      <c r="E12" s="301"/>
      <c r="F12" s="301"/>
      <c r="G12" s="301"/>
      <c r="H12" s="281">
        <f t="shared" si="3"/>
        <v>0</v>
      </c>
      <c r="I12" s="301"/>
      <c r="J12" s="302"/>
    </row>
    <row r="13" spans="1:11" ht="16.5" customHeight="1" thickBot="1">
      <c r="A13" s="283" t="s">
        <v>1337</v>
      </c>
      <c r="B13" s="281">
        <f t="shared" si="4"/>
        <v>0</v>
      </c>
      <c r="C13" s="281">
        <f t="shared" si="5"/>
        <v>0</v>
      </c>
      <c r="D13" s="301"/>
      <c r="E13" s="301"/>
      <c r="F13" s="301"/>
      <c r="G13" s="301"/>
      <c r="H13" s="281">
        <f t="shared" si="3"/>
        <v>0</v>
      </c>
      <c r="I13" s="301"/>
      <c r="J13" s="302"/>
    </row>
    <row r="14" spans="1:11" ht="16.5" customHeight="1" thickBot="1">
      <c r="A14" s="283" t="s">
        <v>1338</v>
      </c>
      <c r="B14" s="281">
        <f t="shared" si="4"/>
        <v>0</v>
      </c>
      <c r="C14" s="281">
        <f t="shared" si="5"/>
        <v>0</v>
      </c>
      <c r="D14" s="301"/>
      <c r="E14" s="301"/>
      <c r="F14" s="301"/>
      <c r="G14" s="301"/>
      <c r="H14" s="281">
        <f t="shared" si="3"/>
        <v>0</v>
      </c>
      <c r="I14" s="301"/>
      <c r="J14" s="302"/>
    </row>
    <row r="15" spans="1:11" ht="16.5" customHeight="1" thickBot="1">
      <c r="A15" s="283" t="s">
        <v>1339</v>
      </c>
      <c r="B15" s="281">
        <f t="shared" si="4"/>
        <v>0</v>
      </c>
      <c r="C15" s="281">
        <f t="shared" si="5"/>
        <v>0</v>
      </c>
      <c r="D15" s="301"/>
      <c r="E15" s="301"/>
      <c r="F15" s="301"/>
      <c r="G15" s="301"/>
      <c r="H15" s="281">
        <f t="shared" si="3"/>
        <v>0</v>
      </c>
      <c r="I15" s="301"/>
      <c r="J15" s="302"/>
    </row>
    <row r="16" spans="1:11" ht="16.5" customHeight="1" thickBot="1">
      <c r="A16" s="303" t="s">
        <v>1340</v>
      </c>
      <c r="B16" s="281">
        <f t="shared" si="4"/>
        <v>13</v>
      </c>
      <c r="C16" s="281">
        <f t="shared" si="5"/>
        <v>10</v>
      </c>
      <c r="D16" s="281">
        <f t="shared" ref="D16:J16" si="6">SUM(D17:D21)</f>
        <v>4</v>
      </c>
      <c r="E16" s="281">
        <f t="shared" si="6"/>
        <v>0</v>
      </c>
      <c r="F16" s="281">
        <f t="shared" si="6"/>
        <v>3</v>
      </c>
      <c r="G16" s="281">
        <f t="shared" si="6"/>
        <v>3</v>
      </c>
      <c r="H16" s="281">
        <f t="shared" si="3"/>
        <v>3</v>
      </c>
      <c r="I16" s="281">
        <f t="shared" si="6"/>
        <v>3</v>
      </c>
      <c r="J16" s="282">
        <f t="shared" si="6"/>
        <v>0</v>
      </c>
    </row>
    <row r="17" spans="1:10" ht="16.5" customHeight="1" thickBot="1">
      <c r="A17" s="283" t="s">
        <v>1367</v>
      </c>
      <c r="B17" s="281">
        <f t="shared" si="4"/>
        <v>9</v>
      </c>
      <c r="C17" s="281">
        <f t="shared" si="5"/>
        <v>6</v>
      </c>
      <c r="D17" s="301">
        <v>2</v>
      </c>
      <c r="E17" s="301"/>
      <c r="F17" s="301">
        <v>1</v>
      </c>
      <c r="G17" s="301">
        <v>3</v>
      </c>
      <c r="H17" s="281">
        <f t="shared" si="3"/>
        <v>3</v>
      </c>
      <c r="I17" s="301">
        <v>3</v>
      </c>
      <c r="J17" s="302"/>
    </row>
    <row r="18" spans="1:10" ht="16.5" customHeight="1" thickBot="1">
      <c r="A18" s="283" t="s">
        <v>1368</v>
      </c>
      <c r="B18" s="281">
        <f t="shared" si="4"/>
        <v>4</v>
      </c>
      <c r="C18" s="281">
        <f t="shared" si="5"/>
        <v>4</v>
      </c>
      <c r="D18" s="301">
        <v>2</v>
      </c>
      <c r="E18" s="301"/>
      <c r="F18" s="301">
        <v>2</v>
      </c>
      <c r="G18" s="301"/>
      <c r="H18" s="281">
        <f t="shared" si="3"/>
        <v>0</v>
      </c>
      <c r="I18" s="301"/>
      <c r="J18" s="302"/>
    </row>
    <row r="19" spans="1:10" ht="16.5" customHeight="1" thickBot="1">
      <c r="A19" s="283" t="s">
        <v>1369</v>
      </c>
      <c r="B19" s="281">
        <f t="shared" si="4"/>
        <v>0</v>
      </c>
      <c r="C19" s="281">
        <f t="shared" si="5"/>
        <v>0</v>
      </c>
      <c r="D19" s="301"/>
      <c r="E19" s="301"/>
      <c r="F19" s="301"/>
      <c r="G19" s="301"/>
      <c r="H19" s="281">
        <f t="shared" si="3"/>
        <v>0</v>
      </c>
      <c r="I19" s="301"/>
      <c r="J19" s="302"/>
    </row>
    <row r="20" spans="1:10" ht="16.5" customHeight="1" thickBot="1">
      <c r="A20" s="283" t="s">
        <v>1370</v>
      </c>
      <c r="B20" s="281">
        <f t="shared" si="4"/>
        <v>0</v>
      </c>
      <c r="C20" s="281">
        <f t="shared" si="5"/>
        <v>0</v>
      </c>
      <c r="D20" s="301"/>
      <c r="E20" s="301"/>
      <c r="F20" s="301"/>
      <c r="G20" s="301"/>
      <c r="H20" s="281">
        <f t="shared" si="3"/>
        <v>0</v>
      </c>
      <c r="I20" s="301"/>
      <c r="J20" s="302"/>
    </row>
    <row r="21" spans="1:10" ht="16.5" customHeight="1" thickBot="1">
      <c r="A21" s="283" t="s">
        <v>1371</v>
      </c>
      <c r="B21" s="281">
        <f t="shared" si="4"/>
        <v>0</v>
      </c>
      <c r="C21" s="281">
        <f t="shared" si="5"/>
        <v>0</v>
      </c>
      <c r="D21" s="301"/>
      <c r="E21" s="301"/>
      <c r="F21" s="301"/>
      <c r="G21" s="301"/>
      <c r="H21" s="281">
        <f t="shared" si="3"/>
        <v>0</v>
      </c>
      <c r="I21" s="301"/>
      <c r="J21" s="302"/>
    </row>
    <row r="22" spans="1:10" ht="16.5" customHeight="1" thickBot="1">
      <c r="A22" s="304" t="s">
        <v>1341</v>
      </c>
      <c r="B22" s="281">
        <f t="shared" si="4"/>
        <v>0</v>
      </c>
      <c r="C22" s="281">
        <f t="shared" si="5"/>
        <v>0</v>
      </c>
      <c r="D22" s="301"/>
      <c r="E22" s="301"/>
      <c r="F22" s="301"/>
      <c r="G22" s="301"/>
      <c r="H22" s="281">
        <f t="shared" si="3"/>
        <v>0</v>
      </c>
      <c r="I22" s="301"/>
      <c r="J22" s="302"/>
    </row>
    <row r="23" spans="1:10" ht="16.5" customHeight="1" thickBot="1">
      <c r="A23" s="283" t="s">
        <v>1342</v>
      </c>
      <c r="B23" s="281">
        <f t="shared" si="4"/>
        <v>14</v>
      </c>
      <c r="C23" s="281">
        <f t="shared" si="5"/>
        <v>11</v>
      </c>
      <c r="D23" s="281">
        <f t="shared" ref="D23:J23" si="7">SUM(D24:D25)</f>
        <v>4</v>
      </c>
      <c r="E23" s="281">
        <f t="shared" si="7"/>
        <v>0</v>
      </c>
      <c r="F23" s="281">
        <f t="shared" si="7"/>
        <v>3</v>
      </c>
      <c r="G23" s="281">
        <f t="shared" si="7"/>
        <v>4</v>
      </c>
      <c r="H23" s="281">
        <f t="shared" si="3"/>
        <v>3</v>
      </c>
      <c r="I23" s="281">
        <f t="shared" si="7"/>
        <v>3</v>
      </c>
      <c r="J23" s="282">
        <f t="shared" si="7"/>
        <v>0</v>
      </c>
    </row>
    <row r="24" spans="1:10" ht="16.5" customHeight="1" thickBot="1">
      <c r="A24" s="283" t="s">
        <v>1343</v>
      </c>
      <c r="B24" s="281">
        <f t="shared" si="4"/>
        <v>14</v>
      </c>
      <c r="C24" s="281">
        <f t="shared" si="5"/>
        <v>11</v>
      </c>
      <c r="D24" s="301">
        <v>4</v>
      </c>
      <c r="E24" s="301"/>
      <c r="F24" s="301">
        <v>3</v>
      </c>
      <c r="G24" s="301">
        <v>4</v>
      </c>
      <c r="H24" s="281">
        <f t="shared" si="3"/>
        <v>3</v>
      </c>
      <c r="I24" s="301">
        <v>3</v>
      </c>
      <c r="J24" s="302"/>
    </row>
    <row r="25" spans="1:10" ht="16.5" customHeight="1" thickBot="1">
      <c r="A25" s="283" t="s">
        <v>1344</v>
      </c>
      <c r="B25" s="281">
        <f t="shared" si="4"/>
        <v>0</v>
      </c>
      <c r="C25" s="281">
        <f t="shared" si="5"/>
        <v>0</v>
      </c>
      <c r="D25" s="301"/>
      <c r="E25" s="301"/>
      <c r="F25" s="301"/>
      <c r="G25" s="301"/>
      <c r="H25" s="281">
        <f t="shared" si="3"/>
        <v>0</v>
      </c>
      <c r="I25" s="301"/>
      <c r="J25" s="302"/>
    </row>
    <row r="26" spans="1:10" ht="16.8" thickBot="1">
      <c r="A26" s="290" t="s">
        <v>1345</v>
      </c>
      <c r="B26" s="281">
        <f t="shared" si="4"/>
        <v>14</v>
      </c>
      <c r="C26" s="281">
        <f t="shared" si="5"/>
        <v>11</v>
      </c>
      <c r="D26" s="281">
        <f t="shared" ref="D26:J26" si="8">SUM(D27:D32)</f>
        <v>4</v>
      </c>
      <c r="E26" s="281">
        <f t="shared" si="8"/>
        <v>0</v>
      </c>
      <c r="F26" s="281">
        <f t="shared" si="8"/>
        <v>3</v>
      </c>
      <c r="G26" s="281">
        <f t="shared" si="8"/>
        <v>4</v>
      </c>
      <c r="H26" s="281">
        <f t="shared" si="3"/>
        <v>3</v>
      </c>
      <c r="I26" s="281">
        <f t="shared" si="8"/>
        <v>3</v>
      </c>
      <c r="J26" s="282">
        <f t="shared" si="8"/>
        <v>0</v>
      </c>
    </row>
    <row r="27" spans="1:10" ht="16.5" customHeight="1" thickBot="1">
      <c r="A27" s="283" t="s">
        <v>1346</v>
      </c>
      <c r="B27" s="281">
        <f t="shared" si="4"/>
        <v>0</v>
      </c>
      <c r="C27" s="281">
        <f t="shared" si="5"/>
        <v>0</v>
      </c>
      <c r="D27" s="301"/>
      <c r="E27" s="301"/>
      <c r="F27" s="301"/>
      <c r="G27" s="301"/>
      <c r="H27" s="281">
        <f t="shared" si="3"/>
        <v>0</v>
      </c>
      <c r="I27" s="301"/>
      <c r="J27" s="302"/>
    </row>
    <row r="28" spans="1:10" ht="16.5" customHeight="1" thickBot="1">
      <c r="A28" s="283" t="s">
        <v>1347</v>
      </c>
      <c r="B28" s="281">
        <f t="shared" si="4"/>
        <v>3</v>
      </c>
      <c r="C28" s="281">
        <f t="shared" si="5"/>
        <v>3</v>
      </c>
      <c r="D28" s="301"/>
      <c r="E28" s="301"/>
      <c r="F28" s="301">
        <v>1</v>
      </c>
      <c r="G28" s="301">
        <v>2</v>
      </c>
      <c r="H28" s="281">
        <f t="shared" si="3"/>
        <v>0</v>
      </c>
      <c r="I28" s="301"/>
      <c r="J28" s="302"/>
    </row>
    <row r="29" spans="1:10" ht="16.5" customHeight="1" thickBot="1">
      <c r="A29" s="283" t="s">
        <v>1348</v>
      </c>
      <c r="B29" s="281">
        <f t="shared" si="4"/>
        <v>6</v>
      </c>
      <c r="C29" s="281">
        <f t="shared" si="5"/>
        <v>6</v>
      </c>
      <c r="D29" s="301">
        <v>3</v>
      </c>
      <c r="E29" s="301"/>
      <c r="F29" s="301">
        <v>1</v>
      </c>
      <c r="G29" s="301">
        <v>2</v>
      </c>
      <c r="H29" s="281">
        <f t="shared" si="3"/>
        <v>0</v>
      </c>
      <c r="I29" s="301"/>
      <c r="J29" s="302"/>
    </row>
    <row r="30" spans="1:10" ht="16.5" customHeight="1" thickBot="1">
      <c r="A30" s="283" t="s">
        <v>1349</v>
      </c>
      <c r="B30" s="281">
        <f t="shared" si="4"/>
        <v>1</v>
      </c>
      <c r="C30" s="281">
        <f t="shared" si="5"/>
        <v>1</v>
      </c>
      <c r="D30" s="301">
        <v>0</v>
      </c>
      <c r="E30" s="301"/>
      <c r="F30" s="301">
        <v>1</v>
      </c>
      <c r="G30" s="301"/>
      <c r="H30" s="281">
        <f t="shared" si="3"/>
        <v>0</v>
      </c>
      <c r="I30" s="301"/>
      <c r="J30" s="302"/>
    </row>
    <row r="31" spans="1:10" ht="16.5" customHeight="1" thickBot="1">
      <c r="A31" s="283" t="s">
        <v>1350</v>
      </c>
      <c r="B31" s="281">
        <f t="shared" si="4"/>
        <v>4</v>
      </c>
      <c r="C31" s="281">
        <f t="shared" si="5"/>
        <v>1</v>
      </c>
      <c r="D31" s="301">
        <v>1</v>
      </c>
      <c r="E31" s="301"/>
      <c r="F31" s="301"/>
      <c r="G31" s="301"/>
      <c r="H31" s="281">
        <f t="shared" si="3"/>
        <v>3</v>
      </c>
      <c r="I31" s="301">
        <v>3</v>
      </c>
      <c r="J31" s="302"/>
    </row>
    <row r="32" spans="1:10" ht="16.5" customHeight="1" thickBot="1">
      <c r="A32" s="291" t="s">
        <v>1351</v>
      </c>
      <c r="B32" s="281">
        <f t="shared" si="4"/>
        <v>0</v>
      </c>
      <c r="C32" s="281">
        <f t="shared" si="5"/>
        <v>0</v>
      </c>
      <c r="D32" s="301"/>
      <c r="E32" s="301"/>
      <c r="F32" s="301"/>
      <c r="G32" s="301"/>
      <c r="H32" s="281">
        <f t="shared" si="3"/>
        <v>0</v>
      </c>
      <c r="I32" s="301"/>
      <c r="J32" s="302"/>
    </row>
    <row r="33" spans="1:10">
      <c r="A33" s="174" t="s">
        <v>966</v>
      </c>
      <c r="B33" s="174" t="s">
        <v>967</v>
      </c>
      <c r="C33" s="174"/>
      <c r="D33" s="174" t="s">
        <v>1008</v>
      </c>
      <c r="E33" s="174"/>
      <c r="F33" s="174"/>
      <c r="G33" s="174" t="s">
        <v>968</v>
      </c>
      <c r="H33" s="174"/>
      <c r="I33" s="1832" t="s">
        <v>2459</v>
      </c>
      <c r="J33" s="2000"/>
    </row>
    <row r="34" spans="1:10">
      <c r="A34" s="174"/>
      <c r="B34" s="174"/>
      <c r="C34" s="174"/>
      <c r="D34" s="174" t="s">
        <v>1009</v>
      </c>
      <c r="E34" s="174"/>
      <c r="F34" s="174"/>
      <c r="G34" s="174"/>
      <c r="H34" s="174"/>
      <c r="I34" s="174"/>
      <c r="J34" s="174"/>
    </row>
    <row r="35" spans="1:10">
      <c r="A35" s="174"/>
      <c r="B35" s="174"/>
      <c r="C35" s="174"/>
      <c r="D35" s="174"/>
      <c r="E35" s="174"/>
      <c r="F35" s="174"/>
      <c r="G35" s="174"/>
      <c r="H35" s="174"/>
      <c r="I35" s="174"/>
      <c r="J35" s="174"/>
    </row>
    <row r="36" spans="1:10">
      <c r="A36" s="174" t="s">
        <v>1372</v>
      </c>
      <c r="B36" s="174"/>
      <c r="C36" s="174"/>
      <c r="D36" s="174"/>
      <c r="E36" s="174"/>
      <c r="F36" s="174"/>
      <c r="G36" s="174"/>
      <c r="H36" s="174"/>
      <c r="I36" s="174"/>
      <c r="J36" s="174"/>
    </row>
    <row r="37" spans="1:10">
      <c r="A37" s="174"/>
      <c r="B37" s="174"/>
      <c r="C37" s="174"/>
      <c r="D37" s="174"/>
      <c r="E37" s="174"/>
      <c r="F37" s="174"/>
      <c r="G37" s="174"/>
      <c r="H37" s="174"/>
      <c r="I37" s="174"/>
      <c r="J37" s="174"/>
    </row>
    <row r="38" spans="1:10">
      <c r="A38" s="174"/>
      <c r="B38" s="174"/>
      <c r="C38" s="174"/>
      <c r="D38" s="174"/>
      <c r="E38" s="174"/>
      <c r="F38" s="174"/>
      <c r="G38" s="174"/>
      <c r="H38" s="174"/>
      <c r="I38" s="174"/>
      <c r="J38" s="174"/>
    </row>
    <row r="39" spans="1:10">
      <c r="A39" s="174"/>
      <c r="B39" s="174"/>
      <c r="C39" s="174"/>
      <c r="D39" s="174"/>
      <c r="E39" s="174"/>
      <c r="F39" s="174"/>
      <c r="G39" s="174"/>
      <c r="H39" s="174"/>
      <c r="I39" s="174"/>
      <c r="J39" s="174"/>
    </row>
    <row r="40" spans="1:10">
      <c r="A40" s="174"/>
      <c r="B40" s="174"/>
      <c r="C40" s="174"/>
      <c r="D40" s="174"/>
      <c r="E40" s="174"/>
      <c r="F40" s="174"/>
      <c r="G40" s="174"/>
      <c r="H40" s="174"/>
      <c r="I40" s="174"/>
      <c r="J40" s="174"/>
    </row>
    <row r="41" spans="1:10">
      <c r="A41" s="174"/>
      <c r="B41" s="174"/>
      <c r="C41" s="174"/>
      <c r="D41" s="174"/>
      <c r="E41" s="174"/>
      <c r="F41" s="174"/>
      <c r="G41" s="174"/>
      <c r="H41" s="174"/>
      <c r="I41" s="174"/>
      <c r="J41" s="174"/>
    </row>
    <row r="42" spans="1:10">
      <c r="A42" s="174"/>
      <c r="B42" s="174"/>
      <c r="C42" s="174"/>
      <c r="D42" s="174"/>
      <c r="E42" s="174"/>
      <c r="F42" s="174"/>
      <c r="G42" s="174"/>
      <c r="H42" s="174"/>
      <c r="I42" s="174"/>
      <c r="J42" s="174"/>
    </row>
    <row r="43" spans="1:10">
      <c r="A43" s="174"/>
      <c r="B43" s="174"/>
      <c r="C43" s="174"/>
      <c r="D43" s="174"/>
      <c r="E43" s="174"/>
      <c r="F43" s="174"/>
      <c r="G43" s="174"/>
      <c r="H43" s="174"/>
      <c r="I43" s="174"/>
      <c r="J43" s="174"/>
    </row>
    <row r="44" spans="1:10">
      <c r="A44" s="174"/>
      <c r="B44" s="174"/>
      <c r="C44" s="174"/>
      <c r="D44" s="174"/>
      <c r="E44" s="174"/>
      <c r="F44" s="174"/>
      <c r="G44" s="174"/>
      <c r="H44" s="174"/>
      <c r="I44" s="174"/>
      <c r="J44" s="174"/>
    </row>
    <row r="45" spans="1:10">
      <c r="A45" s="174"/>
      <c r="B45" s="174"/>
      <c r="C45" s="174"/>
      <c r="D45" s="174"/>
      <c r="E45" s="174"/>
      <c r="F45" s="174"/>
      <c r="G45" s="174"/>
      <c r="H45" s="174"/>
      <c r="I45" s="174"/>
      <c r="J45" s="174"/>
    </row>
    <row r="46" spans="1:10">
      <c r="A46" s="174"/>
      <c r="B46" s="174"/>
      <c r="C46" s="174"/>
      <c r="D46" s="174"/>
      <c r="E46" s="174"/>
      <c r="F46" s="174"/>
      <c r="G46" s="174"/>
      <c r="H46" s="174"/>
      <c r="I46" s="174"/>
      <c r="J46" s="174"/>
    </row>
    <row r="47" spans="1:10">
      <c r="A47" s="174"/>
      <c r="B47" s="174"/>
      <c r="C47" s="174"/>
      <c r="D47" s="174"/>
      <c r="E47" s="174"/>
      <c r="F47" s="174"/>
      <c r="G47" s="174"/>
      <c r="H47" s="174"/>
      <c r="I47" s="174"/>
      <c r="J47" s="174"/>
    </row>
    <row r="48" spans="1:10">
      <c r="A48" s="174"/>
      <c r="B48" s="174"/>
      <c r="C48" s="174"/>
      <c r="D48" s="174"/>
      <c r="E48" s="174"/>
      <c r="F48" s="174"/>
      <c r="G48" s="174"/>
      <c r="H48" s="174"/>
      <c r="I48" s="174"/>
      <c r="J48" s="174"/>
    </row>
    <row r="49" spans="1:10">
      <c r="A49" s="174"/>
      <c r="B49" s="174"/>
      <c r="C49" s="174"/>
      <c r="D49" s="174"/>
      <c r="E49" s="174"/>
      <c r="F49" s="174"/>
      <c r="G49" s="174"/>
      <c r="H49" s="174"/>
      <c r="I49" s="174"/>
      <c r="J49" s="174"/>
    </row>
    <row r="50" spans="1:10">
      <c r="A50" s="174"/>
      <c r="B50" s="174"/>
      <c r="C50" s="174"/>
      <c r="D50" s="174"/>
      <c r="E50" s="174"/>
      <c r="F50" s="174"/>
      <c r="G50" s="174"/>
      <c r="H50" s="174"/>
      <c r="I50" s="174"/>
      <c r="J50" s="174"/>
    </row>
    <row r="51" spans="1:10">
      <c r="A51" s="174"/>
      <c r="B51" s="174"/>
      <c r="C51" s="174"/>
      <c r="D51" s="174"/>
      <c r="E51" s="174"/>
      <c r="F51" s="174"/>
      <c r="G51" s="174"/>
      <c r="H51" s="174"/>
      <c r="I51" s="174"/>
      <c r="J51" s="174"/>
    </row>
    <row r="52" spans="1:10">
      <c r="A52" s="174"/>
      <c r="B52" s="174"/>
      <c r="C52" s="174"/>
      <c r="D52" s="174"/>
      <c r="E52" s="174"/>
      <c r="F52" s="174"/>
      <c r="G52" s="174"/>
      <c r="H52" s="174"/>
      <c r="I52" s="174"/>
      <c r="J52" s="174"/>
    </row>
    <row r="53" spans="1:10">
      <c r="A53" s="174"/>
      <c r="B53" s="174"/>
      <c r="C53" s="174"/>
      <c r="D53" s="174"/>
      <c r="E53" s="174"/>
      <c r="F53" s="174"/>
      <c r="G53" s="174"/>
      <c r="H53" s="174"/>
      <c r="I53" s="174"/>
      <c r="J53" s="174"/>
    </row>
    <row r="54" spans="1:10">
      <c r="A54" s="174"/>
      <c r="B54" s="174"/>
      <c r="C54" s="174"/>
      <c r="D54" s="174"/>
      <c r="E54" s="174"/>
      <c r="F54" s="174"/>
      <c r="G54" s="174"/>
      <c r="H54" s="174"/>
      <c r="I54" s="174"/>
      <c r="J54" s="174"/>
    </row>
    <row r="55" spans="1:10">
      <c r="A55" s="174"/>
      <c r="B55" s="174"/>
      <c r="C55" s="174"/>
      <c r="D55" s="174"/>
      <c r="E55" s="174"/>
      <c r="F55" s="174"/>
      <c r="G55" s="174"/>
      <c r="H55" s="174"/>
      <c r="I55" s="174"/>
      <c r="J55" s="174"/>
    </row>
    <row r="56" spans="1:10">
      <c r="A56" s="174"/>
      <c r="B56" s="174"/>
      <c r="C56" s="174"/>
      <c r="D56" s="174"/>
      <c r="E56" s="174"/>
      <c r="F56" s="174"/>
      <c r="G56" s="174"/>
      <c r="H56" s="174"/>
      <c r="I56" s="174"/>
      <c r="J56" s="174"/>
    </row>
    <row r="57" spans="1:10">
      <c r="A57" s="174"/>
      <c r="B57" s="174"/>
      <c r="C57" s="174"/>
      <c r="D57" s="174"/>
      <c r="E57" s="174"/>
      <c r="F57" s="174"/>
      <c r="G57" s="174"/>
      <c r="H57" s="174"/>
      <c r="I57" s="174"/>
      <c r="J57" s="174"/>
    </row>
    <row r="58" spans="1:10">
      <c r="A58" s="174"/>
      <c r="B58" s="174"/>
      <c r="C58" s="174"/>
      <c r="D58" s="174"/>
      <c r="E58" s="174"/>
      <c r="F58" s="174"/>
      <c r="G58" s="174"/>
      <c r="H58" s="174"/>
      <c r="I58" s="174"/>
      <c r="J58" s="174"/>
    </row>
    <row r="59" spans="1:10">
      <c r="A59" s="174"/>
      <c r="B59" s="174"/>
      <c r="C59" s="174"/>
      <c r="D59" s="174"/>
      <c r="E59" s="174"/>
      <c r="F59" s="174"/>
      <c r="G59" s="174"/>
      <c r="H59" s="174"/>
      <c r="I59" s="174"/>
      <c r="J59" s="174"/>
    </row>
    <row r="60" spans="1:10">
      <c r="A60" s="174"/>
      <c r="B60" s="174"/>
      <c r="C60" s="174"/>
      <c r="D60" s="174"/>
      <c r="E60" s="174"/>
      <c r="F60" s="174"/>
      <c r="G60" s="174"/>
      <c r="H60" s="174"/>
      <c r="I60" s="174"/>
      <c r="J60" s="174"/>
    </row>
    <row r="61" spans="1:10">
      <c r="A61" s="174"/>
      <c r="B61" s="174"/>
      <c r="C61" s="174"/>
      <c r="D61" s="174"/>
      <c r="E61" s="174"/>
      <c r="F61" s="174"/>
      <c r="G61" s="174"/>
      <c r="H61" s="174"/>
      <c r="I61" s="174"/>
      <c r="J61" s="174"/>
    </row>
    <row r="62" spans="1:10">
      <c r="A62" s="174"/>
      <c r="B62" s="174"/>
      <c r="C62" s="174"/>
      <c r="D62" s="174"/>
      <c r="E62" s="174"/>
      <c r="F62" s="174"/>
      <c r="G62" s="174"/>
      <c r="H62" s="174"/>
      <c r="I62" s="174"/>
      <c r="J62" s="174"/>
    </row>
    <row r="63" spans="1:10">
      <c r="A63" s="174"/>
      <c r="B63" s="174"/>
      <c r="C63" s="174"/>
      <c r="D63" s="174"/>
      <c r="E63" s="174"/>
      <c r="F63" s="174"/>
      <c r="G63" s="174"/>
      <c r="H63" s="174"/>
      <c r="I63" s="174"/>
      <c r="J63" s="174"/>
    </row>
    <row r="64" spans="1:10">
      <c r="A64" s="174"/>
      <c r="B64" s="174"/>
      <c r="C64" s="174"/>
      <c r="D64" s="174"/>
      <c r="E64" s="174"/>
      <c r="F64" s="174"/>
      <c r="G64" s="174"/>
      <c r="H64" s="174"/>
      <c r="I64" s="174"/>
      <c r="J64" s="174"/>
    </row>
    <row r="65" spans="1:10">
      <c r="A65" s="174"/>
      <c r="B65" s="174"/>
      <c r="C65" s="174"/>
      <c r="D65" s="174"/>
      <c r="E65" s="174"/>
      <c r="F65" s="174"/>
      <c r="G65" s="174"/>
      <c r="H65" s="174"/>
      <c r="I65" s="174"/>
      <c r="J65" s="174"/>
    </row>
    <row r="66" spans="1:10">
      <c r="A66" s="174"/>
      <c r="B66" s="174"/>
      <c r="C66" s="174"/>
      <c r="D66" s="174"/>
      <c r="E66" s="174"/>
      <c r="F66" s="174"/>
      <c r="G66" s="174"/>
      <c r="H66" s="174"/>
      <c r="I66" s="174"/>
      <c r="J66" s="174"/>
    </row>
    <row r="67" spans="1:10">
      <c r="A67" s="174"/>
      <c r="B67" s="174"/>
      <c r="C67" s="174"/>
      <c r="D67" s="174"/>
      <c r="E67" s="174"/>
      <c r="F67" s="174"/>
      <c r="G67" s="174"/>
      <c r="H67" s="174"/>
      <c r="I67" s="174"/>
      <c r="J67" s="174"/>
    </row>
    <row r="68" spans="1:10">
      <c r="A68" s="174"/>
      <c r="B68" s="174"/>
      <c r="C68" s="174"/>
      <c r="D68" s="174"/>
      <c r="E68" s="174"/>
      <c r="F68" s="174"/>
      <c r="G68" s="174"/>
      <c r="H68" s="174"/>
      <c r="I68" s="174"/>
      <c r="J68" s="174"/>
    </row>
    <row r="69" spans="1:10">
      <c r="A69" s="174"/>
      <c r="B69" s="174"/>
      <c r="C69" s="174"/>
      <c r="D69" s="174"/>
      <c r="E69" s="174"/>
      <c r="F69" s="174"/>
      <c r="G69" s="174"/>
      <c r="H69" s="174"/>
      <c r="I69" s="174"/>
      <c r="J69" s="174"/>
    </row>
    <row r="70" spans="1:10">
      <c r="A70" s="174"/>
      <c r="B70" s="174"/>
      <c r="C70" s="174"/>
      <c r="D70" s="174"/>
      <c r="E70" s="174"/>
      <c r="F70" s="174"/>
      <c r="G70" s="174"/>
      <c r="H70" s="174"/>
      <c r="I70" s="174"/>
      <c r="J70" s="174"/>
    </row>
    <row r="71" spans="1:10">
      <c r="A71" s="174"/>
      <c r="B71" s="174"/>
      <c r="C71" s="174"/>
      <c r="D71" s="174"/>
      <c r="E71" s="174"/>
      <c r="F71" s="174"/>
      <c r="G71" s="174"/>
      <c r="H71" s="174"/>
      <c r="I71" s="174"/>
      <c r="J71" s="174"/>
    </row>
    <row r="72" spans="1:10">
      <c r="A72" s="174"/>
      <c r="B72" s="174"/>
      <c r="C72" s="174"/>
      <c r="D72" s="174"/>
      <c r="E72" s="174"/>
      <c r="F72" s="174"/>
      <c r="G72" s="174"/>
      <c r="H72" s="174"/>
      <c r="I72" s="174"/>
      <c r="J72" s="174"/>
    </row>
    <row r="73" spans="1:10">
      <c r="A73" s="174"/>
      <c r="B73" s="174"/>
      <c r="C73" s="174"/>
      <c r="D73" s="174"/>
      <c r="E73" s="174"/>
      <c r="F73" s="174"/>
      <c r="G73" s="174"/>
      <c r="H73" s="174"/>
      <c r="I73" s="174"/>
      <c r="J73" s="174"/>
    </row>
    <row r="74" spans="1:10">
      <c r="A74" s="174"/>
      <c r="B74" s="174"/>
      <c r="C74" s="174"/>
      <c r="D74" s="174"/>
      <c r="E74" s="174"/>
      <c r="F74" s="174"/>
      <c r="G74" s="174"/>
      <c r="H74" s="174"/>
      <c r="I74" s="174"/>
      <c r="J74" s="174"/>
    </row>
    <row r="75" spans="1:10">
      <c r="A75" s="174"/>
      <c r="B75" s="174"/>
      <c r="C75" s="174"/>
      <c r="D75" s="174"/>
      <c r="E75" s="174"/>
      <c r="F75" s="174"/>
      <c r="G75" s="174"/>
      <c r="H75" s="174"/>
      <c r="I75" s="174"/>
      <c r="J75" s="174"/>
    </row>
    <row r="76" spans="1:10">
      <c r="A76" s="174"/>
      <c r="B76" s="174"/>
      <c r="C76" s="174"/>
      <c r="D76" s="174"/>
      <c r="E76" s="174"/>
      <c r="F76" s="174"/>
      <c r="G76" s="174"/>
      <c r="H76" s="174"/>
      <c r="I76" s="174"/>
      <c r="J76" s="174"/>
    </row>
    <row r="77" spans="1:10">
      <c r="A77" s="174"/>
      <c r="B77" s="174"/>
      <c r="C77" s="174"/>
      <c r="D77" s="174"/>
      <c r="E77" s="174"/>
      <c r="F77" s="174"/>
      <c r="G77" s="174"/>
      <c r="H77" s="174"/>
      <c r="I77" s="174"/>
      <c r="J77" s="174"/>
    </row>
    <row r="78" spans="1:10">
      <c r="A78" s="174"/>
      <c r="B78" s="174"/>
      <c r="C78" s="174"/>
      <c r="D78" s="174"/>
      <c r="E78" s="174"/>
      <c r="F78" s="174"/>
      <c r="G78" s="174"/>
      <c r="H78" s="174"/>
      <c r="I78" s="174"/>
      <c r="J78" s="174"/>
    </row>
    <row r="79" spans="1:10">
      <c r="A79" s="174"/>
      <c r="B79" s="174"/>
      <c r="C79" s="174"/>
      <c r="D79" s="174"/>
      <c r="E79" s="174"/>
      <c r="F79" s="174"/>
      <c r="G79" s="174"/>
      <c r="H79" s="174"/>
      <c r="I79" s="174"/>
      <c r="J79" s="174"/>
    </row>
    <row r="80" spans="1:10">
      <c r="A80" s="174"/>
      <c r="B80" s="174"/>
      <c r="C80" s="174"/>
      <c r="D80" s="174"/>
      <c r="E80" s="174"/>
      <c r="F80" s="174"/>
      <c r="G80" s="174"/>
      <c r="H80" s="174"/>
      <c r="I80" s="174"/>
      <c r="J80" s="174"/>
    </row>
    <row r="81" spans="1:10">
      <c r="A81" s="174"/>
      <c r="B81" s="174"/>
      <c r="C81" s="174"/>
      <c r="D81" s="174"/>
      <c r="E81" s="174"/>
      <c r="F81" s="174"/>
      <c r="G81" s="174"/>
      <c r="H81" s="174"/>
      <c r="I81" s="174"/>
      <c r="J81" s="174"/>
    </row>
    <row r="82" spans="1:10">
      <c r="A82" s="174"/>
      <c r="B82" s="174"/>
      <c r="C82" s="174"/>
      <c r="D82" s="174"/>
      <c r="E82" s="174"/>
      <c r="F82" s="174"/>
      <c r="G82" s="174"/>
      <c r="H82" s="174"/>
      <c r="I82" s="174"/>
      <c r="J82" s="174"/>
    </row>
    <row r="83" spans="1:10">
      <c r="A83" s="174"/>
      <c r="B83" s="174"/>
      <c r="C83" s="174"/>
      <c r="D83" s="174"/>
      <c r="E83" s="174"/>
      <c r="F83" s="174"/>
      <c r="G83" s="174"/>
      <c r="H83" s="174"/>
      <c r="I83" s="174"/>
      <c r="J83" s="174"/>
    </row>
    <row r="84" spans="1:10">
      <c r="A84" s="174"/>
      <c r="B84" s="174"/>
      <c r="C84" s="174"/>
      <c r="D84" s="174"/>
      <c r="E84" s="174"/>
      <c r="F84" s="174"/>
      <c r="G84" s="174"/>
      <c r="H84" s="174"/>
      <c r="I84" s="174"/>
      <c r="J84" s="174"/>
    </row>
    <row r="85" spans="1:10">
      <c r="A85" s="174"/>
      <c r="B85" s="174"/>
      <c r="C85" s="174"/>
      <c r="D85" s="174"/>
      <c r="E85" s="174"/>
      <c r="F85" s="174"/>
      <c r="G85" s="174"/>
      <c r="H85" s="174"/>
      <c r="I85" s="174"/>
      <c r="J85" s="174"/>
    </row>
    <row r="86" spans="1:10">
      <c r="A86" s="174"/>
      <c r="B86" s="174"/>
      <c r="C86" s="174"/>
      <c r="D86" s="174"/>
      <c r="E86" s="174"/>
      <c r="F86" s="174"/>
      <c r="G86" s="174"/>
      <c r="H86" s="174"/>
      <c r="I86" s="174"/>
      <c r="J86" s="174"/>
    </row>
    <row r="87" spans="1:10">
      <c r="A87" s="174"/>
      <c r="B87" s="174"/>
      <c r="C87" s="174"/>
      <c r="D87" s="174"/>
      <c r="E87" s="174"/>
      <c r="F87" s="174"/>
      <c r="G87" s="174"/>
      <c r="H87" s="174"/>
      <c r="I87" s="174"/>
      <c r="J87" s="174"/>
    </row>
    <row r="88" spans="1:10">
      <c r="A88" s="174"/>
      <c r="B88" s="174"/>
      <c r="C88" s="174"/>
      <c r="D88" s="174"/>
      <c r="E88" s="174"/>
      <c r="F88" s="174"/>
      <c r="G88" s="174"/>
      <c r="H88" s="174"/>
      <c r="I88" s="174"/>
      <c r="J88" s="174"/>
    </row>
    <row r="89" spans="1:10">
      <c r="A89" s="174"/>
      <c r="B89" s="174"/>
      <c r="C89" s="174"/>
      <c r="D89" s="174"/>
      <c r="E89" s="174"/>
      <c r="F89" s="174"/>
      <c r="G89" s="174"/>
      <c r="H89" s="174"/>
      <c r="I89" s="174"/>
      <c r="J89" s="174"/>
    </row>
    <row r="90" spans="1:10">
      <c r="A90" s="174"/>
      <c r="B90" s="174"/>
      <c r="C90" s="174"/>
      <c r="D90" s="174"/>
      <c r="E90" s="174"/>
      <c r="F90" s="174"/>
      <c r="G90" s="174"/>
      <c r="H90" s="174"/>
      <c r="I90" s="174"/>
      <c r="J90" s="174"/>
    </row>
    <row r="91" spans="1:10">
      <c r="A91" s="174"/>
      <c r="B91" s="174"/>
      <c r="C91" s="174"/>
      <c r="D91" s="174"/>
      <c r="E91" s="174"/>
      <c r="F91" s="174"/>
      <c r="G91" s="174"/>
      <c r="H91" s="174"/>
      <c r="I91" s="174"/>
      <c r="J91" s="174"/>
    </row>
    <row r="92" spans="1:10">
      <c r="A92" s="174"/>
      <c r="B92" s="174"/>
      <c r="C92" s="174"/>
      <c r="D92" s="174"/>
      <c r="E92" s="174"/>
      <c r="F92" s="174"/>
      <c r="G92" s="174"/>
      <c r="H92" s="174"/>
      <c r="I92" s="174"/>
      <c r="J92" s="174"/>
    </row>
    <row r="93" spans="1:10">
      <c r="A93" s="174"/>
      <c r="B93" s="174"/>
      <c r="C93" s="174"/>
      <c r="D93" s="174"/>
      <c r="E93" s="174"/>
      <c r="F93" s="174"/>
      <c r="G93" s="174"/>
      <c r="H93" s="174"/>
      <c r="I93" s="174"/>
      <c r="J93" s="174"/>
    </row>
    <row r="94" spans="1:10">
      <c r="A94" s="174"/>
      <c r="B94" s="174"/>
      <c r="C94" s="174"/>
      <c r="D94" s="174"/>
      <c r="E94" s="174"/>
      <c r="F94" s="174"/>
      <c r="G94" s="174"/>
      <c r="H94" s="174"/>
      <c r="I94" s="174"/>
      <c r="J94" s="174"/>
    </row>
    <row r="95" spans="1:10">
      <c r="A95" s="174"/>
      <c r="B95" s="174"/>
      <c r="C95" s="174"/>
      <c r="D95" s="174"/>
      <c r="E95" s="174"/>
      <c r="F95" s="174"/>
      <c r="G95" s="174"/>
      <c r="H95" s="174"/>
      <c r="I95" s="174"/>
      <c r="J95" s="174"/>
    </row>
    <row r="96" spans="1:10">
      <c r="A96" s="174"/>
      <c r="B96" s="174"/>
      <c r="C96" s="174"/>
      <c r="D96" s="174"/>
      <c r="E96" s="174"/>
      <c r="F96" s="174"/>
      <c r="G96" s="174"/>
      <c r="H96" s="174"/>
      <c r="I96" s="174"/>
      <c r="J96" s="174"/>
    </row>
    <row r="97" spans="1:10">
      <c r="A97" s="174"/>
      <c r="B97" s="174"/>
      <c r="C97" s="174"/>
      <c r="D97" s="174"/>
      <c r="E97" s="174"/>
      <c r="F97" s="174"/>
      <c r="G97" s="174"/>
      <c r="H97" s="174"/>
      <c r="I97" s="174"/>
      <c r="J97" s="174"/>
    </row>
    <row r="98" spans="1:10">
      <c r="A98" s="174"/>
      <c r="B98" s="174"/>
      <c r="C98" s="174"/>
      <c r="D98" s="174"/>
      <c r="E98" s="174"/>
      <c r="F98" s="174"/>
      <c r="G98" s="174"/>
      <c r="H98" s="174"/>
      <c r="I98" s="174"/>
      <c r="J98" s="174"/>
    </row>
    <row r="99" spans="1:10">
      <c r="A99" s="174"/>
      <c r="B99" s="174"/>
      <c r="C99" s="174"/>
      <c r="D99" s="174"/>
      <c r="E99" s="174"/>
      <c r="F99" s="174"/>
      <c r="G99" s="174"/>
      <c r="H99" s="174"/>
      <c r="I99" s="174"/>
      <c r="J99" s="174"/>
    </row>
    <row r="100" spans="1:10">
      <c r="A100" s="174"/>
      <c r="B100" s="174"/>
      <c r="C100" s="174"/>
      <c r="D100" s="174"/>
      <c r="E100" s="174"/>
      <c r="F100" s="174"/>
      <c r="G100" s="174"/>
      <c r="H100" s="174"/>
      <c r="I100" s="174"/>
      <c r="J100" s="174"/>
    </row>
    <row r="101" spans="1:10">
      <c r="A101" s="174"/>
      <c r="B101" s="174"/>
      <c r="C101" s="174"/>
      <c r="D101" s="174"/>
      <c r="E101" s="174"/>
      <c r="F101" s="174"/>
      <c r="G101" s="174"/>
      <c r="H101" s="174"/>
      <c r="I101" s="174"/>
      <c r="J101" s="174"/>
    </row>
    <row r="102" spans="1:10">
      <c r="A102" s="174"/>
      <c r="B102" s="174"/>
      <c r="C102" s="174"/>
      <c r="D102" s="174"/>
      <c r="E102" s="174"/>
      <c r="F102" s="174"/>
      <c r="G102" s="174"/>
      <c r="H102" s="174"/>
      <c r="I102" s="174"/>
      <c r="J102" s="174"/>
    </row>
    <row r="103" spans="1:10">
      <c r="A103" s="174"/>
      <c r="B103" s="174"/>
      <c r="C103" s="174"/>
      <c r="D103" s="174"/>
      <c r="E103" s="174"/>
      <c r="F103" s="174"/>
      <c r="G103" s="174"/>
      <c r="H103" s="174"/>
      <c r="I103" s="174"/>
      <c r="J103" s="174"/>
    </row>
    <row r="104" spans="1:10">
      <c r="A104" s="174"/>
      <c r="B104" s="174"/>
      <c r="C104" s="174"/>
      <c r="D104" s="174"/>
      <c r="E104" s="174"/>
      <c r="F104" s="174"/>
      <c r="G104" s="174"/>
      <c r="H104" s="174"/>
      <c r="I104" s="174"/>
      <c r="J104" s="174"/>
    </row>
    <row r="105" spans="1:10">
      <c r="A105" s="174"/>
      <c r="B105" s="174"/>
      <c r="C105" s="174"/>
      <c r="D105" s="174"/>
      <c r="E105" s="174"/>
      <c r="F105" s="174"/>
      <c r="G105" s="174"/>
      <c r="H105" s="174"/>
      <c r="I105" s="174"/>
      <c r="J105" s="174"/>
    </row>
    <row r="106" spans="1:10">
      <c r="A106" s="174"/>
      <c r="B106" s="174"/>
      <c r="C106" s="174"/>
      <c r="D106" s="174"/>
      <c r="E106" s="174"/>
      <c r="F106" s="174"/>
      <c r="G106" s="174"/>
      <c r="H106" s="174"/>
      <c r="I106" s="174"/>
      <c r="J106" s="174"/>
    </row>
    <row r="107" spans="1:10">
      <c r="A107" s="174"/>
      <c r="B107" s="174"/>
      <c r="C107" s="174"/>
      <c r="D107" s="174"/>
      <c r="E107" s="174"/>
      <c r="F107" s="174"/>
      <c r="G107" s="174"/>
      <c r="H107" s="174"/>
      <c r="I107" s="174"/>
      <c r="J107" s="174"/>
    </row>
    <row r="108" spans="1:10">
      <c r="A108" s="174"/>
      <c r="B108" s="174"/>
      <c r="C108" s="174"/>
      <c r="D108" s="174"/>
      <c r="E108" s="174"/>
      <c r="F108" s="174"/>
      <c r="G108" s="174"/>
      <c r="H108" s="174"/>
      <c r="I108" s="174"/>
      <c r="J108" s="174"/>
    </row>
    <row r="109" spans="1:10">
      <c r="A109" s="174"/>
      <c r="B109" s="174"/>
      <c r="C109" s="174"/>
      <c r="D109" s="174"/>
      <c r="E109" s="174"/>
      <c r="F109" s="174"/>
      <c r="G109" s="174"/>
      <c r="H109" s="174"/>
      <c r="I109" s="174"/>
      <c r="J109" s="174"/>
    </row>
    <row r="110" spans="1:10">
      <c r="A110" s="174"/>
      <c r="B110" s="174"/>
      <c r="C110" s="174"/>
      <c r="D110" s="174"/>
      <c r="E110" s="174"/>
      <c r="F110" s="174"/>
      <c r="G110" s="174"/>
      <c r="H110" s="174"/>
      <c r="I110" s="174"/>
      <c r="J110" s="174"/>
    </row>
    <row r="111" spans="1:10">
      <c r="A111" s="174"/>
      <c r="B111" s="174"/>
      <c r="C111" s="174"/>
      <c r="D111" s="174"/>
      <c r="E111" s="174"/>
      <c r="F111" s="174"/>
      <c r="G111" s="174"/>
      <c r="H111" s="174"/>
      <c r="I111" s="174"/>
      <c r="J111" s="174"/>
    </row>
    <row r="112" spans="1:10">
      <c r="A112" s="174"/>
      <c r="B112" s="174"/>
      <c r="C112" s="174"/>
      <c r="D112" s="174"/>
      <c r="E112" s="174"/>
      <c r="F112" s="174"/>
      <c r="G112" s="174"/>
      <c r="H112" s="174"/>
      <c r="I112" s="174"/>
      <c r="J112" s="174"/>
    </row>
    <row r="113" spans="1:10">
      <c r="A113" s="174"/>
      <c r="B113" s="174"/>
      <c r="C113" s="174"/>
      <c r="D113" s="174"/>
      <c r="E113" s="174"/>
      <c r="F113" s="174"/>
      <c r="G113" s="174"/>
      <c r="H113" s="174"/>
      <c r="I113" s="174"/>
      <c r="J113" s="174"/>
    </row>
    <row r="114" spans="1:10">
      <c r="A114" s="174"/>
      <c r="B114" s="174"/>
      <c r="C114" s="174"/>
      <c r="D114" s="174"/>
      <c r="E114" s="174"/>
      <c r="F114" s="174"/>
      <c r="G114" s="174"/>
      <c r="H114" s="174"/>
      <c r="I114" s="174"/>
      <c r="J114" s="174"/>
    </row>
    <row r="115" spans="1:10">
      <c r="A115" s="174"/>
      <c r="B115" s="174"/>
      <c r="C115" s="174"/>
      <c r="D115" s="174"/>
      <c r="E115" s="174"/>
      <c r="F115" s="174"/>
      <c r="G115" s="174"/>
      <c r="H115" s="174"/>
      <c r="I115" s="174"/>
      <c r="J115" s="174"/>
    </row>
    <row r="116" spans="1:10">
      <c r="A116" s="174"/>
      <c r="B116" s="174"/>
      <c r="C116" s="174"/>
      <c r="D116" s="174"/>
      <c r="E116" s="174"/>
      <c r="F116" s="174"/>
      <c r="G116" s="174"/>
      <c r="H116" s="174"/>
      <c r="I116" s="174"/>
      <c r="J116" s="174"/>
    </row>
    <row r="117" spans="1:10">
      <c r="A117" s="174"/>
      <c r="B117" s="174"/>
      <c r="C117" s="174"/>
      <c r="D117" s="174"/>
      <c r="E117" s="174"/>
      <c r="F117" s="174"/>
      <c r="G117" s="174"/>
      <c r="H117" s="174"/>
      <c r="I117" s="174"/>
      <c r="J117" s="174"/>
    </row>
    <row r="118" spans="1:10">
      <c r="A118" s="174"/>
      <c r="B118" s="174"/>
      <c r="C118" s="174"/>
      <c r="D118" s="174"/>
      <c r="E118" s="174"/>
      <c r="F118" s="174"/>
      <c r="G118" s="174"/>
      <c r="H118" s="174"/>
      <c r="I118" s="174"/>
      <c r="J118" s="174"/>
    </row>
    <row r="119" spans="1:10">
      <c r="A119" s="174"/>
      <c r="B119" s="174"/>
      <c r="C119" s="174"/>
      <c r="D119" s="174"/>
      <c r="E119" s="174"/>
      <c r="F119" s="174"/>
      <c r="G119" s="174"/>
      <c r="H119" s="174"/>
      <c r="I119" s="174"/>
      <c r="J119" s="174"/>
    </row>
    <row r="120" spans="1:10">
      <c r="A120" s="174"/>
      <c r="B120" s="174"/>
      <c r="C120" s="174"/>
      <c r="D120" s="174"/>
      <c r="E120" s="174"/>
      <c r="F120" s="174"/>
      <c r="G120" s="174"/>
      <c r="H120" s="174"/>
      <c r="I120" s="174"/>
      <c r="J120" s="174"/>
    </row>
    <row r="121" spans="1:10">
      <c r="A121" s="174"/>
      <c r="B121" s="174"/>
      <c r="C121" s="174"/>
      <c r="D121" s="174"/>
      <c r="E121" s="174"/>
      <c r="F121" s="174"/>
      <c r="G121" s="174"/>
      <c r="H121" s="174"/>
      <c r="I121" s="174"/>
      <c r="J121" s="174"/>
    </row>
    <row r="122" spans="1:10">
      <c r="A122" s="174"/>
      <c r="B122" s="174"/>
      <c r="C122" s="174"/>
      <c r="D122" s="174"/>
      <c r="E122" s="174"/>
      <c r="F122" s="174"/>
      <c r="G122" s="174"/>
      <c r="H122" s="174"/>
      <c r="I122" s="174"/>
      <c r="J122" s="174"/>
    </row>
    <row r="123" spans="1:10">
      <c r="A123" s="174"/>
      <c r="B123" s="174"/>
      <c r="C123" s="174"/>
      <c r="D123" s="174"/>
      <c r="E123" s="174"/>
      <c r="F123" s="174"/>
      <c r="G123" s="174"/>
      <c r="H123" s="174"/>
      <c r="I123" s="174"/>
      <c r="J123" s="174"/>
    </row>
    <row r="124" spans="1:10">
      <c r="A124" s="174"/>
      <c r="B124" s="174"/>
      <c r="C124" s="174"/>
      <c r="D124" s="174"/>
      <c r="E124" s="174"/>
      <c r="F124" s="174"/>
      <c r="G124" s="174"/>
      <c r="H124" s="174"/>
      <c r="I124" s="174"/>
      <c r="J124" s="174"/>
    </row>
    <row r="125" spans="1:10">
      <c r="A125" s="174"/>
      <c r="B125" s="174"/>
      <c r="C125" s="174"/>
      <c r="D125" s="174"/>
      <c r="E125" s="174"/>
      <c r="F125" s="174"/>
      <c r="G125" s="174"/>
      <c r="H125" s="174"/>
      <c r="I125" s="174"/>
      <c r="J125" s="174"/>
    </row>
    <row r="126" spans="1:10">
      <c r="A126" s="174"/>
      <c r="B126" s="174"/>
      <c r="C126" s="174"/>
      <c r="D126" s="174"/>
      <c r="E126" s="174"/>
      <c r="F126" s="174"/>
      <c r="G126" s="174"/>
      <c r="H126" s="174"/>
      <c r="I126" s="174"/>
      <c r="J126" s="174"/>
    </row>
    <row r="127" spans="1:10">
      <c r="A127" s="174"/>
      <c r="B127" s="174"/>
      <c r="C127" s="174"/>
      <c r="D127" s="174"/>
      <c r="E127" s="174"/>
      <c r="F127" s="174"/>
      <c r="G127" s="174"/>
      <c r="H127" s="174"/>
      <c r="I127" s="174"/>
      <c r="J127" s="174"/>
    </row>
    <row r="128" spans="1:10">
      <c r="A128" s="174"/>
      <c r="B128" s="174"/>
      <c r="C128" s="174"/>
      <c r="D128" s="174"/>
      <c r="E128" s="174"/>
      <c r="F128" s="174"/>
      <c r="G128" s="174"/>
      <c r="H128" s="174"/>
      <c r="I128" s="174"/>
      <c r="J128" s="174"/>
    </row>
    <row r="129" spans="1:10">
      <c r="A129" s="174"/>
      <c r="B129" s="174"/>
      <c r="C129" s="174"/>
      <c r="D129" s="174"/>
      <c r="E129" s="174"/>
      <c r="F129" s="174"/>
      <c r="G129" s="174"/>
      <c r="H129" s="174"/>
      <c r="I129" s="174"/>
      <c r="J129" s="174"/>
    </row>
    <row r="130" spans="1:10">
      <c r="A130" s="174"/>
      <c r="B130" s="174"/>
      <c r="C130" s="174"/>
      <c r="D130" s="174"/>
      <c r="E130" s="174"/>
      <c r="F130" s="174"/>
      <c r="G130" s="174"/>
      <c r="H130" s="174"/>
      <c r="I130" s="174"/>
      <c r="J130" s="174"/>
    </row>
    <row r="131" spans="1:10">
      <c r="A131" s="174"/>
      <c r="B131" s="174"/>
      <c r="C131" s="174"/>
      <c r="D131" s="174"/>
      <c r="E131" s="174"/>
      <c r="F131" s="174"/>
      <c r="G131" s="174"/>
      <c r="H131" s="174"/>
      <c r="I131" s="174"/>
      <c r="J131" s="174"/>
    </row>
    <row r="132" spans="1:10">
      <c r="A132" s="174"/>
      <c r="B132" s="174"/>
      <c r="C132" s="174"/>
      <c r="D132" s="174"/>
      <c r="E132" s="174"/>
      <c r="F132" s="174"/>
      <c r="G132" s="174"/>
      <c r="H132" s="174"/>
      <c r="I132" s="174"/>
      <c r="J132" s="174"/>
    </row>
    <row r="133" spans="1:10">
      <c r="A133" s="174"/>
      <c r="B133" s="174"/>
      <c r="C133" s="174"/>
      <c r="D133" s="174"/>
      <c r="E133" s="174"/>
      <c r="F133" s="174"/>
      <c r="G133" s="174"/>
      <c r="H133" s="174"/>
      <c r="I133" s="174"/>
      <c r="J133" s="174"/>
    </row>
    <row r="134" spans="1:10">
      <c r="A134" s="174"/>
      <c r="B134" s="174"/>
      <c r="C134" s="174"/>
      <c r="D134" s="174"/>
      <c r="E134" s="174"/>
      <c r="F134" s="174"/>
      <c r="G134" s="174"/>
      <c r="H134" s="174"/>
      <c r="I134" s="174"/>
      <c r="J134" s="174"/>
    </row>
    <row r="135" spans="1:10">
      <c r="A135" s="174"/>
      <c r="B135" s="174"/>
      <c r="C135" s="174"/>
      <c r="D135" s="174"/>
      <c r="E135" s="174"/>
      <c r="F135" s="174"/>
      <c r="G135" s="174"/>
      <c r="H135" s="174"/>
      <c r="I135" s="174"/>
      <c r="J135" s="174"/>
    </row>
    <row r="136" spans="1:10">
      <c r="A136" s="174"/>
      <c r="B136" s="174"/>
      <c r="C136" s="174"/>
      <c r="D136" s="174"/>
      <c r="E136" s="174"/>
      <c r="F136" s="174"/>
      <c r="G136" s="174"/>
      <c r="H136" s="174"/>
      <c r="I136" s="174"/>
      <c r="J136" s="174"/>
    </row>
    <row r="137" spans="1:10">
      <c r="A137" s="174"/>
      <c r="B137" s="174"/>
      <c r="C137" s="174"/>
      <c r="D137" s="174"/>
      <c r="E137" s="174"/>
      <c r="F137" s="174"/>
      <c r="G137" s="174"/>
      <c r="H137" s="174"/>
      <c r="I137" s="174"/>
      <c r="J137" s="174"/>
    </row>
    <row r="138" spans="1:10">
      <c r="A138" s="174"/>
      <c r="B138" s="174"/>
      <c r="C138" s="174"/>
      <c r="D138" s="174"/>
      <c r="E138" s="174"/>
      <c r="F138" s="174"/>
      <c r="G138" s="174"/>
      <c r="H138" s="174"/>
      <c r="I138" s="174"/>
      <c r="J138" s="174"/>
    </row>
    <row r="139" spans="1:10">
      <c r="A139" s="174"/>
      <c r="B139" s="174"/>
      <c r="C139" s="174"/>
      <c r="D139" s="174"/>
      <c r="E139" s="174"/>
      <c r="F139" s="174"/>
      <c r="G139" s="174"/>
      <c r="H139" s="174"/>
      <c r="I139" s="174"/>
      <c r="J139" s="174"/>
    </row>
    <row r="140" spans="1:10">
      <c r="A140" s="174"/>
      <c r="B140" s="174"/>
      <c r="C140" s="174"/>
      <c r="D140" s="174"/>
      <c r="E140" s="174"/>
      <c r="F140" s="174"/>
      <c r="G140" s="174"/>
      <c r="H140" s="174"/>
      <c r="I140" s="174"/>
      <c r="J140" s="174"/>
    </row>
    <row r="141" spans="1:10">
      <c r="A141" s="174"/>
      <c r="B141" s="174"/>
      <c r="C141" s="174"/>
      <c r="D141" s="174"/>
      <c r="E141" s="174"/>
      <c r="F141" s="174"/>
      <c r="G141" s="174"/>
      <c r="H141" s="174"/>
      <c r="I141" s="174"/>
      <c r="J141" s="174"/>
    </row>
    <row r="142" spans="1:10">
      <c r="A142" s="174"/>
      <c r="B142" s="174"/>
      <c r="C142" s="174"/>
      <c r="D142" s="174"/>
      <c r="E142" s="174"/>
      <c r="F142" s="174"/>
      <c r="G142" s="174"/>
      <c r="H142" s="174"/>
      <c r="I142" s="174"/>
      <c r="J142" s="174"/>
    </row>
    <row r="143" spans="1:10">
      <c r="A143" s="174"/>
      <c r="B143" s="174"/>
      <c r="C143" s="174"/>
      <c r="D143" s="174"/>
      <c r="E143" s="174"/>
      <c r="F143" s="174"/>
      <c r="G143" s="174"/>
      <c r="H143" s="174"/>
      <c r="I143" s="174"/>
      <c r="J143" s="174"/>
    </row>
    <row r="144" spans="1:10">
      <c r="A144" s="174"/>
      <c r="B144" s="174"/>
      <c r="C144" s="174"/>
      <c r="D144" s="174"/>
      <c r="E144" s="174"/>
      <c r="F144" s="174"/>
      <c r="G144" s="174"/>
      <c r="H144" s="174"/>
      <c r="I144" s="174"/>
      <c r="J144" s="174"/>
    </row>
    <row r="145" spans="1:10">
      <c r="A145" s="174"/>
      <c r="B145" s="174"/>
      <c r="C145" s="174"/>
      <c r="D145" s="174"/>
      <c r="E145" s="174"/>
      <c r="F145" s="174"/>
      <c r="G145" s="174"/>
      <c r="H145" s="174"/>
      <c r="I145" s="174"/>
      <c r="J145" s="174"/>
    </row>
    <row r="146" spans="1:10">
      <c r="A146" s="174"/>
      <c r="B146" s="174"/>
      <c r="C146" s="174"/>
      <c r="D146" s="174"/>
      <c r="E146" s="174"/>
      <c r="F146" s="174"/>
      <c r="G146" s="174"/>
      <c r="H146" s="174"/>
      <c r="I146" s="174"/>
      <c r="J146" s="174"/>
    </row>
    <row r="147" spans="1:10">
      <c r="A147" s="174"/>
      <c r="B147" s="174"/>
      <c r="C147" s="174"/>
      <c r="D147" s="174"/>
      <c r="E147" s="174"/>
      <c r="F147" s="174"/>
      <c r="G147" s="174"/>
      <c r="H147" s="174"/>
      <c r="I147" s="174"/>
      <c r="J147" s="174"/>
    </row>
    <row r="148" spans="1:10">
      <c r="A148" s="174"/>
      <c r="B148" s="174"/>
      <c r="C148" s="174"/>
      <c r="D148" s="174"/>
      <c r="E148" s="174"/>
      <c r="F148" s="174"/>
      <c r="G148" s="174"/>
      <c r="H148" s="174"/>
      <c r="I148" s="174"/>
      <c r="J148" s="174"/>
    </row>
    <row r="149" spans="1:10">
      <c r="A149" s="174"/>
      <c r="B149" s="174"/>
      <c r="C149" s="174"/>
      <c r="D149" s="174"/>
      <c r="E149" s="174"/>
      <c r="F149" s="174"/>
      <c r="G149" s="174"/>
      <c r="H149" s="174"/>
      <c r="I149" s="174"/>
      <c r="J149" s="174"/>
    </row>
    <row r="150" spans="1:10">
      <c r="A150" s="174"/>
      <c r="B150" s="174"/>
      <c r="C150" s="174"/>
      <c r="D150" s="174"/>
      <c r="E150" s="174"/>
      <c r="F150" s="174"/>
      <c r="G150" s="174"/>
      <c r="H150" s="174"/>
      <c r="I150" s="174"/>
      <c r="J150" s="174"/>
    </row>
    <row r="151" spans="1:10">
      <c r="A151" s="174"/>
      <c r="B151" s="174"/>
      <c r="C151" s="174"/>
      <c r="D151" s="174"/>
      <c r="E151" s="174"/>
      <c r="F151" s="174"/>
      <c r="G151" s="174"/>
      <c r="H151" s="174"/>
      <c r="I151" s="174"/>
      <c r="J151" s="174"/>
    </row>
    <row r="152" spans="1:10">
      <c r="A152" s="174"/>
      <c r="B152" s="174"/>
      <c r="C152" s="174"/>
      <c r="D152" s="174"/>
      <c r="E152" s="174"/>
      <c r="F152" s="174"/>
      <c r="G152" s="174"/>
      <c r="H152" s="174"/>
      <c r="I152" s="174"/>
      <c r="J152" s="174"/>
    </row>
    <row r="153" spans="1:10">
      <c r="A153" s="174"/>
      <c r="B153" s="174"/>
      <c r="C153" s="174"/>
      <c r="D153" s="174"/>
      <c r="E153" s="174"/>
      <c r="F153" s="174"/>
      <c r="G153" s="174"/>
      <c r="H153" s="174"/>
      <c r="I153" s="174"/>
      <c r="J153" s="174"/>
    </row>
    <row r="154" spans="1:10">
      <c r="A154" s="174"/>
      <c r="B154" s="174"/>
      <c r="C154" s="174"/>
      <c r="D154" s="174"/>
      <c r="E154" s="174"/>
      <c r="F154" s="174"/>
      <c r="G154" s="174"/>
      <c r="H154" s="174"/>
      <c r="I154" s="174"/>
      <c r="J154" s="174"/>
    </row>
    <row r="155" spans="1:10">
      <c r="A155" s="174"/>
      <c r="B155" s="174"/>
      <c r="C155" s="174"/>
      <c r="D155" s="174"/>
      <c r="E155" s="174"/>
      <c r="F155" s="174"/>
      <c r="G155" s="174"/>
      <c r="H155" s="174"/>
      <c r="I155" s="174"/>
      <c r="J155" s="174"/>
    </row>
    <row r="156" spans="1:10">
      <c r="A156" s="174"/>
      <c r="B156" s="174"/>
      <c r="C156" s="174"/>
      <c r="D156" s="174"/>
      <c r="E156" s="174"/>
      <c r="F156" s="174"/>
      <c r="G156" s="174"/>
      <c r="H156" s="174"/>
      <c r="I156" s="174"/>
      <c r="J156" s="174"/>
    </row>
    <row r="157" spans="1:10">
      <c r="A157" s="174"/>
      <c r="B157" s="174"/>
      <c r="C157" s="174"/>
      <c r="D157" s="174"/>
      <c r="E157" s="174"/>
      <c r="F157" s="174"/>
      <c r="G157" s="174"/>
      <c r="H157" s="174"/>
      <c r="I157" s="174"/>
      <c r="J157" s="174"/>
    </row>
    <row r="158" spans="1:10">
      <c r="A158" s="174"/>
      <c r="B158" s="174"/>
      <c r="C158" s="174"/>
      <c r="D158" s="174"/>
      <c r="E158" s="174"/>
      <c r="F158" s="174"/>
      <c r="G158" s="174"/>
      <c r="H158" s="174"/>
      <c r="I158" s="174"/>
      <c r="J158" s="174"/>
    </row>
    <row r="159" spans="1:10">
      <c r="A159" s="174"/>
      <c r="B159" s="174"/>
      <c r="C159" s="174"/>
      <c r="D159" s="174"/>
      <c r="E159" s="174"/>
      <c r="F159" s="174"/>
      <c r="G159" s="174"/>
      <c r="H159" s="174"/>
      <c r="I159" s="174"/>
      <c r="J159" s="174"/>
    </row>
    <row r="160" spans="1:10">
      <c r="A160" s="174"/>
      <c r="B160" s="174"/>
      <c r="C160" s="174"/>
      <c r="D160" s="174"/>
      <c r="E160" s="174"/>
      <c r="F160" s="174"/>
      <c r="G160" s="174"/>
      <c r="H160" s="174"/>
      <c r="I160" s="174"/>
      <c r="J160" s="174"/>
    </row>
    <row r="161" spans="1:10">
      <c r="A161" s="174"/>
      <c r="B161" s="174"/>
      <c r="C161" s="174"/>
      <c r="D161" s="174"/>
      <c r="E161" s="174"/>
      <c r="F161" s="174"/>
      <c r="G161" s="174"/>
      <c r="H161" s="174"/>
      <c r="I161" s="174"/>
      <c r="J161" s="174"/>
    </row>
    <row r="162" spans="1:10">
      <c r="A162" s="174"/>
      <c r="B162" s="174"/>
      <c r="C162" s="174"/>
      <c r="D162" s="174"/>
      <c r="E162" s="174"/>
      <c r="F162" s="174"/>
      <c r="G162" s="174"/>
      <c r="H162" s="174"/>
      <c r="I162" s="174"/>
      <c r="J162" s="174"/>
    </row>
    <row r="163" spans="1:10">
      <c r="A163" s="174"/>
      <c r="B163" s="174"/>
      <c r="C163" s="174"/>
      <c r="D163" s="174"/>
      <c r="E163" s="174"/>
      <c r="F163" s="174"/>
      <c r="G163" s="174"/>
      <c r="H163" s="174"/>
      <c r="I163" s="174"/>
      <c r="J163" s="174"/>
    </row>
    <row r="164" spans="1:10">
      <c r="A164" s="174"/>
      <c r="B164" s="174"/>
      <c r="C164" s="174"/>
      <c r="D164" s="174"/>
      <c r="E164" s="174"/>
      <c r="F164" s="174"/>
      <c r="G164" s="174"/>
      <c r="H164" s="174"/>
      <c r="I164" s="174"/>
      <c r="J164" s="174"/>
    </row>
    <row r="165" spans="1:10">
      <c r="A165" s="174"/>
      <c r="B165" s="174"/>
      <c r="C165" s="174"/>
      <c r="D165" s="174"/>
      <c r="E165" s="174"/>
      <c r="F165" s="174"/>
      <c r="G165" s="174"/>
      <c r="H165" s="174"/>
      <c r="I165" s="174"/>
      <c r="J165" s="174"/>
    </row>
    <row r="166" spans="1:10">
      <c r="A166" s="174"/>
      <c r="B166" s="174"/>
      <c r="C166" s="174"/>
      <c r="D166" s="174"/>
      <c r="E166" s="174"/>
      <c r="F166" s="174"/>
      <c r="G166" s="174"/>
      <c r="H166" s="174"/>
      <c r="I166" s="174"/>
      <c r="J166" s="174"/>
    </row>
    <row r="167" spans="1:10">
      <c r="A167" s="174"/>
      <c r="B167" s="174"/>
      <c r="C167" s="174"/>
      <c r="D167" s="174"/>
      <c r="E167" s="174"/>
      <c r="F167" s="174"/>
      <c r="G167" s="174"/>
      <c r="H167" s="174"/>
      <c r="I167" s="174"/>
      <c r="J167" s="174"/>
    </row>
    <row r="168" spans="1:10">
      <c r="A168" s="174"/>
      <c r="B168" s="174"/>
      <c r="C168" s="174"/>
      <c r="D168" s="174"/>
      <c r="E168" s="174"/>
      <c r="F168" s="174"/>
      <c r="G168" s="174"/>
      <c r="H168" s="174"/>
      <c r="I168" s="174"/>
      <c r="J168" s="174"/>
    </row>
    <row r="169" spans="1:10">
      <c r="A169" s="174"/>
      <c r="B169" s="174"/>
      <c r="C169" s="174"/>
      <c r="D169" s="174"/>
      <c r="E169" s="174"/>
      <c r="F169" s="174"/>
      <c r="G169" s="174"/>
      <c r="H169" s="174"/>
      <c r="I169" s="174"/>
      <c r="J169" s="174"/>
    </row>
    <row r="170" spans="1:10">
      <c r="A170" s="174"/>
      <c r="B170" s="174"/>
      <c r="C170" s="174"/>
      <c r="D170" s="174"/>
      <c r="E170" s="174"/>
      <c r="F170" s="174"/>
      <c r="G170" s="174"/>
      <c r="H170" s="174"/>
      <c r="I170" s="174"/>
      <c r="J170" s="174"/>
    </row>
    <row r="171" spans="1:10">
      <c r="A171" s="174"/>
      <c r="B171" s="174"/>
      <c r="C171" s="174"/>
      <c r="D171" s="174"/>
      <c r="E171" s="174"/>
      <c r="F171" s="174"/>
      <c r="G171" s="174"/>
      <c r="H171" s="174"/>
      <c r="I171" s="174"/>
      <c r="J171" s="174"/>
    </row>
    <row r="172" spans="1:10">
      <c r="A172" s="174"/>
      <c r="B172" s="174"/>
      <c r="C172" s="174"/>
      <c r="D172" s="174"/>
      <c r="E172" s="174"/>
      <c r="F172" s="174"/>
      <c r="G172" s="174"/>
      <c r="H172" s="174"/>
      <c r="I172" s="174"/>
      <c r="J172" s="174"/>
    </row>
    <row r="173" spans="1:10">
      <c r="A173" s="174"/>
      <c r="B173" s="174"/>
      <c r="C173" s="174"/>
      <c r="D173" s="174"/>
      <c r="E173" s="174"/>
      <c r="F173" s="174"/>
      <c r="G173" s="174"/>
      <c r="H173" s="174"/>
      <c r="I173" s="174"/>
      <c r="J173" s="174"/>
    </row>
    <row r="174" spans="1:10">
      <c r="A174" s="174"/>
      <c r="B174" s="174"/>
      <c r="C174" s="174"/>
      <c r="D174" s="174"/>
      <c r="E174" s="174"/>
      <c r="F174" s="174"/>
      <c r="G174" s="174"/>
      <c r="H174" s="174"/>
      <c r="I174" s="174"/>
      <c r="J174" s="174"/>
    </row>
    <row r="175" spans="1:10">
      <c r="A175" s="174"/>
      <c r="B175" s="174"/>
      <c r="C175" s="174"/>
      <c r="D175" s="174"/>
      <c r="E175" s="174"/>
      <c r="F175" s="174"/>
      <c r="G175" s="174"/>
      <c r="H175" s="174"/>
      <c r="I175" s="174"/>
      <c r="J175" s="174"/>
    </row>
    <row r="176" spans="1:10">
      <c r="A176" s="174"/>
      <c r="B176" s="174"/>
      <c r="C176" s="174"/>
      <c r="D176" s="174"/>
      <c r="E176" s="174"/>
      <c r="F176" s="174"/>
      <c r="G176" s="174"/>
      <c r="H176" s="174"/>
      <c r="I176" s="174"/>
      <c r="J176" s="174"/>
    </row>
    <row r="177" spans="1:10">
      <c r="A177" s="174"/>
      <c r="B177" s="174"/>
      <c r="C177" s="174"/>
      <c r="D177" s="174"/>
      <c r="E177" s="174"/>
      <c r="F177" s="174"/>
      <c r="G177" s="174"/>
      <c r="H177" s="174"/>
      <c r="I177" s="174"/>
      <c r="J177" s="174"/>
    </row>
    <row r="178" spans="1:10">
      <c r="A178" s="174"/>
      <c r="B178" s="174"/>
      <c r="C178" s="174"/>
      <c r="D178" s="174"/>
      <c r="E178" s="174"/>
      <c r="F178" s="174"/>
      <c r="G178" s="174"/>
      <c r="H178" s="174"/>
      <c r="I178" s="174"/>
      <c r="J178" s="174"/>
    </row>
    <row r="179" spans="1:10">
      <c r="A179" s="174"/>
      <c r="B179" s="174"/>
      <c r="C179" s="174"/>
      <c r="D179" s="174"/>
      <c r="E179" s="174"/>
      <c r="F179" s="174"/>
      <c r="G179" s="174"/>
      <c r="H179" s="174"/>
      <c r="I179" s="174"/>
      <c r="J179" s="174"/>
    </row>
    <row r="180" spans="1:10">
      <c r="A180" s="174"/>
      <c r="B180" s="174"/>
      <c r="C180" s="174"/>
      <c r="D180" s="174"/>
      <c r="E180" s="174"/>
      <c r="F180" s="174"/>
      <c r="G180" s="174"/>
      <c r="H180" s="174"/>
      <c r="I180" s="174"/>
      <c r="J180" s="174"/>
    </row>
    <row r="181" spans="1:10">
      <c r="A181" s="174"/>
      <c r="B181" s="174"/>
      <c r="C181" s="174"/>
      <c r="D181" s="174"/>
      <c r="E181" s="174"/>
      <c r="F181" s="174"/>
      <c r="G181" s="174"/>
      <c r="H181" s="174"/>
      <c r="I181" s="174"/>
      <c r="J181" s="174"/>
    </row>
    <row r="182" spans="1:10">
      <c r="A182" s="174"/>
      <c r="B182" s="174"/>
      <c r="C182" s="174"/>
      <c r="D182" s="174"/>
      <c r="E182" s="174"/>
      <c r="F182" s="174"/>
      <c r="G182" s="174"/>
      <c r="H182" s="174"/>
      <c r="I182" s="174"/>
      <c r="J182" s="174"/>
    </row>
    <row r="183" spans="1:10">
      <c r="A183" s="174"/>
      <c r="B183" s="174"/>
      <c r="C183" s="174"/>
      <c r="D183" s="174"/>
      <c r="E183" s="174"/>
      <c r="F183" s="174"/>
      <c r="G183" s="174"/>
      <c r="H183" s="174"/>
      <c r="I183" s="174"/>
      <c r="J183" s="174"/>
    </row>
    <row r="184" spans="1:10">
      <c r="A184" s="174"/>
      <c r="B184" s="174"/>
      <c r="C184" s="174"/>
      <c r="D184" s="174"/>
      <c r="E184" s="174"/>
      <c r="F184" s="174"/>
      <c r="G184" s="174"/>
      <c r="H184" s="174"/>
      <c r="I184" s="174"/>
      <c r="J184" s="174"/>
    </row>
    <row r="185" spans="1:10">
      <c r="A185" s="174"/>
      <c r="B185" s="174"/>
      <c r="C185" s="174"/>
      <c r="D185" s="174"/>
      <c r="E185" s="174"/>
      <c r="F185" s="174"/>
      <c r="G185" s="174"/>
      <c r="H185" s="174"/>
      <c r="I185" s="174"/>
      <c r="J185" s="174"/>
    </row>
    <row r="186" spans="1:10">
      <c r="A186" s="174"/>
      <c r="B186" s="174"/>
      <c r="C186" s="174"/>
      <c r="D186" s="174"/>
      <c r="E186" s="174"/>
      <c r="F186" s="174"/>
      <c r="G186" s="174"/>
      <c r="H186" s="174"/>
      <c r="I186" s="174"/>
      <c r="J186" s="174"/>
    </row>
    <row r="187" spans="1:10">
      <c r="A187" s="174"/>
      <c r="B187" s="174"/>
      <c r="C187" s="174"/>
      <c r="D187" s="174"/>
      <c r="E187" s="174"/>
      <c r="F187" s="174"/>
      <c r="G187" s="174"/>
      <c r="H187" s="174"/>
      <c r="I187" s="174"/>
      <c r="J187" s="174"/>
    </row>
    <row r="188" spans="1:10">
      <c r="A188" s="174"/>
      <c r="B188" s="174"/>
      <c r="C188" s="174"/>
      <c r="D188" s="174"/>
      <c r="E188" s="174"/>
      <c r="F188" s="174"/>
      <c r="G188" s="174"/>
      <c r="H188" s="174"/>
      <c r="I188" s="174"/>
      <c r="J188" s="174"/>
    </row>
    <row r="189" spans="1:10">
      <c r="A189" s="174"/>
      <c r="B189" s="174"/>
      <c r="C189" s="174"/>
      <c r="D189" s="174"/>
      <c r="E189" s="174"/>
      <c r="F189" s="174"/>
      <c r="G189" s="174"/>
      <c r="H189" s="174"/>
      <c r="I189" s="174"/>
      <c r="J189" s="174"/>
    </row>
    <row r="190" spans="1:10">
      <c r="A190" s="174"/>
      <c r="B190" s="174"/>
      <c r="C190" s="174"/>
      <c r="D190" s="174"/>
      <c r="E190" s="174"/>
      <c r="F190" s="174"/>
      <c r="G190" s="174"/>
      <c r="H190" s="174"/>
      <c r="I190" s="174"/>
      <c r="J190" s="174"/>
    </row>
    <row r="191" spans="1:10">
      <c r="A191" s="174"/>
      <c r="B191" s="174"/>
      <c r="C191" s="174"/>
      <c r="D191" s="174"/>
      <c r="E191" s="174"/>
      <c r="F191" s="174"/>
      <c r="G191" s="174"/>
      <c r="H191" s="174"/>
      <c r="I191" s="174"/>
      <c r="J191" s="174"/>
    </row>
    <row r="192" spans="1:10">
      <c r="A192" s="174"/>
      <c r="B192" s="174"/>
      <c r="C192" s="174"/>
      <c r="D192" s="174"/>
      <c r="E192" s="174"/>
      <c r="F192" s="174"/>
      <c r="G192" s="174"/>
      <c r="H192" s="174"/>
      <c r="I192" s="174"/>
      <c r="J192" s="174"/>
    </row>
    <row r="193" spans="1:10">
      <c r="A193" s="174"/>
      <c r="B193" s="174"/>
      <c r="C193" s="174"/>
      <c r="D193" s="174"/>
      <c r="E193" s="174"/>
      <c r="F193" s="174"/>
      <c r="G193" s="174"/>
      <c r="H193" s="174"/>
      <c r="I193" s="174"/>
      <c r="J193" s="174"/>
    </row>
    <row r="194" spans="1:10">
      <c r="A194" s="174"/>
      <c r="B194" s="174"/>
      <c r="C194" s="174"/>
      <c r="D194" s="174"/>
      <c r="E194" s="174"/>
      <c r="F194" s="174"/>
      <c r="G194" s="174"/>
      <c r="H194" s="174"/>
      <c r="I194" s="174"/>
      <c r="J194" s="174"/>
    </row>
    <row r="195" spans="1:10">
      <c r="A195" s="174"/>
      <c r="B195" s="174"/>
      <c r="C195" s="174"/>
      <c r="D195" s="174"/>
      <c r="E195" s="174"/>
      <c r="F195" s="174"/>
      <c r="G195" s="174"/>
      <c r="H195" s="174"/>
      <c r="I195" s="174"/>
      <c r="J195" s="174"/>
    </row>
    <row r="196" spans="1:10">
      <c r="A196" s="174"/>
      <c r="B196" s="174"/>
      <c r="C196" s="174"/>
      <c r="D196" s="174"/>
      <c r="E196" s="174"/>
      <c r="F196" s="174"/>
      <c r="G196" s="174"/>
      <c r="H196" s="174"/>
      <c r="I196" s="174"/>
      <c r="J196" s="174"/>
    </row>
    <row r="197" spans="1:10">
      <c r="A197" s="174"/>
      <c r="B197" s="174"/>
      <c r="C197" s="174"/>
      <c r="D197" s="174"/>
      <c r="E197" s="174"/>
      <c r="F197" s="174"/>
      <c r="G197" s="174"/>
      <c r="H197" s="174"/>
      <c r="I197" s="174"/>
      <c r="J197" s="174"/>
    </row>
    <row r="198" spans="1:10">
      <c r="A198" s="174"/>
      <c r="B198" s="174"/>
      <c r="C198" s="174"/>
      <c r="D198" s="174"/>
      <c r="E198" s="174"/>
      <c r="F198" s="174"/>
      <c r="G198" s="174"/>
      <c r="H198" s="174"/>
      <c r="I198" s="174"/>
      <c r="J198" s="174"/>
    </row>
    <row r="199" spans="1:10">
      <c r="A199" s="174"/>
      <c r="B199" s="174"/>
      <c r="C199" s="174"/>
      <c r="D199" s="174"/>
      <c r="E199" s="174"/>
      <c r="F199" s="174"/>
      <c r="G199" s="174"/>
      <c r="H199" s="174"/>
      <c r="I199" s="174"/>
      <c r="J199" s="174"/>
    </row>
    <row r="200" spans="1:10">
      <c r="A200" s="174"/>
      <c r="B200" s="174"/>
      <c r="C200" s="174"/>
      <c r="D200" s="174"/>
      <c r="E200" s="174"/>
      <c r="F200" s="174"/>
      <c r="G200" s="174"/>
      <c r="H200" s="174"/>
      <c r="I200" s="174"/>
      <c r="J200" s="174"/>
    </row>
  </sheetData>
  <sheetProtection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13" type="noConversion"/>
  <hyperlinks>
    <hyperlink ref="K1" location="預告統計資料發布時間表!A1" display="回發布時間表" xr:uid="{C75663C5-537F-4A32-B76C-B978CE524813}"/>
  </hyperlinks>
  <printOptions horizontalCentered="1" verticalCentered="1"/>
  <pageMargins left="0.39370078740157483" right="0.39370078740157483" top="0.39370078740157483" bottom="0.39370078740157483" header="0.19685039370078741" footer="0.27559055118110237"/>
  <pageSetup paperSize="9" scale="81" orientation="landscape" horizontalDpi="4294967295" verticalDpi="4294967295"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8C5E5-2734-4EC6-86C7-52BFAEC40B17}">
  <sheetPr>
    <pageSetUpPr fitToPage="1"/>
  </sheetPr>
  <dimension ref="A1:I29"/>
  <sheetViews>
    <sheetView showGridLines="0" zoomScaleNormal="100" workbookViewId="0">
      <selection activeCell="N10" sqref="N10:N11"/>
    </sheetView>
  </sheetViews>
  <sheetFormatPr defaultColWidth="9" defaultRowHeight="19.8"/>
  <cols>
    <col min="1" max="1" width="13" style="1056" customWidth="1"/>
    <col min="2" max="3" width="11.88671875" style="1056" customWidth="1"/>
    <col min="4" max="4" width="8.44140625" style="1056" customWidth="1"/>
    <col min="5" max="5" width="23.88671875" style="1056" customWidth="1"/>
    <col min="6" max="7" width="10.77734375" style="1056" customWidth="1"/>
    <col min="8" max="8" width="17.77734375" style="1056" customWidth="1"/>
    <col min="9" max="9" width="5.44140625" style="1056" customWidth="1"/>
    <col min="10" max="15" width="9" style="1056" customWidth="1"/>
    <col min="16" max="20" width="8.77734375" style="1056" customWidth="1"/>
    <col min="21" max="256" width="9" style="1056"/>
    <col min="257" max="257" width="13" style="1056" customWidth="1"/>
    <col min="258" max="259" width="11.88671875" style="1056" customWidth="1"/>
    <col min="260" max="260" width="8.44140625" style="1056" customWidth="1"/>
    <col min="261" max="261" width="23.88671875" style="1056" customWidth="1"/>
    <col min="262" max="263" width="10.77734375" style="1056" customWidth="1"/>
    <col min="264" max="264" width="17.77734375" style="1056" customWidth="1"/>
    <col min="265" max="265" width="5.44140625" style="1056" customWidth="1"/>
    <col min="266" max="271" width="9" style="1056"/>
    <col min="272" max="276" width="8.77734375" style="1056" customWidth="1"/>
    <col min="277" max="512" width="9" style="1056"/>
    <col min="513" max="513" width="13" style="1056" customWidth="1"/>
    <col min="514" max="515" width="11.88671875" style="1056" customWidth="1"/>
    <col min="516" max="516" width="8.44140625" style="1056" customWidth="1"/>
    <col min="517" max="517" width="23.88671875" style="1056" customWidth="1"/>
    <col min="518" max="519" width="10.77734375" style="1056" customWidth="1"/>
    <col min="520" max="520" width="17.77734375" style="1056" customWidth="1"/>
    <col min="521" max="521" width="5.44140625" style="1056" customWidth="1"/>
    <col min="522" max="527" width="9" style="1056"/>
    <col min="528" max="532" width="8.77734375" style="1056" customWidth="1"/>
    <col min="533" max="768" width="9" style="1056"/>
    <col min="769" max="769" width="13" style="1056" customWidth="1"/>
    <col min="770" max="771" width="11.88671875" style="1056" customWidth="1"/>
    <col min="772" max="772" width="8.44140625" style="1056" customWidth="1"/>
    <col min="773" max="773" width="23.88671875" style="1056" customWidth="1"/>
    <col min="774" max="775" width="10.77734375" style="1056" customWidth="1"/>
    <col min="776" max="776" width="17.77734375" style="1056" customWidth="1"/>
    <col min="777" max="777" width="5.44140625" style="1056" customWidth="1"/>
    <col min="778" max="783" width="9" style="1056"/>
    <col min="784" max="788" width="8.77734375" style="1056" customWidth="1"/>
    <col min="789" max="1024" width="9" style="1056"/>
    <col min="1025" max="1025" width="13" style="1056" customWidth="1"/>
    <col min="1026" max="1027" width="11.88671875" style="1056" customWidth="1"/>
    <col min="1028" max="1028" width="8.44140625" style="1056" customWidth="1"/>
    <col min="1029" max="1029" width="23.88671875" style="1056" customWidth="1"/>
    <col min="1030" max="1031" width="10.77734375" style="1056" customWidth="1"/>
    <col min="1032" max="1032" width="17.77734375" style="1056" customWidth="1"/>
    <col min="1033" max="1033" width="5.44140625" style="1056" customWidth="1"/>
    <col min="1034" max="1039" width="9" style="1056"/>
    <col min="1040" max="1044" width="8.77734375" style="1056" customWidth="1"/>
    <col min="1045" max="1280" width="9" style="1056"/>
    <col min="1281" max="1281" width="13" style="1056" customWidth="1"/>
    <col min="1282" max="1283" width="11.88671875" style="1056" customWidth="1"/>
    <col min="1284" max="1284" width="8.44140625" style="1056" customWidth="1"/>
    <col min="1285" max="1285" width="23.88671875" style="1056" customWidth="1"/>
    <col min="1286" max="1287" width="10.77734375" style="1056" customWidth="1"/>
    <col min="1288" max="1288" width="17.77734375" style="1056" customWidth="1"/>
    <col min="1289" max="1289" width="5.44140625" style="1056" customWidth="1"/>
    <col min="1290" max="1295" width="9" style="1056"/>
    <col min="1296" max="1300" width="8.77734375" style="1056" customWidth="1"/>
    <col min="1301" max="1536" width="9" style="1056"/>
    <col min="1537" max="1537" width="13" style="1056" customWidth="1"/>
    <col min="1538" max="1539" width="11.88671875" style="1056" customWidth="1"/>
    <col min="1540" max="1540" width="8.44140625" style="1056" customWidth="1"/>
    <col min="1541" max="1541" width="23.88671875" style="1056" customWidth="1"/>
    <col min="1542" max="1543" width="10.77734375" style="1056" customWidth="1"/>
    <col min="1544" max="1544" width="17.77734375" style="1056" customWidth="1"/>
    <col min="1545" max="1545" width="5.44140625" style="1056" customWidth="1"/>
    <col min="1546" max="1551" width="9" style="1056"/>
    <col min="1552" max="1556" width="8.77734375" style="1056" customWidth="1"/>
    <col min="1557" max="1792" width="9" style="1056"/>
    <col min="1793" max="1793" width="13" style="1056" customWidth="1"/>
    <col min="1794" max="1795" width="11.88671875" style="1056" customWidth="1"/>
    <col min="1796" max="1796" width="8.44140625" style="1056" customWidth="1"/>
    <col min="1797" max="1797" width="23.88671875" style="1056" customWidth="1"/>
    <col min="1798" max="1799" width="10.77734375" style="1056" customWidth="1"/>
    <col min="1800" max="1800" width="17.77734375" style="1056" customWidth="1"/>
    <col min="1801" max="1801" width="5.44140625" style="1056" customWidth="1"/>
    <col min="1802" max="1807" width="9" style="1056"/>
    <col min="1808" max="1812" width="8.77734375" style="1056" customWidth="1"/>
    <col min="1813" max="2048" width="9" style="1056"/>
    <col min="2049" max="2049" width="13" style="1056" customWidth="1"/>
    <col min="2050" max="2051" width="11.88671875" style="1056" customWidth="1"/>
    <col min="2052" max="2052" width="8.44140625" style="1056" customWidth="1"/>
    <col min="2053" max="2053" width="23.88671875" style="1056" customWidth="1"/>
    <col min="2054" max="2055" width="10.77734375" style="1056" customWidth="1"/>
    <col min="2056" max="2056" width="17.77734375" style="1056" customWidth="1"/>
    <col min="2057" max="2057" width="5.44140625" style="1056" customWidth="1"/>
    <col min="2058" max="2063" width="9" style="1056"/>
    <col min="2064" max="2068" width="8.77734375" style="1056" customWidth="1"/>
    <col min="2069" max="2304" width="9" style="1056"/>
    <col min="2305" max="2305" width="13" style="1056" customWidth="1"/>
    <col min="2306" max="2307" width="11.88671875" style="1056" customWidth="1"/>
    <col min="2308" max="2308" width="8.44140625" style="1056" customWidth="1"/>
    <col min="2309" max="2309" width="23.88671875" style="1056" customWidth="1"/>
    <col min="2310" max="2311" width="10.77734375" style="1056" customWidth="1"/>
    <col min="2312" max="2312" width="17.77734375" style="1056" customWidth="1"/>
    <col min="2313" max="2313" width="5.44140625" style="1056" customWidth="1"/>
    <col min="2314" max="2319" width="9" style="1056"/>
    <col min="2320" max="2324" width="8.77734375" style="1056" customWidth="1"/>
    <col min="2325" max="2560" width="9" style="1056"/>
    <col min="2561" max="2561" width="13" style="1056" customWidth="1"/>
    <col min="2562" max="2563" width="11.88671875" style="1056" customWidth="1"/>
    <col min="2564" max="2564" width="8.44140625" style="1056" customWidth="1"/>
    <col min="2565" max="2565" width="23.88671875" style="1056" customWidth="1"/>
    <col min="2566" max="2567" width="10.77734375" style="1056" customWidth="1"/>
    <col min="2568" max="2568" width="17.77734375" style="1056" customWidth="1"/>
    <col min="2569" max="2569" width="5.44140625" style="1056" customWidth="1"/>
    <col min="2570" max="2575" width="9" style="1056"/>
    <col min="2576" max="2580" width="8.77734375" style="1056" customWidth="1"/>
    <col min="2581" max="2816" width="9" style="1056"/>
    <col min="2817" max="2817" width="13" style="1056" customWidth="1"/>
    <col min="2818" max="2819" width="11.88671875" style="1056" customWidth="1"/>
    <col min="2820" max="2820" width="8.44140625" style="1056" customWidth="1"/>
    <col min="2821" max="2821" width="23.88671875" style="1056" customWidth="1"/>
    <col min="2822" max="2823" width="10.77734375" style="1056" customWidth="1"/>
    <col min="2824" max="2824" width="17.77734375" style="1056" customWidth="1"/>
    <col min="2825" max="2825" width="5.44140625" style="1056" customWidth="1"/>
    <col min="2826" max="2831" width="9" style="1056"/>
    <col min="2832" max="2836" width="8.77734375" style="1056" customWidth="1"/>
    <col min="2837" max="3072" width="9" style="1056"/>
    <col min="3073" max="3073" width="13" style="1056" customWidth="1"/>
    <col min="3074" max="3075" width="11.88671875" style="1056" customWidth="1"/>
    <col min="3076" max="3076" width="8.44140625" style="1056" customWidth="1"/>
    <col min="3077" max="3077" width="23.88671875" style="1056" customWidth="1"/>
    <col min="3078" max="3079" width="10.77734375" style="1056" customWidth="1"/>
    <col min="3080" max="3080" width="17.77734375" style="1056" customWidth="1"/>
    <col min="3081" max="3081" width="5.44140625" style="1056" customWidth="1"/>
    <col min="3082" max="3087" width="9" style="1056"/>
    <col min="3088" max="3092" width="8.77734375" style="1056" customWidth="1"/>
    <col min="3093" max="3328" width="9" style="1056"/>
    <col min="3329" max="3329" width="13" style="1056" customWidth="1"/>
    <col min="3330" max="3331" width="11.88671875" style="1056" customWidth="1"/>
    <col min="3332" max="3332" width="8.44140625" style="1056" customWidth="1"/>
    <col min="3333" max="3333" width="23.88671875" style="1056" customWidth="1"/>
    <col min="3334" max="3335" width="10.77734375" style="1056" customWidth="1"/>
    <col min="3336" max="3336" width="17.77734375" style="1056" customWidth="1"/>
    <col min="3337" max="3337" width="5.44140625" style="1056" customWidth="1"/>
    <col min="3338" max="3343" width="9" style="1056"/>
    <col min="3344" max="3348" width="8.77734375" style="1056" customWidth="1"/>
    <col min="3349" max="3584" width="9" style="1056"/>
    <col min="3585" max="3585" width="13" style="1056" customWidth="1"/>
    <col min="3586" max="3587" width="11.88671875" style="1056" customWidth="1"/>
    <col min="3588" max="3588" width="8.44140625" style="1056" customWidth="1"/>
    <col min="3589" max="3589" width="23.88671875" style="1056" customWidth="1"/>
    <col min="3590" max="3591" width="10.77734375" style="1056" customWidth="1"/>
    <col min="3592" max="3592" width="17.77734375" style="1056" customWidth="1"/>
    <col min="3593" max="3593" width="5.44140625" style="1056" customWidth="1"/>
    <col min="3594" max="3599" width="9" style="1056"/>
    <col min="3600" max="3604" width="8.77734375" style="1056" customWidth="1"/>
    <col min="3605" max="3840" width="9" style="1056"/>
    <col min="3841" max="3841" width="13" style="1056" customWidth="1"/>
    <col min="3842" max="3843" width="11.88671875" style="1056" customWidth="1"/>
    <col min="3844" max="3844" width="8.44140625" style="1056" customWidth="1"/>
    <col min="3845" max="3845" width="23.88671875" style="1056" customWidth="1"/>
    <col min="3846" max="3847" width="10.77734375" style="1056" customWidth="1"/>
    <col min="3848" max="3848" width="17.77734375" style="1056" customWidth="1"/>
    <col min="3849" max="3849" width="5.44140625" style="1056" customWidth="1"/>
    <col min="3850" max="3855" width="9" style="1056"/>
    <col min="3856" max="3860" width="8.77734375" style="1056" customWidth="1"/>
    <col min="3861" max="4096" width="9" style="1056"/>
    <col min="4097" max="4097" width="13" style="1056" customWidth="1"/>
    <col min="4098" max="4099" width="11.88671875" style="1056" customWidth="1"/>
    <col min="4100" max="4100" width="8.44140625" style="1056" customWidth="1"/>
    <col min="4101" max="4101" width="23.88671875" style="1056" customWidth="1"/>
    <col min="4102" max="4103" width="10.77734375" style="1056" customWidth="1"/>
    <col min="4104" max="4104" width="17.77734375" style="1056" customWidth="1"/>
    <col min="4105" max="4105" width="5.44140625" style="1056" customWidth="1"/>
    <col min="4106" max="4111" width="9" style="1056"/>
    <col min="4112" max="4116" width="8.77734375" style="1056" customWidth="1"/>
    <col min="4117" max="4352" width="9" style="1056"/>
    <col min="4353" max="4353" width="13" style="1056" customWidth="1"/>
    <col min="4354" max="4355" width="11.88671875" style="1056" customWidth="1"/>
    <col min="4356" max="4356" width="8.44140625" style="1056" customWidth="1"/>
    <col min="4357" max="4357" width="23.88671875" style="1056" customWidth="1"/>
    <col min="4358" max="4359" width="10.77734375" style="1056" customWidth="1"/>
    <col min="4360" max="4360" width="17.77734375" style="1056" customWidth="1"/>
    <col min="4361" max="4361" width="5.44140625" style="1056" customWidth="1"/>
    <col min="4362" max="4367" width="9" style="1056"/>
    <col min="4368" max="4372" width="8.77734375" style="1056" customWidth="1"/>
    <col min="4373" max="4608" width="9" style="1056"/>
    <col min="4609" max="4609" width="13" style="1056" customWidth="1"/>
    <col min="4610" max="4611" width="11.88671875" style="1056" customWidth="1"/>
    <col min="4612" max="4612" width="8.44140625" style="1056" customWidth="1"/>
    <col min="4613" max="4613" width="23.88671875" style="1056" customWidth="1"/>
    <col min="4614" max="4615" width="10.77734375" style="1056" customWidth="1"/>
    <col min="4616" max="4616" width="17.77734375" style="1056" customWidth="1"/>
    <col min="4617" max="4617" width="5.44140625" style="1056" customWidth="1"/>
    <col min="4618" max="4623" width="9" style="1056"/>
    <col min="4624" max="4628" width="8.77734375" style="1056" customWidth="1"/>
    <col min="4629" max="4864" width="9" style="1056"/>
    <col min="4865" max="4865" width="13" style="1056" customWidth="1"/>
    <col min="4866" max="4867" width="11.88671875" style="1056" customWidth="1"/>
    <col min="4868" max="4868" width="8.44140625" style="1056" customWidth="1"/>
    <col min="4869" max="4869" width="23.88671875" style="1056" customWidth="1"/>
    <col min="4870" max="4871" width="10.77734375" style="1056" customWidth="1"/>
    <col min="4872" max="4872" width="17.77734375" style="1056" customWidth="1"/>
    <col min="4873" max="4873" width="5.44140625" style="1056" customWidth="1"/>
    <col min="4874" max="4879" width="9" style="1056"/>
    <col min="4880" max="4884" width="8.77734375" style="1056" customWidth="1"/>
    <col min="4885" max="5120" width="9" style="1056"/>
    <col min="5121" max="5121" width="13" style="1056" customWidth="1"/>
    <col min="5122" max="5123" width="11.88671875" style="1056" customWidth="1"/>
    <col min="5124" max="5124" width="8.44140625" style="1056" customWidth="1"/>
    <col min="5125" max="5125" width="23.88671875" style="1056" customWidth="1"/>
    <col min="5126" max="5127" width="10.77734375" style="1056" customWidth="1"/>
    <col min="5128" max="5128" width="17.77734375" style="1056" customWidth="1"/>
    <col min="5129" max="5129" width="5.44140625" style="1056" customWidth="1"/>
    <col min="5130" max="5135" width="9" style="1056"/>
    <col min="5136" max="5140" width="8.77734375" style="1056" customWidth="1"/>
    <col min="5141" max="5376" width="9" style="1056"/>
    <col min="5377" max="5377" width="13" style="1056" customWidth="1"/>
    <col min="5378" max="5379" width="11.88671875" style="1056" customWidth="1"/>
    <col min="5380" max="5380" width="8.44140625" style="1056" customWidth="1"/>
    <col min="5381" max="5381" width="23.88671875" style="1056" customWidth="1"/>
    <col min="5382" max="5383" width="10.77734375" style="1056" customWidth="1"/>
    <col min="5384" max="5384" width="17.77734375" style="1056" customWidth="1"/>
    <col min="5385" max="5385" width="5.44140625" style="1056" customWidth="1"/>
    <col min="5386" max="5391" width="9" style="1056"/>
    <col min="5392" max="5396" width="8.77734375" style="1056" customWidth="1"/>
    <col min="5397" max="5632" width="9" style="1056"/>
    <col min="5633" max="5633" width="13" style="1056" customWidth="1"/>
    <col min="5634" max="5635" width="11.88671875" style="1056" customWidth="1"/>
    <col min="5636" max="5636" width="8.44140625" style="1056" customWidth="1"/>
    <col min="5637" max="5637" width="23.88671875" style="1056" customWidth="1"/>
    <col min="5638" max="5639" width="10.77734375" style="1056" customWidth="1"/>
    <col min="5640" max="5640" width="17.77734375" style="1056" customWidth="1"/>
    <col min="5641" max="5641" width="5.44140625" style="1056" customWidth="1"/>
    <col min="5642" max="5647" width="9" style="1056"/>
    <col min="5648" max="5652" width="8.77734375" style="1056" customWidth="1"/>
    <col min="5653" max="5888" width="9" style="1056"/>
    <col min="5889" max="5889" width="13" style="1056" customWidth="1"/>
    <col min="5890" max="5891" width="11.88671875" style="1056" customWidth="1"/>
    <col min="5892" max="5892" width="8.44140625" style="1056" customWidth="1"/>
    <col min="5893" max="5893" width="23.88671875" style="1056" customWidth="1"/>
    <col min="5894" max="5895" width="10.77734375" style="1056" customWidth="1"/>
    <col min="5896" max="5896" width="17.77734375" style="1056" customWidth="1"/>
    <col min="5897" max="5897" width="5.44140625" style="1056" customWidth="1"/>
    <col min="5898" max="5903" width="9" style="1056"/>
    <col min="5904" max="5908" width="8.77734375" style="1056" customWidth="1"/>
    <col min="5909" max="6144" width="9" style="1056"/>
    <col min="6145" max="6145" width="13" style="1056" customWidth="1"/>
    <col min="6146" max="6147" width="11.88671875" style="1056" customWidth="1"/>
    <col min="6148" max="6148" width="8.44140625" style="1056" customWidth="1"/>
    <col min="6149" max="6149" width="23.88671875" style="1056" customWidth="1"/>
    <col min="6150" max="6151" width="10.77734375" style="1056" customWidth="1"/>
    <col min="6152" max="6152" width="17.77734375" style="1056" customWidth="1"/>
    <col min="6153" max="6153" width="5.44140625" style="1056" customWidth="1"/>
    <col min="6154" max="6159" width="9" style="1056"/>
    <col min="6160" max="6164" width="8.77734375" style="1056" customWidth="1"/>
    <col min="6165" max="6400" width="9" style="1056"/>
    <col min="6401" max="6401" width="13" style="1056" customWidth="1"/>
    <col min="6402" max="6403" width="11.88671875" style="1056" customWidth="1"/>
    <col min="6404" max="6404" width="8.44140625" style="1056" customWidth="1"/>
    <col min="6405" max="6405" width="23.88671875" style="1056" customWidth="1"/>
    <col min="6406" max="6407" width="10.77734375" style="1056" customWidth="1"/>
    <col min="6408" max="6408" width="17.77734375" style="1056" customWidth="1"/>
    <col min="6409" max="6409" width="5.44140625" style="1056" customWidth="1"/>
    <col min="6410" max="6415" width="9" style="1056"/>
    <col min="6416" max="6420" width="8.77734375" style="1056" customWidth="1"/>
    <col min="6421" max="6656" width="9" style="1056"/>
    <col min="6657" max="6657" width="13" style="1056" customWidth="1"/>
    <col min="6658" max="6659" width="11.88671875" style="1056" customWidth="1"/>
    <col min="6660" max="6660" width="8.44140625" style="1056" customWidth="1"/>
    <col min="6661" max="6661" width="23.88671875" style="1056" customWidth="1"/>
    <col min="6662" max="6663" width="10.77734375" style="1056" customWidth="1"/>
    <col min="6664" max="6664" width="17.77734375" style="1056" customWidth="1"/>
    <col min="6665" max="6665" width="5.44140625" style="1056" customWidth="1"/>
    <col min="6666" max="6671" width="9" style="1056"/>
    <col min="6672" max="6676" width="8.77734375" style="1056" customWidth="1"/>
    <col min="6677" max="6912" width="9" style="1056"/>
    <col min="6913" max="6913" width="13" style="1056" customWidth="1"/>
    <col min="6914" max="6915" width="11.88671875" style="1056" customWidth="1"/>
    <col min="6916" max="6916" width="8.44140625" style="1056" customWidth="1"/>
    <col min="6917" max="6917" width="23.88671875" style="1056" customWidth="1"/>
    <col min="6918" max="6919" width="10.77734375" style="1056" customWidth="1"/>
    <col min="6920" max="6920" width="17.77734375" style="1056" customWidth="1"/>
    <col min="6921" max="6921" width="5.44140625" style="1056" customWidth="1"/>
    <col min="6922" max="6927" width="9" style="1056"/>
    <col min="6928" max="6932" width="8.77734375" style="1056" customWidth="1"/>
    <col min="6933" max="7168" width="9" style="1056"/>
    <col min="7169" max="7169" width="13" style="1056" customWidth="1"/>
    <col min="7170" max="7171" width="11.88671875" style="1056" customWidth="1"/>
    <col min="7172" max="7172" width="8.44140625" style="1056" customWidth="1"/>
    <col min="7173" max="7173" width="23.88671875" style="1056" customWidth="1"/>
    <col min="7174" max="7175" width="10.77734375" style="1056" customWidth="1"/>
    <col min="7176" max="7176" width="17.77734375" style="1056" customWidth="1"/>
    <col min="7177" max="7177" width="5.44140625" style="1056" customWidth="1"/>
    <col min="7178" max="7183" width="9" style="1056"/>
    <col min="7184" max="7188" width="8.77734375" style="1056" customWidth="1"/>
    <col min="7189" max="7424" width="9" style="1056"/>
    <col min="7425" max="7425" width="13" style="1056" customWidth="1"/>
    <col min="7426" max="7427" width="11.88671875" style="1056" customWidth="1"/>
    <col min="7428" max="7428" width="8.44140625" style="1056" customWidth="1"/>
    <col min="7429" max="7429" width="23.88671875" style="1056" customWidth="1"/>
    <col min="7430" max="7431" width="10.77734375" style="1056" customWidth="1"/>
    <col min="7432" max="7432" width="17.77734375" style="1056" customWidth="1"/>
    <col min="7433" max="7433" width="5.44140625" style="1056" customWidth="1"/>
    <col min="7434" max="7439" width="9" style="1056"/>
    <col min="7440" max="7444" width="8.77734375" style="1056" customWidth="1"/>
    <col min="7445" max="7680" width="9" style="1056"/>
    <col min="7681" max="7681" width="13" style="1056" customWidth="1"/>
    <col min="7682" max="7683" width="11.88671875" style="1056" customWidth="1"/>
    <col min="7684" max="7684" width="8.44140625" style="1056" customWidth="1"/>
    <col min="7685" max="7685" width="23.88671875" style="1056" customWidth="1"/>
    <col min="7686" max="7687" width="10.77734375" style="1056" customWidth="1"/>
    <col min="7688" max="7688" width="17.77734375" style="1056" customWidth="1"/>
    <col min="7689" max="7689" width="5.44140625" style="1056" customWidth="1"/>
    <col min="7690" max="7695" width="9" style="1056"/>
    <col min="7696" max="7700" width="8.77734375" style="1056" customWidth="1"/>
    <col min="7701" max="7936" width="9" style="1056"/>
    <col min="7937" max="7937" width="13" style="1056" customWidth="1"/>
    <col min="7938" max="7939" width="11.88671875" style="1056" customWidth="1"/>
    <col min="7940" max="7940" width="8.44140625" style="1056" customWidth="1"/>
    <col min="7941" max="7941" width="23.88671875" style="1056" customWidth="1"/>
    <col min="7942" max="7943" width="10.77734375" style="1056" customWidth="1"/>
    <col min="7944" max="7944" width="17.77734375" style="1056" customWidth="1"/>
    <col min="7945" max="7945" width="5.44140625" style="1056" customWidth="1"/>
    <col min="7946" max="7951" width="9" style="1056"/>
    <col min="7952" max="7956" width="8.77734375" style="1056" customWidth="1"/>
    <col min="7957" max="8192" width="9" style="1056"/>
    <col min="8193" max="8193" width="13" style="1056" customWidth="1"/>
    <col min="8194" max="8195" width="11.88671875" style="1056" customWidth="1"/>
    <col min="8196" max="8196" width="8.44140625" style="1056" customWidth="1"/>
    <col min="8197" max="8197" width="23.88671875" style="1056" customWidth="1"/>
    <col min="8198" max="8199" width="10.77734375" style="1056" customWidth="1"/>
    <col min="8200" max="8200" width="17.77734375" style="1056" customWidth="1"/>
    <col min="8201" max="8201" width="5.44140625" style="1056" customWidth="1"/>
    <col min="8202" max="8207" width="9" style="1056"/>
    <col min="8208" max="8212" width="8.77734375" style="1056" customWidth="1"/>
    <col min="8213" max="8448" width="9" style="1056"/>
    <col min="8449" max="8449" width="13" style="1056" customWidth="1"/>
    <col min="8450" max="8451" width="11.88671875" style="1056" customWidth="1"/>
    <col min="8452" max="8452" width="8.44140625" style="1056" customWidth="1"/>
    <col min="8453" max="8453" width="23.88671875" style="1056" customWidth="1"/>
    <col min="8454" max="8455" width="10.77734375" style="1056" customWidth="1"/>
    <col min="8456" max="8456" width="17.77734375" style="1056" customWidth="1"/>
    <col min="8457" max="8457" width="5.44140625" style="1056" customWidth="1"/>
    <col min="8458" max="8463" width="9" style="1056"/>
    <col min="8464" max="8468" width="8.77734375" style="1056" customWidth="1"/>
    <col min="8469" max="8704" width="9" style="1056"/>
    <col min="8705" max="8705" width="13" style="1056" customWidth="1"/>
    <col min="8706" max="8707" width="11.88671875" style="1056" customWidth="1"/>
    <col min="8708" max="8708" width="8.44140625" style="1056" customWidth="1"/>
    <col min="8709" max="8709" width="23.88671875" style="1056" customWidth="1"/>
    <col min="8710" max="8711" width="10.77734375" style="1056" customWidth="1"/>
    <col min="8712" max="8712" width="17.77734375" style="1056" customWidth="1"/>
    <col min="8713" max="8713" width="5.44140625" style="1056" customWidth="1"/>
    <col min="8714" max="8719" width="9" style="1056"/>
    <col min="8720" max="8724" width="8.77734375" style="1056" customWidth="1"/>
    <col min="8725" max="8960" width="9" style="1056"/>
    <col min="8961" max="8961" width="13" style="1056" customWidth="1"/>
    <col min="8962" max="8963" width="11.88671875" style="1056" customWidth="1"/>
    <col min="8964" max="8964" width="8.44140625" style="1056" customWidth="1"/>
    <col min="8965" max="8965" width="23.88671875" style="1056" customWidth="1"/>
    <col min="8966" max="8967" width="10.77734375" style="1056" customWidth="1"/>
    <col min="8968" max="8968" width="17.77734375" style="1056" customWidth="1"/>
    <col min="8969" max="8969" width="5.44140625" style="1056" customWidth="1"/>
    <col min="8970" max="8975" width="9" style="1056"/>
    <col min="8976" max="8980" width="8.77734375" style="1056" customWidth="1"/>
    <col min="8981" max="9216" width="9" style="1056"/>
    <col min="9217" max="9217" width="13" style="1056" customWidth="1"/>
    <col min="9218" max="9219" width="11.88671875" style="1056" customWidth="1"/>
    <col min="9220" max="9220" width="8.44140625" style="1056" customWidth="1"/>
    <col min="9221" max="9221" width="23.88671875" style="1056" customWidth="1"/>
    <col min="9222" max="9223" width="10.77734375" style="1056" customWidth="1"/>
    <col min="9224" max="9224" width="17.77734375" style="1056" customWidth="1"/>
    <col min="9225" max="9225" width="5.44140625" style="1056" customWidth="1"/>
    <col min="9226" max="9231" width="9" style="1056"/>
    <col min="9232" max="9236" width="8.77734375" style="1056" customWidth="1"/>
    <col min="9237" max="9472" width="9" style="1056"/>
    <col min="9473" max="9473" width="13" style="1056" customWidth="1"/>
    <col min="9474" max="9475" width="11.88671875" style="1056" customWidth="1"/>
    <col min="9476" max="9476" width="8.44140625" style="1056" customWidth="1"/>
    <col min="9477" max="9477" width="23.88671875" style="1056" customWidth="1"/>
    <col min="9478" max="9479" width="10.77734375" style="1056" customWidth="1"/>
    <col min="9480" max="9480" width="17.77734375" style="1056" customWidth="1"/>
    <col min="9481" max="9481" width="5.44140625" style="1056" customWidth="1"/>
    <col min="9482" max="9487" width="9" style="1056"/>
    <col min="9488" max="9492" width="8.77734375" style="1056" customWidth="1"/>
    <col min="9493" max="9728" width="9" style="1056"/>
    <col min="9729" max="9729" width="13" style="1056" customWidth="1"/>
    <col min="9730" max="9731" width="11.88671875" style="1056" customWidth="1"/>
    <col min="9732" max="9732" width="8.44140625" style="1056" customWidth="1"/>
    <col min="9733" max="9733" width="23.88671875" style="1056" customWidth="1"/>
    <col min="9734" max="9735" width="10.77734375" style="1056" customWidth="1"/>
    <col min="9736" max="9736" width="17.77734375" style="1056" customWidth="1"/>
    <col min="9737" max="9737" width="5.44140625" style="1056" customWidth="1"/>
    <col min="9738" max="9743" width="9" style="1056"/>
    <col min="9744" max="9748" width="8.77734375" style="1056" customWidth="1"/>
    <col min="9749" max="9984" width="9" style="1056"/>
    <col min="9985" max="9985" width="13" style="1056" customWidth="1"/>
    <col min="9986" max="9987" width="11.88671875" style="1056" customWidth="1"/>
    <col min="9988" max="9988" width="8.44140625" style="1056" customWidth="1"/>
    <col min="9989" max="9989" width="23.88671875" style="1056" customWidth="1"/>
    <col min="9990" max="9991" width="10.77734375" style="1056" customWidth="1"/>
    <col min="9992" max="9992" width="17.77734375" style="1056" customWidth="1"/>
    <col min="9993" max="9993" width="5.44140625" style="1056" customWidth="1"/>
    <col min="9994" max="9999" width="9" style="1056"/>
    <col min="10000" max="10004" width="8.77734375" style="1056" customWidth="1"/>
    <col min="10005" max="10240" width="9" style="1056"/>
    <col min="10241" max="10241" width="13" style="1056" customWidth="1"/>
    <col min="10242" max="10243" width="11.88671875" style="1056" customWidth="1"/>
    <col min="10244" max="10244" width="8.44140625" style="1056" customWidth="1"/>
    <col min="10245" max="10245" width="23.88671875" style="1056" customWidth="1"/>
    <col min="10246" max="10247" width="10.77734375" style="1056" customWidth="1"/>
    <col min="10248" max="10248" width="17.77734375" style="1056" customWidth="1"/>
    <col min="10249" max="10249" width="5.44140625" style="1056" customWidth="1"/>
    <col min="10250" max="10255" width="9" style="1056"/>
    <col min="10256" max="10260" width="8.77734375" style="1056" customWidth="1"/>
    <col min="10261" max="10496" width="9" style="1056"/>
    <col min="10497" max="10497" width="13" style="1056" customWidth="1"/>
    <col min="10498" max="10499" width="11.88671875" style="1056" customWidth="1"/>
    <col min="10500" max="10500" width="8.44140625" style="1056" customWidth="1"/>
    <col min="10501" max="10501" width="23.88671875" style="1056" customWidth="1"/>
    <col min="10502" max="10503" width="10.77734375" style="1056" customWidth="1"/>
    <col min="10504" max="10504" width="17.77734375" style="1056" customWidth="1"/>
    <col min="10505" max="10505" width="5.44140625" style="1056" customWidth="1"/>
    <col min="10506" max="10511" width="9" style="1056"/>
    <col min="10512" max="10516" width="8.77734375" style="1056" customWidth="1"/>
    <col min="10517" max="10752" width="9" style="1056"/>
    <col min="10753" max="10753" width="13" style="1056" customWidth="1"/>
    <col min="10754" max="10755" width="11.88671875" style="1056" customWidth="1"/>
    <col min="10756" max="10756" width="8.44140625" style="1056" customWidth="1"/>
    <col min="10757" max="10757" width="23.88671875" style="1056" customWidth="1"/>
    <col min="10758" max="10759" width="10.77734375" style="1056" customWidth="1"/>
    <col min="10760" max="10760" width="17.77734375" style="1056" customWidth="1"/>
    <col min="10761" max="10761" width="5.44140625" style="1056" customWidth="1"/>
    <col min="10762" max="10767" width="9" style="1056"/>
    <col min="10768" max="10772" width="8.77734375" style="1056" customWidth="1"/>
    <col min="10773" max="11008" width="9" style="1056"/>
    <col min="11009" max="11009" width="13" style="1056" customWidth="1"/>
    <col min="11010" max="11011" width="11.88671875" style="1056" customWidth="1"/>
    <col min="11012" max="11012" width="8.44140625" style="1056" customWidth="1"/>
    <col min="11013" max="11013" width="23.88671875" style="1056" customWidth="1"/>
    <col min="11014" max="11015" width="10.77734375" style="1056" customWidth="1"/>
    <col min="11016" max="11016" width="17.77734375" style="1056" customWidth="1"/>
    <col min="11017" max="11017" width="5.44140625" style="1056" customWidth="1"/>
    <col min="11018" max="11023" width="9" style="1056"/>
    <col min="11024" max="11028" width="8.77734375" style="1056" customWidth="1"/>
    <col min="11029" max="11264" width="9" style="1056"/>
    <col min="11265" max="11265" width="13" style="1056" customWidth="1"/>
    <col min="11266" max="11267" width="11.88671875" style="1056" customWidth="1"/>
    <col min="11268" max="11268" width="8.44140625" style="1056" customWidth="1"/>
    <col min="11269" max="11269" width="23.88671875" style="1056" customWidth="1"/>
    <col min="11270" max="11271" width="10.77734375" style="1056" customWidth="1"/>
    <col min="11272" max="11272" width="17.77734375" style="1056" customWidth="1"/>
    <col min="11273" max="11273" width="5.44140625" style="1056" customWidth="1"/>
    <col min="11274" max="11279" width="9" style="1056"/>
    <col min="11280" max="11284" width="8.77734375" style="1056" customWidth="1"/>
    <col min="11285" max="11520" width="9" style="1056"/>
    <col min="11521" max="11521" width="13" style="1056" customWidth="1"/>
    <col min="11522" max="11523" width="11.88671875" style="1056" customWidth="1"/>
    <col min="11524" max="11524" width="8.44140625" style="1056" customWidth="1"/>
    <col min="11525" max="11525" width="23.88671875" style="1056" customWidth="1"/>
    <col min="11526" max="11527" width="10.77734375" style="1056" customWidth="1"/>
    <col min="11528" max="11528" width="17.77734375" style="1056" customWidth="1"/>
    <col min="11529" max="11529" width="5.44140625" style="1056" customWidth="1"/>
    <col min="11530" max="11535" width="9" style="1056"/>
    <col min="11536" max="11540" width="8.77734375" style="1056" customWidth="1"/>
    <col min="11541" max="11776" width="9" style="1056"/>
    <col min="11777" max="11777" width="13" style="1056" customWidth="1"/>
    <col min="11778" max="11779" width="11.88671875" style="1056" customWidth="1"/>
    <col min="11780" max="11780" width="8.44140625" style="1056" customWidth="1"/>
    <col min="11781" max="11781" width="23.88671875" style="1056" customWidth="1"/>
    <col min="11782" max="11783" width="10.77734375" style="1056" customWidth="1"/>
    <col min="11784" max="11784" width="17.77734375" style="1056" customWidth="1"/>
    <col min="11785" max="11785" width="5.44140625" style="1056" customWidth="1"/>
    <col min="11786" max="11791" width="9" style="1056"/>
    <col min="11792" max="11796" width="8.77734375" style="1056" customWidth="1"/>
    <col min="11797" max="12032" width="9" style="1056"/>
    <col min="12033" max="12033" width="13" style="1056" customWidth="1"/>
    <col min="12034" max="12035" width="11.88671875" style="1056" customWidth="1"/>
    <col min="12036" max="12036" width="8.44140625" style="1056" customWidth="1"/>
    <col min="12037" max="12037" width="23.88671875" style="1056" customWidth="1"/>
    <col min="12038" max="12039" width="10.77734375" style="1056" customWidth="1"/>
    <col min="12040" max="12040" width="17.77734375" style="1056" customWidth="1"/>
    <col min="12041" max="12041" width="5.44140625" style="1056" customWidth="1"/>
    <col min="12042" max="12047" width="9" style="1056"/>
    <col min="12048" max="12052" width="8.77734375" style="1056" customWidth="1"/>
    <col min="12053" max="12288" width="9" style="1056"/>
    <col min="12289" max="12289" width="13" style="1056" customWidth="1"/>
    <col min="12290" max="12291" width="11.88671875" style="1056" customWidth="1"/>
    <col min="12292" max="12292" width="8.44140625" style="1056" customWidth="1"/>
    <col min="12293" max="12293" width="23.88671875" style="1056" customWidth="1"/>
    <col min="12294" max="12295" width="10.77734375" style="1056" customWidth="1"/>
    <col min="12296" max="12296" width="17.77734375" style="1056" customWidth="1"/>
    <col min="12297" max="12297" width="5.44140625" style="1056" customWidth="1"/>
    <col min="12298" max="12303" width="9" style="1056"/>
    <col min="12304" max="12308" width="8.77734375" style="1056" customWidth="1"/>
    <col min="12309" max="12544" width="9" style="1056"/>
    <col min="12545" max="12545" width="13" style="1056" customWidth="1"/>
    <col min="12546" max="12547" width="11.88671875" style="1056" customWidth="1"/>
    <col min="12548" max="12548" width="8.44140625" style="1056" customWidth="1"/>
    <col min="12549" max="12549" width="23.88671875" style="1056" customWidth="1"/>
    <col min="12550" max="12551" width="10.77734375" style="1056" customWidth="1"/>
    <col min="12552" max="12552" width="17.77734375" style="1056" customWidth="1"/>
    <col min="12553" max="12553" width="5.44140625" style="1056" customWidth="1"/>
    <col min="12554" max="12559" width="9" style="1056"/>
    <col min="12560" max="12564" width="8.77734375" style="1056" customWidth="1"/>
    <col min="12565" max="12800" width="9" style="1056"/>
    <col min="12801" max="12801" width="13" style="1056" customWidth="1"/>
    <col min="12802" max="12803" width="11.88671875" style="1056" customWidth="1"/>
    <col min="12804" max="12804" width="8.44140625" style="1056" customWidth="1"/>
    <col min="12805" max="12805" width="23.88671875" style="1056" customWidth="1"/>
    <col min="12806" max="12807" width="10.77734375" style="1056" customWidth="1"/>
    <col min="12808" max="12808" width="17.77734375" style="1056" customWidth="1"/>
    <col min="12809" max="12809" width="5.44140625" style="1056" customWidth="1"/>
    <col min="12810" max="12815" width="9" style="1056"/>
    <col min="12816" max="12820" width="8.77734375" style="1056" customWidth="1"/>
    <col min="12821" max="13056" width="9" style="1056"/>
    <col min="13057" max="13057" width="13" style="1056" customWidth="1"/>
    <col min="13058" max="13059" width="11.88671875" style="1056" customWidth="1"/>
    <col min="13060" max="13060" width="8.44140625" style="1056" customWidth="1"/>
    <col min="13061" max="13061" width="23.88671875" style="1056" customWidth="1"/>
    <col min="13062" max="13063" width="10.77734375" style="1056" customWidth="1"/>
    <col min="13064" max="13064" width="17.77734375" style="1056" customWidth="1"/>
    <col min="13065" max="13065" width="5.44140625" style="1056" customWidth="1"/>
    <col min="13066" max="13071" width="9" style="1056"/>
    <col min="13072" max="13076" width="8.77734375" style="1056" customWidth="1"/>
    <col min="13077" max="13312" width="9" style="1056"/>
    <col min="13313" max="13313" width="13" style="1056" customWidth="1"/>
    <col min="13314" max="13315" width="11.88671875" style="1056" customWidth="1"/>
    <col min="13316" max="13316" width="8.44140625" style="1056" customWidth="1"/>
    <col min="13317" max="13317" width="23.88671875" style="1056" customWidth="1"/>
    <col min="13318" max="13319" width="10.77734375" style="1056" customWidth="1"/>
    <col min="13320" max="13320" width="17.77734375" style="1056" customWidth="1"/>
    <col min="13321" max="13321" width="5.44140625" style="1056" customWidth="1"/>
    <col min="13322" max="13327" width="9" style="1056"/>
    <col min="13328" max="13332" width="8.77734375" style="1056" customWidth="1"/>
    <col min="13333" max="13568" width="9" style="1056"/>
    <col min="13569" max="13569" width="13" style="1056" customWidth="1"/>
    <col min="13570" max="13571" width="11.88671875" style="1056" customWidth="1"/>
    <col min="13572" max="13572" width="8.44140625" style="1056" customWidth="1"/>
    <col min="13573" max="13573" width="23.88671875" style="1056" customWidth="1"/>
    <col min="13574" max="13575" width="10.77734375" style="1056" customWidth="1"/>
    <col min="13576" max="13576" width="17.77734375" style="1056" customWidth="1"/>
    <col min="13577" max="13577" width="5.44140625" style="1056" customWidth="1"/>
    <col min="13578" max="13583" width="9" style="1056"/>
    <col min="13584" max="13588" width="8.77734375" style="1056" customWidth="1"/>
    <col min="13589" max="13824" width="9" style="1056"/>
    <col min="13825" max="13825" width="13" style="1056" customWidth="1"/>
    <col min="13826" max="13827" width="11.88671875" style="1056" customWidth="1"/>
    <col min="13828" max="13828" width="8.44140625" style="1056" customWidth="1"/>
    <col min="13829" max="13829" width="23.88671875" style="1056" customWidth="1"/>
    <col min="13830" max="13831" width="10.77734375" style="1056" customWidth="1"/>
    <col min="13832" max="13832" width="17.77734375" style="1056" customWidth="1"/>
    <col min="13833" max="13833" width="5.44140625" style="1056" customWidth="1"/>
    <col min="13834" max="13839" width="9" style="1056"/>
    <col min="13840" max="13844" width="8.77734375" style="1056" customWidth="1"/>
    <col min="13845" max="14080" width="9" style="1056"/>
    <col min="14081" max="14081" width="13" style="1056" customWidth="1"/>
    <col min="14082" max="14083" width="11.88671875" style="1056" customWidth="1"/>
    <col min="14084" max="14084" width="8.44140625" style="1056" customWidth="1"/>
    <col min="14085" max="14085" width="23.88671875" style="1056" customWidth="1"/>
    <col min="14086" max="14087" width="10.77734375" style="1056" customWidth="1"/>
    <col min="14088" max="14088" width="17.77734375" style="1056" customWidth="1"/>
    <col min="14089" max="14089" width="5.44140625" style="1056" customWidth="1"/>
    <col min="14090" max="14095" width="9" style="1056"/>
    <col min="14096" max="14100" width="8.77734375" style="1056" customWidth="1"/>
    <col min="14101" max="14336" width="9" style="1056"/>
    <col min="14337" max="14337" width="13" style="1056" customWidth="1"/>
    <col min="14338" max="14339" width="11.88671875" style="1056" customWidth="1"/>
    <col min="14340" max="14340" width="8.44140625" style="1056" customWidth="1"/>
    <col min="14341" max="14341" width="23.88671875" style="1056" customWidth="1"/>
    <col min="14342" max="14343" width="10.77734375" style="1056" customWidth="1"/>
    <col min="14344" max="14344" width="17.77734375" style="1056" customWidth="1"/>
    <col min="14345" max="14345" width="5.44140625" style="1056" customWidth="1"/>
    <col min="14346" max="14351" width="9" style="1056"/>
    <col min="14352" max="14356" width="8.77734375" style="1056" customWidth="1"/>
    <col min="14357" max="14592" width="9" style="1056"/>
    <col min="14593" max="14593" width="13" style="1056" customWidth="1"/>
    <col min="14594" max="14595" width="11.88671875" style="1056" customWidth="1"/>
    <col min="14596" max="14596" width="8.44140625" style="1056" customWidth="1"/>
    <col min="14597" max="14597" width="23.88671875" style="1056" customWidth="1"/>
    <col min="14598" max="14599" width="10.77734375" style="1056" customWidth="1"/>
    <col min="14600" max="14600" width="17.77734375" style="1056" customWidth="1"/>
    <col min="14601" max="14601" width="5.44140625" style="1056" customWidth="1"/>
    <col min="14602" max="14607" width="9" style="1056"/>
    <col min="14608" max="14612" width="8.77734375" style="1056" customWidth="1"/>
    <col min="14613" max="14848" width="9" style="1056"/>
    <col min="14849" max="14849" width="13" style="1056" customWidth="1"/>
    <col min="14850" max="14851" width="11.88671875" style="1056" customWidth="1"/>
    <col min="14852" max="14852" width="8.44140625" style="1056" customWidth="1"/>
    <col min="14853" max="14853" width="23.88671875" style="1056" customWidth="1"/>
    <col min="14854" max="14855" width="10.77734375" style="1056" customWidth="1"/>
    <col min="14856" max="14856" width="17.77734375" style="1056" customWidth="1"/>
    <col min="14857" max="14857" width="5.44140625" style="1056" customWidth="1"/>
    <col min="14858" max="14863" width="9" style="1056"/>
    <col min="14864" max="14868" width="8.77734375" style="1056" customWidth="1"/>
    <col min="14869" max="15104" width="9" style="1056"/>
    <col min="15105" max="15105" width="13" style="1056" customWidth="1"/>
    <col min="15106" max="15107" width="11.88671875" style="1056" customWidth="1"/>
    <col min="15108" max="15108" width="8.44140625" style="1056" customWidth="1"/>
    <col min="15109" max="15109" width="23.88671875" style="1056" customWidth="1"/>
    <col min="15110" max="15111" width="10.77734375" style="1056" customWidth="1"/>
    <col min="15112" max="15112" width="17.77734375" style="1056" customWidth="1"/>
    <col min="15113" max="15113" width="5.44140625" style="1056" customWidth="1"/>
    <col min="15114" max="15119" width="9" style="1056"/>
    <col min="15120" max="15124" width="8.77734375" style="1056" customWidth="1"/>
    <col min="15125" max="15360" width="9" style="1056"/>
    <col min="15361" max="15361" width="13" style="1056" customWidth="1"/>
    <col min="15362" max="15363" width="11.88671875" style="1056" customWidth="1"/>
    <col min="15364" max="15364" width="8.44140625" style="1056" customWidth="1"/>
    <col min="15365" max="15365" width="23.88671875" style="1056" customWidth="1"/>
    <col min="15366" max="15367" width="10.77734375" style="1056" customWidth="1"/>
    <col min="15368" max="15368" width="17.77734375" style="1056" customWidth="1"/>
    <col min="15369" max="15369" width="5.44140625" style="1056" customWidth="1"/>
    <col min="15370" max="15375" width="9" style="1056"/>
    <col min="15376" max="15380" width="8.77734375" style="1056" customWidth="1"/>
    <col min="15381" max="15616" width="9" style="1056"/>
    <col min="15617" max="15617" width="13" style="1056" customWidth="1"/>
    <col min="15618" max="15619" width="11.88671875" style="1056" customWidth="1"/>
    <col min="15620" max="15620" width="8.44140625" style="1056" customWidth="1"/>
    <col min="15621" max="15621" width="23.88671875" style="1056" customWidth="1"/>
    <col min="15622" max="15623" width="10.77734375" style="1056" customWidth="1"/>
    <col min="15624" max="15624" width="17.77734375" style="1056" customWidth="1"/>
    <col min="15625" max="15625" width="5.44140625" style="1056" customWidth="1"/>
    <col min="15626" max="15631" width="9" style="1056"/>
    <col min="15632" max="15636" width="8.77734375" style="1056" customWidth="1"/>
    <col min="15637" max="15872" width="9" style="1056"/>
    <col min="15873" max="15873" width="13" style="1056" customWidth="1"/>
    <col min="15874" max="15875" width="11.88671875" style="1056" customWidth="1"/>
    <col min="15876" max="15876" width="8.44140625" style="1056" customWidth="1"/>
    <col min="15877" max="15877" width="23.88671875" style="1056" customWidth="1"/>
    <col min="15878" max="15879" width="10.77734375" style="1056" customWidth="1"/>
    <col min="15880" max="15880" width="17.77734375" style="1056" customWidth="1"/>
    <col min="15881" max="15881" width="5.44140625" style="1056" customWidth="1"/>
    <col min="15882" max="15887" width="9" style="1056"/>
    <col min="15888" max="15892" width="8.77734375" style="1056" customWidth="1"/>
    <col min="15893" max="16128" width="9" style="1056"/>
    <col min="16129" max="16129" width="13" style="1056" customWidth="1"/>
    <col min="16130" max="16131" width="11.88671875" style="1056" customWidth="1"/>
    <col min="16132" max="16132" width="8.44140625" style="1056" customWidth="1"/>
    <col min="16133" max="16133" width="23.88671875" style="1056" customWidth="1"/>
    <col min="16134" max="16135" width="10.77734375" style="1056" customWidth="1"/>
    <col min="16136" max="16136" width="17.77734375" style="1056" customWidth="1"/>
    <col min="16137" max="16137" width="5.44140625" style="1056" customWidth="1"/>
    <col min="16138" max="16143" width="9" style="1056"/>
    <col min="16144" max="16148" width="8.77734375" style="1056" customWidth="1"/>
    <col min="16149" max="16384" width="9" style="1056"/>
  </cols>
  <sheetData>
    <row r="1" spans="1:9" s="78" customFormat="1" ht="20.100000000000001" customHeight="1" thickBot="1">
      <c r="A1" s="1048" t="s">
        <v>1373</v>
      </c>
      <c r="B1" s="1049"/>
      <c r="C1" s="1050"/>
      <c r="F1" s="1051" t="s">
        <v>1374</v>
      </c>
      <c r="G1" s="2105" t="s">
        <v>1375</v>
      </c>
      <c r="H1" s="2106"/>
      <c r="I1" s="147" t="s">
        <v>873</v>
      </c>
    </row>
    <row r="2" spans="1:9" s="78" customFormat="1" ht="20.100000000000001" customHeight="1" thickBot="1">
      <c r="A2" s="1048" t="s">
        <v>1376</v>
      </c>
      <c r="B2" s="1052" t="s">
        <v>1377</v>
      </c>
      <c r="C2" s="1053"/>
      <c r="D2" s="1053"/>
      <c r="E2" s="76"/>
      <c r="F2" s="1051" t="s">
        <v>1378</v>
      </c>
      <c r="G2" s="2107" t="s">
        <v>1379</v>
      </c>
      <c r="H2" s="2108"/>
    </row>
    <row r="3" spans="1:9" s="1054" customFormat="1" ht="60" customHeight="1">
      <c r="A3" s="2109" t="s">
        <v>1380</v>
      </c>
      <c r="B3" s="2110"/>
      <c r="C3" s="2110"/>
      <c r="D3" s="2110"/>
      <c r="E3" s="2110"/>
      <c r="F3" s="2110"/>
      <c r="G3" s="2110"/>
      <c r="H3" s="2110"/>
    </row>
    <row r="4" spans="1:9" s="1055" customFormat="1" ht="25.2" thickBot="1">
      <c r="A4" s="2111" t="s">
        <v>2211</v>
      </c>
      <c r="B4" s="2111"/>
      <c r="C4" s="2111"/>
      <c r="D4" s="2111"/>
      <c r="E4" s="2111"/>
      <c r="F4" s="2111"/>
      <c r="G4" s="2111"/>
      <c r="H4" s="2111"/>
    </row>
    <row r="5" spans="1:9" s="78" customFormat="1" ht="19.95" customHeight="1">
      <c r="A5" s="2112" t="s">
        <v>1381</v>
      </c>
      <c r="B5" s="2112"/>
      <c r="C5" s="2112"/>
      <c r="D5" s="2112"/>
      <c r="E5" s="2112"/>
      <c r="F5" s="2114" t="s">
        <v>1382</v>
      </c>
      <c r="G5" s="2115"/>
      <c r="H5" s="2116"/>
    </row>
    <row r="6" spans="1:9" s="78" customFormat="1" ht="19.95" customHeight="1" thickBot="1">
      <c r="A6" s="2113"/>
      <c r="B6" s="2113"/>
      <c r="C6" s="2113"/>
      <c r="D6" s="2113"/>
      <c r="E6" s="2113"/>
      <c r="F6" s="2117"/>
      <c r="G6" s="2118"/>
      <c r="H6" s="2119"/>
    </row>
    <row r="7" spans="1:9" s="78" customFormat="1" ht="36" customHeight="1">
      <c r="A7" s="2132" t="s">
        <v>1383</v>
      </c>
      <c r="B7" s="78" t="s">
        <v>1384</v>
      </c>
      <c r="C7" s="1056"/>
      <c r="D7" s="1056"/>
      <c r="E7" s="1057"/>
      <c r="F7" s="2121">
        <f>F8+F9+F10+F11</f>
        <v>1</v>
      </c>
      <c r="G7" s="2122"/>
      <c r="H7" s="2123"/>
    </row>
    <row r="8" spans="1:9" s="78" customFormat="1" ht="36" customHeight="1">
      <c r="A8" s="2133"/>
      <c r="B8" s="1058" t="s">
        <v>1385</v>
      </c>
      <c r="C8" s="1059"/>
      <c r="D8" s="1060"/>
      <c r="E8" s="1060"/>
      <c r="F8" s="2127">
        <v>0</v>
      </c>
      <c r="G8" s="1765"/>
      <c r="H8" s="2128"/>
    </row>
    <row r="9" spans="1:9" s="78" customFormat="1" ht="36" customHeight="1">
      <c r="A9" s="2133"/>
      <c r="B9" s="1061" t="s">
        <v>1386</v>
      </c>
      <c r="C9" s="1062"/>
      <c r="D9" s="1057"/>
      <c r="E9" s="1057"/>
      <c r="F9" s="2127">
        <v>1</v>
      </c>
      <c r="G9" s="1765"/>
      <c r="H9" s="2128"/>
    </row>
    <row r="10" spans="1:9" s="78" customFormat="1" ht="36" customHeight="1">
      <c r="A10" s="2133"/>
      <c r="B10" s="1063" t="s">
        <v>1387</v>
      </c>
      <c r="C10" s="1059"/>
      <c r="D10" s="1059"/>
      <c r="E10" s="1064"/>
      <c r="F10" s="2127">
        <v>0</v>
      </c>
      <c r="G10" s="1765"/>
      <c r="H10" s="2128"/>
    </row>
    <row r="11" spans="1:9" s="78" customFormat="1" ht="36" customHeight="1">
      <c r="A11" s="2134"/>
      <c r="B11" s="1063" t="s">
        <v>1388</v>
      </c>
      <c r="C11" s="1059"/>
      <c r="D11" s="1059"/>
      <c r="E11" s="1057"/>
      <c r="F11" s="2127">
        <v>0</v>
      </c>
      <c r="G11" s="1765"/>
      <c r="H11" s="2128"/>
    </row>
    <row r="12" spans="1:9" s="78" customFormat="1" ht="35.1" customHeight="1">
      <c r="A12" s="2097" t="s">
        <v>1389</v>
      </c>
      <c r="B12" s="1065" t="s">
        <v>1384</v>
      </c>
      <c r="C12" s="1066"/>
      <c r="D12" s="1066"/>
      <c r="E12" s="1056"/>
      <c r="F12" s="2129">
        <f>F13+F14+F15+F18+F19+F20</f>
        <v>7</v>
      </c>
      <c r="G12" s="2130"/>
      <c r="H12" s="2131"/>
    </row>
    <row r="13" spans="1:9" s="78" customFormat="1" ht="35.1" customHeight="1">
      <c r="A13" s="2098"/>
      <c r="B13" s="1068" t="s">
        <v>1390</v>
      </c>
      <c r="C13" s="1069"/>
      <c r="D13" s="1070"/>
      <c r="E13" s="1064"/>
      <c r="F13" s="2127">
        <v>4</v>
      </c>
      <c r="G13" s="1765"/>
      <c r="H13" s="2128"/>
    </row>
    <row r="14" spans="1:9" s="78" customFormat="1" ht="35.1" customHeight="1">
      <c r="A14" s="2098"/>
      <c r="B14" s="1068" t="s">
        <v>1391</v>
      </c>
      <c r="C14" s="1069"/>
      <c r="D14" s="1070"/>
      <c r="E14" s="1064"/>
      <c r="F14" s="2127">
        <v>0</v>
      </c>
      <c r="G14" s="1765"/>
      <c r="H14" s="2128"/>
    </row>
    <row r="15" spans="1:9" s="78" customFormat="1" ht="35.1" customHeight="1">
      <c r="A15" s="2098"/>
      <c r="B15" s="2100" t="s">
        <v>1392</v>
      </c>
      <c r="C15" s="1071" t="s">
        <v>1393</v>
      </c>
      <c r="D15" s="1071"/>
      <c r="E15" s="1071"/>
      <c r="F15" s="2129">
        <f>F16+F17</f>
        <v>3</v>
      </c>
      <c r="G15" s="2130"/>
      <c r="H15" s="2131"/>
    </row>
    <row r="16" spans="1:9" s="78" customFormat="1" ht="35.1" customHeight="1">
      <c r="A16" s="2098"/>
      <c r="B16" s="2101"/>
      <c r="C16" s="2103" t="s">
        <v>1394</v>
      </c>
      <c r="D16" s="2104"/>
      <c r="E16" s="2104"/>
      <c r="F16" s="2127">
        <v>3</v>
      </c>
      <c r="G16" s="1765"/>
      <c r="H16" s="2128"/>
    </row>
    <row r="17" spans="1:8" s="78" customFormat="1" ht="35.1" customHeight="1">
      <c r="A17" s="2098"/>
      <c r="B17" s="2102"/>
      <c r="C17" s="1071" t="s">
        <v>1395</v>
      </c>
      <c r="D17" s="1071"/>
      <c r="E17" s="1071"/>
      <c r="F17" s="2127">
        <v>0</v>
      </c>
      <c r="G17" s="1765"/>
      <c r="H17" s="2128"/>
    </row>
    <row r="18" spans="1:8" s="78" customFormat="1" ht="35.1" customHeight="1">
      <c r="A18" s="2098"/>
      <c r="B18" s="1068" t="s">
        <v>1396</v>
      </c>
      <c r="C18" s="1069"/>
      <c r="D18" s="1064"/>
      <c r="E18" s="1064"/>
      <c r="F18" s="2127">
        <v>0</v>
      </c>
      <c r="G18" s="1765"/>
      <c r="H18" s="2128"/>
    </row>
    <row r="19" spans="1:8" s="78" customFormat="1" ht="35.1" customHeight="1">
      <c r="A19" s="2098"/>
      <c r="B19" s="1072" t="s">
        <v>1397</v>
      </c>
      <c r="C19" s="1057"/>
      <c r="D19" s="1057"/>
      <c r="E19" s="1064"/>
      <c r="F19" s="2127">
        <v>0</v>
      </c>
      <c r="G19" s="1765"/>
      <c r="H19" s="2128"/>
    </row>
    <row r="20" spans="1:8" s="78" customFormat="1" ht="35.1" customHeight="1" thickBot="1">
      <c r="A20" s="2099"/>
      <c r="B20" s="1073" t="s">
        <v>1398</v>
      </c>
      <c r="C20" s="1074"/>
      <c r="D20" s="1075"/>
      <c r="E20" s="1075"/>
      <c r="F20" s="2124">
        <v>0</v>
      </c>
      <c r="G20" s="2125"/>
      <c r="H20" s="2126"/>
    </row>
    <row r="21" spans="1:8" s="78" customFormat="1" ht="24.9" customHeight="1">
      <c r="A21" s="1067" t="s">
        <v>1399</v>
      </c>
      <c r="B21" s="1076" t="s">
        <v>1400</v>
      </c>
      <c r="C21" s="1076"/>
      <c r="D21" s="1077" t="s">
        <v>1401</v>
      </c>
      <c r="E21" s="1077"/>
      <c r="F21" s="1067" t="s">
        <v>1402</v>
      </c>
      <c r="G21" s="1067"/>
      <c r="H21" s="1078"/>
    </row>
    <row r="22" spans="1:8" s="78" customFormat="1" ht="24.75" customHeight="1">
      <c r="A22" s="1079"/>
      <c r="B22" s="1079"/>
      <c r="C22" s="1079"/>
      <c r="D22" s="1080" t="s">
        <v>1403</v>
      </c>
      <c r="E22" s="1080"/>
      <c r="F22" s="1081" t="s">
        <v>2212</v>
      </c>
      <c r="G22" s="1079"/>
      <c r="H22" s="1082"/>
    </row>
    <row r="23" spans="1:8" s="78" customFormat="1" ht="24.9" customHeight="1">
      <c r="A23" s="1067"/>
      <c r="B23" s="1067"/>
      <c r="C23" s="1067"/>
      <c r="D23" s="1083"/>
      <c r="E23" s="1083"/>
      <c r="F23" s="1077"/>
      <c r="G23" s="1079"/>
      <c r="H23" s="1078"/>
    </row>
    <row r="24" spans="1:8" s="78" customFormat="1" ht="24.9" customHeight="1">
      <c r="A24" s="2120" t="s">
        <v>1404</v>
      </c>
      <c r="B24" s="2120"/>
      <c r="C24" s="2120"/>
      <c r="D24" s="2120"/>
      <c r="E24" s="2120"/>
      <c r="F24" s="2120"/>
      <c r="G24" s="2120"/>
      <c r="H24" s="2120"/>
    </row>
    <row r="25" spans="1:8" s="78" customFormat="1" ht="24.9" customHeight="1">
      <c r="A25" s="1084" t="s">
        <v>1405</v>
      </c>
      <c r="H25" s="1085"/>
    </row>
    <row r="26" spans="1:8" s="78" customFormat="1" ht="17.25" customHeight="1">
      <c r="A26" s="1086"/>
      <c r="H26" s="1085"/>
    </row>
    <row r="28" spans="1:8">
      <c r="E28" s="1087"/>
    </row>
    <row r="29" spans="1:8">
      <c r="E29" s="1087"/>
    </row>
  </sheetData>
  <mergeCells count="25">
    <mergeCell ref="A24:H24"/>
    <mergeCell ref="F7:H7"/>
    <mergeCell ref="F20:H20"/>
    <mergeCell ref="F8:H8"/>
    <mergeCell ref="F9:H9"/>
    <mergeCell ref="F10:H10"/>
    <mergeCell ref="F11:H11"/>
    <mergeCell ref="F12:H12"/>
    <mergeCell ref="F13:H13"/>
    <mergeCell ref="F14:H14"/>
    <mergeCell ref="F15:H15"/>
    <mergeCell ref="F16:H16"/>
    <mergeCell ref="F17:H17"/>
    <mergeCell ref="F18:H18"/>
    <mergeCell ref="F19:H19"/>
    <mergeCell ref="A7:A11"/>
    <mergeCell ref="A12:A20"/>
    <mergeCell ref="B15:B17"/>
    <mergeCell ref="C16:E16"/>
    <mergeCell ref="G1:H1"/>
    <mergeCell ref="G2:H2"/>
    <mergeCell ref="A3:H3"/>
    <mergeCell ref="A4:H4"/>
    <mergeCell ref="A5:E6"/>
    <mergeCell ref="F5:H6"/>
  </mergeCells>
  <phoneticPr fontId="13" type="noConversion"/>
  <hyperlinks>
    <hyperlink ref="I1" location="預告統計資料發布時間表!A1" display="回發布時間表" xr:uid="{1FE34402-0407-4510-A124-C8C846C92329}"/>
  </hyperlinks>
  <printOptions horizontalCentered="1" gridLinesSet="0"/>
  <pageMargins left="0.39370078740157483" right="0.31" top="0.64" bottom="0.39370078740157483" header="0.19685039370078741" footer="0.19685039370078741"/>
  <pageSetup paperSize="9" scale="88" fitToHeight="0" orientation="portrait" horizontalDpi="4294967292" r:id="rId1"/>
  <headerFooter alignWithMargins="0"/>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42FB6-1E38-4F59-9BFB-5749F35D3F10}">
  <sheetPr>
    <pageSetUpPr fitToPage="1"/>
  </sheetPr>
  <dimension ref="A1:I29"/>
  <sheetViews>
    <sheetView showGridLines="0" zoomScaleNormal="100" workbookViewId="0">
      <selection activeCell="I1" sqref="I1"/>
    </sheetView>
  </sheetViews>
  <sheetFormatPr defaultColWidth="9" defaultRowHeight="19.8"/>
  <cols>
    <col min="1" max="1" width="13" style="1056" customWidth="1"/>
    <col min="2" max="3" width="11.88671875" style="1056" customWidth="1"/>
    <col min="4" max="4" width="8.44140625" style="1056" customWidth="1"/>
    <col min="5" max="5" width="23.88671875" style="1056" customWidth="1"/>
    <col min="6" max="7" width="10.77734375" style="1056" customWidth="1"/>
    <col min="8" max="8" width="17.77734375" style="1056" customWidth="1"/>
    <col min="9" max="9" width="5.44140625" style="1056" customWidth="1"/>
    <col min="10" max="15" width="9" style="1056" customWidth="1"/>
    <col min="16" max="20" width="8.77734375" style="1056" customWidth="1"/>
    <col min="21" max="256" width="9" style="1056"/>
    <col min="257" max="257" width="13" style="1056" customWidth="1"/>
    <col min="258" max="259" width="11.88671875" style="1056" customWidth="1"/>
    <col min="260" max="260" width="8.44140625" style="1056" customWidth="1"/>
    <col min="261" max="261" width="23.88671875" style="1056" customWidth="1"/>
    <col min="262" max="263" width="10.77734375" style="1056" customWidth="1"/>
    <col min="264" max="264" width="17.77734375" style="1056" customWidth="1"/>
    <col min="265" max="265" width="5.44140625" style="1056" customWidth="1"/>
    <col min="266" max="271" width="9" style="1056"/>
    <col min="272" max="276" width="8.77734375" style="1056" customWidth="1"/>
    <col min="277" max="512" width="9" style="1056"/>
    <col min="513" max="513" width="13" style="1056" customWidth="1"/>
    <col min="514" max="515" width="11.88671875" style="1056" customWidth="1"/>
    <col min="516" max="516" width="8.44140625" style="1056" customWidth="1"/>
    <col min="517" max="517" width="23.88671875" style="1056" customWidth="1"/>
    <col min="518" max="519" width="10.77734375" style="1056" customWidth="1"/>
    <col min="520" max="520" width="17.77734375" style="1056" customWidth="1"/>
    <col min="521" max="521" width="5.44140625" style="1056" customWidth="1"/>
    <col min="522" max="527" width="9" style="1056"/>
    <col min="528" max="532" width="8.77734375" style="1056" customWidth="1"/>
    <col min="533" max="768" width="9" style="1056"/>
    <col min="769" max="769" width="13" style="1056" customWidth="1"/>
    <col min="770" max="771" width="11.88671875" style="1056" customWidth="1"/>
    <col min="772" max="772" width="8.44140625" style="1056" customWidth="1"/>
    <col min="773" max="773" width="23.88671875" style="1056" customWidth="1"/>
    <col min="774" max="775" width="10.77734375" style="1056" customWidth="1"/>
    <col min="776" max="776" width="17.77734375" style="1056" customWidth="1"/>
    <col min="777" max="777" width="5.44140625" style="1056" customWidth="1"/>
    <col min="778" max="783" width="9" style="1056"/>
    <col min="784" max="788" width="8.77734375" style="1056" customWidth="1"/>
    <col min="789" max="1024" width="9" style="1056"/>
    <col min="1025" max="1025" width="13" style="1056" customWidth="1"/>
    <col min="1026" max="1027" width="11.88671875" style="1056" customWidth="1"/>
    <col min="1028" max="1028" width="8.44140625" style="1056" customWidth="1"/>
    <col min="1029" max="1029" width="23.88671875" style="1056" customWidth="1"/>
    <col min="1030" max="1031" width="10.77734375" style="1056" customWidth="1"/>
    <col min="1032" max="1032" width="17.77734375" style="1056" customWidth="1"/>
    <col min="1033" max="1033" width="5.44140625" style="1056" customWidth="1"/>
    <col min="1034" max="1039" width="9" style="1056"/>
    <col min="1040" max="1044" width="8.77734375" style="1056" customWidth="1"/>
    <col min="1045" max="1280" width="9" style="1056"/>
    <col min="1281" max="1281" width="13" style="1056" customWidth="1"/>
    <col min="1282" max="1283" width="11.88671875" style="1056" customWidth="1"/>
    <col min="1284" max="1284" width="8.44140625" style="1056" customWidth="1"/>
    <col min="1285" max="1285" width="23.88671875" style="1056" customWidth="1"/>
    <col min="1286" max="1287" width="10.77734375" style="1056" customWidth="1"/>
    <col min="1288" max="1288" width="17.77734375" style="1056" customWidth="1"/>
    <col min="1289" max="1289" width="5.44140625" style="1056" customWidth="1"/>
    <col min="1290" max="1295" width="9" style="1056"/>
    <col min="1296" max="1300" width="8.77734375" style="1056" customWidth="1"/>
    <col min="1301" max="1536" width="9" style="1056"/>
    <col min="1537" max="1537" width="13" style="1056" customWidth="1"/>
    <col min="1538" max="1539" width="11.88671875" style="1056" customWidth="1"/>
    <col min="1540" max="1540" width="8.44140625" style="1056" customWidth="1"/>
    <col min="1541" max="1541" width="23.88671875" style="1056" customWidth="1"/>
    <col min="1542" max="1543" width="10.77734375" style="1056" customWidth="1"/>
    <col min="1544" max="1544" width="17.77734375" style="1056" customWidth="1"/>
    <col min="1545" max="1545" width="5.44140625" style="1056" customWidth="1"/>
    <col min="1546" max="1551" width="9" style="1056"/>
    <col min="1552" max="1556" width="8.77734375" style="1056" customWidth="1"/>
    <col min="1557" max="1792" width="9" style="1056"/>
    <col min="1793" max="1793" width="13" style="1056" customWidth="1"/>
    <col min="1794" max="1795" width="11.88671875" style="1056" customWidth="1"/>
    <col min="1796" max="1796" width="8.44140625" style="1056" customWidth="1"/>
    <col min="1797" max="1797" width="23.88671875" style="1056" customWidth="1"/>
    <col min="1798" max="1799" width="10.77734375" style="1056" customWidth="1"/>
    <col min="1800" max="1800" width="17.77734375" style="1056" customWidth="1"/>
    <col min="1801" max="1801" width="5.44140625" style="1056" customWidth="1"/>
    <col min="1802" max="1807" width="9" style="1056"/>
    <col min="1808" max="1812" width="8.77734375" style="1056" customWidth="1"/>
    <col min="1813" max="2048" width="9" style="1056"/>
    <col min="2049" max="2049" width="13" style="1056" customWidth="1"/>
    <col min="2050" max="2051" width="11.88671875" style="1056" customWidth="1"/>
    <col min="2052" max="2052" width="8.44140625" style="1056" customWidth="1"/>
    <col min="2053" max="2053" width="23.88671875" style="1056" customWidth="1"/>
    <col min="2054" max="2055" width="10.77734375" style="1056" customWidth="1"/>
    <col min="2056" max="2056" width="17.77734375" style="1056" customWidth="1"/>
    <col min="2057" max="2057" width="5.44140625" style="1056" customWidth="1"/>
    <col min="2058" max="2063" width="9" style="1056"/>
    <col min="2064" max="2068" width="8.77734375" style="1056" customWidth="1"/>
    <col min="2069" max="2304" width="9" style="1056"/>
    <col min="2305" max="2305" width="13" style="1056" customWidth="1"/>
    <col min="2306" max="2307" width="11.88671875" style="1056" customWidth="1"/>
    <col min="2308" max="2308" width="8.44140625" style="1056" customWidth="1"/>
    <col min="2309" max="2309" width="23.88671875" style="1056" customWidth="1"/>
    <col min="2310" max="2311" width="10.77734375" style="1056" customWidth="1"/>
    <col min="2312" max="2312" width="17.77734375" style="1056" customWidth="1"/>
    <col min="2313" max="2313" width="5.44140625" style="1056" customWidth="1"/>
    <col min="2314" max="2319" width="9" style="1056"/>
    <col min="2320" max="2324" width="8.77734375" style="1056" customWidth="1"/>
    <col min="2325" max="2560" width="9" style="1056"/>
    <col min="2561" max="2561" width="13" style="1056" customWidth="1"/>
    <col min="2562" max="2563" width="11.88671875" style="1056" customWidth="1"/>
    <col min="2564" max="2564" width="8.44140625" style="1056" customWidth="1"/>
    <col min="2565" max="2565" width="23.88671875" style="1056" customWidth="1"/>
    <col min="2566" max="2567" width="10.77734375" style="1056" customWidth="1"/>
    <col min="2568" max="2568" width="17.77734375" style="1056" customWidth="1"/>
    <col min="2569" max="2569" width="5.44140625" style="1056" customWidth="1"/>
    <col min="2570" max="2575" width="9" style="1056"/>
    <col min="2576" max="2580" width="8.77734375" style="1056" customWidth="1"/>
    <col min="2581" max="2816" width="9" style="1056"/>
    <col min="2817" max="2817" width="13" style="1056" customWidth="1"/>
    <col min="2818" max="2819" width="11.88671875" style="1056" customWidth="1"/>
    <col min="2820" max="2820" width="8.44140625" style="1056" customWidth="1"/>
    <col min="2821" max="2821" width="23.88671875" style="1056" customWidth="1"/>
    <col min="2822" max="2823" width="10.77734375" style="1056" customWidth="1"/>
    <col min="2824" max="2824" width="17.77734375" style="1056" customWidth="1"/>
    <col min="2825" max="2825" width="5.44140625" style="1056" customWidth="1"/>
    <col min="2826" max="2831" width="9" style="1056"/>
    <col min="2832" max="2836" width="8.77734375" style="1056" customWidth="1"/>
    <col min="2837" max="3072" width="9" style="1056"/>
    <col min="3073" max="3073" width="13" style="1056" customWidth="1"/>
    <col min="3074" max="3075" width="11.88671875" style="1056" customWidth="1"/>
    <col min="3076" max="3076" width="8.44140625" style="1056" customWidth="1"/>
    <col min="3077" max="3077" width="23.88671875" style="1056" customWidth="1"/>
    <col min="3078" max="3079" width="10.77734375" style="1056" customWidth="1"/>
    <col min="3080" max="3080" width="17.77734375" style="1056" customWidth="1"/>
    <col min="3081" max="3081" width="5.44140625" style="1056" customWidth="1"/>
    <col min="3082" max="3087" width="9" style="1056"/>
    <col min="3088" max="3092" width="8.77734375" style="1056" customWidth="1"/>
    <col min="3093" max="3328" width="9" style="1056"/>
    <col min="3329" max="3329" width="13" style="1056" customWidth="1"/>
    <col min="3330" max="3331" width="11.88671875" style="1056" customWidth="1"/>
    <col min="3332" max="3332" width="8.44140625" style="1056" customWidth="1"/>
    <col min="3333" max="3333" width="23.88671875" style="1056" customWidth="1"/>
    <col min="3334" max="3335" width="10.77734375" style="1056" customWidth="1"/>
    <col min="3336" max="3336" width="17.77734375" style="1056" customWidth="1"/>
    <col min="3337" max="3337" width="5.44140625" style="1056" customWidth="1"/>
    <col min="3338" max="3343" width="9" style="1056"/>
    <col min="3344" max="3348" width="8.77734375" style="1056" customWidth="1"/>
    <col min="3349" max="3584" width="9" style="1056"/>
    <col min="3585" max="3585" width="13" style="1056" customWidth="1"/>
    <col min="3586" max="3587" width="11.88671875" style="1056" customWidth="1"/>
    <col min="3588" max="3588" width="8.44140625" style="1056" customWidth="1"/>
    <col min="3589" max="3589" width="23.88671875" style="1056" customWidth="1"/>
    <col min="3590" max="3591" width="10.77734375" style="1056" customWidth="1"/>
    <col min="3592" max="3592" width="17.77734375" style="1056" customWidth="1"/>
    <col min="3593" max="3593" width="5.44140625" style="1056" customWidth="1"/>
    <col min="3594" max="3599" width="9" style="1056"/>
    <col min="3600" max="3604" width="8.77734375" style="1056" customWidth="1"/>
    <col min="3605" max="3840" width="9" style="1056"/>
    <col min="3841" max="3841" width="13" style="1056" customWidth="1"/>
    <col min="3842" max="3843" width="11.88671875" style="1056" customWidth="1"/>
    <col min="3844" max="3844" width="8.44140625" style="1056" customWidth="1"/>
    <col min="3845" max="3845" width="23.88671875" style="1056" customWidth="1"/>
    <col min="3846" max="3847" width="10.77734375" style="1056" customWidth="1"/>
    <col min="3848" max="3848" width="17.77734375" style="1056" customWidth="1"/>
    <col min="3849" max="3849" width="5.44140625" style="1056" customWidth="1"/>
    <col min="3850" max="3855" width="9" style="1056"/>
    <col min="3856" max="3860" width="8.77734375" style="1056" customWidth="1"/>
    <col min="3861" max="4096" width="9" style="1056"/>
    <col min="4097" max="4097" width="13" style="1056" customWidth="1"/>
    <col min="4098" max="4099" width="11.88671875" style="1056" customWidth="1"/>
    <col min="4100" max="4100" width="8.44140625" style="1056" customWidth="1"/>
    <col min="4101" max="4101" width="23.88671875" style="1056" customWidth="1"/>
    <col min="4102" max="4103" width="10.77734375" style="1056" customWidth="1"/>
    <col min="4104" max="4104" width="17.77734375" style="1056" customWidth="1"/>
    <col min="4105" max="4105" width="5.44140625" style="1056" customWidth="1"/>
    <col min="4106" max="4111" width="9" style="1056"/>
    <col min="4112" max="4116" width="8.77734375" style="1056" customWidth="1"/>
    <col min="4117" max="4352" width="9" style="1056"/>
    <col min="4353" max="4353" width="13" style="1056" customWidth="1"/>
    <col min="4354" max="4355" width="11.88671875" style="1056" customWidth="1"/>
    <col min="4356" max="4356" width="8.44140625" style="1056" customWidth="1"/>
    <col min="4357" max="4357" width="23.88671875" style="1056" customWidth="1"/>
    <col min="4358" max="4359" width="10.77734375" style="1056" customWidth="1"/>
    <col min="4360" max="4360" width="17.77734375" style="1056" customWidth="1"/>
    <col min="4361" max="4361" width="5.44140625" style="1056" customWidth="1"/>
    <col min="4362" max="4367" width="9" style="1056"/>
    <col min="4368" max="4372" width="8.77734375" style="1056" customWidth="1"/>
    <col min="4373" max="4608" width="9" style="1056"/>
    <col min="4609" max="4609" width="13" style="1056" customWidth="1"/>
    <col min="4610" max="4611" width="11.88671875" style="1056" customWidth="1"/>
    <col min="4612" max="4612" width="8.44140625" style="1056" customWidth="1"/>
    <col min="4613" max="4613" width="23.88671875" style="1056" customWidth="1"/>
    <col min="4614" max="4615" width="10.77734375" style="1056" customWidth="1"/>
    <col min="4616" max="4616" width="17.77734375" style="1056" customWidth="1"/>
    <col min="4617" max="4617" width="5.44140625" style="1056" customWidth="1"/>
    <col min="4618" max="4623" width="9" style="1056"/>
    <col min="4624" max="4628" width="8.77734375" style="1056" customWidth="1"/>
    <col min="4629" max="4864" width="9" style="1056"/>
    <col min="4865" max="4865" width="13" style="1056" customWidth="1"/>
    <col min="4866" max="4867" width="11.88671875" style="1056" customWidth="1"/>
    <col min="4868" max="4868" width="8.44140625" style="1056" customWidth="1"/>
    <col min="4869" max="4869" width="23.88671875" style="1056" customWidth="1"/>
    <col min="4870" max="4871" width="10.77734375" style="1056" customWidth="1"/>
    <col min="4872" max="4872" width="17.77734375" style="1056" customWidth="1"/>
    <col min="4873" max="4873" width="5.44140625" style="1056" customWidth="1"/>
    <col min="4874" max="4879" width="9" style="1056"/>
    <col min="4880" max="4884" width="8.77734375" style="1056" customWidth="1"/>
    <col min="4885" max="5120" width="9" style="1056"/>
    <col min="5121" max="5121" width="13" style="1056" customWidth="1"/>
    <col min="5122" max="5123" width="11.88671875" style="1056" customWidth="1"/>
    <col min="5124" max="5124" width="8.44140625" style="1056" customWidth="1"/>
    <col min="5125" max="5125" width="23.88671875" style="1056" customWidth="1"/>
    <col min="5126" max="5127" width="10.77734375" style="1056" customWidth="1"/>
    <col min="5128" max="5128" width="17.77734375" style="1056" customWidth="1"/>
    <col min="5129" max="5129" width="5.44140625" style="1056" customWidth="1"/>
    <col min="5130" max="5135" width="9" style="1056"/>
    <col min="5136" max="5140" width="8.77734375" style="1056" customWidth="1"/>
    <col min="5141" max="5376" width="9" style="1056"/>
    <col min="5377" max="5377" width="13" style="1056" customWidth="1"/>
    <col min="5378" max="5379" width="11.88671875" style="1056" customWidth="1"/>
    <col min="5380" max="5380" width="8.44140625" style="1056" customWidth="1"/>
    <col min="5381" max="5381" width="23.88671875" style="1056" customWidth="1"/>
    <col min="5382" max="5383" width="10.77734375" style="1056" customWidth="1"/>
    <col min="5384" max="5384" width="17.77734375" style="1056" customWidth="1"/>
    <col min="5385" max="5385" width="5.44140625" style="1056" customWidth="1"/>
    <col min="5386" max="5391" width="9" style="1056"/>
    <col min="5392" max="5396" width="8.77734375" style="1056" customWidth="1"/>
    <col min="5397" max="5632" width="9" style="1056"/>
    <col min="5633" max="5633" width="13" style="1056" customWidth="1"/>
    <col min="5634" max="5635" width="11.88671875" style="1056" customWidth="1"/>
    <col min="5636" max="5636" width="8.44140625" style="1056" customWidth="1"/>
    <col min="5637" max="5637" width="23.88671875" style="1056" customWidth="1"/>
    <col min="5638" max="5639" width="10.77734375" style="1056" customWidth="1"/>
    <col min="5640" max="5640" width="17.77734375" style="1056" customWidth="1"/>
    <col min="5641" max="5641" width="5.44140625" style="1056" customWidth="1"/>
    <col min="5642" max="5647" width="9" style="1056"/>
    <col min="5648" max="5652" width="8.77734375" style="1056" customWidth="1"/>
    <col min="5653" max="5888" width="9" style="1056"/>
    <col min="5889" max="5889" width="13" style="1056" customWidth="1"/>
    <col min="5890" max="5891" width="11.88671875" style="1056" customWidth="1"/>
    <col min="5892" max="5892" width="8.44140625" style="1056" customWidth="1"/>
    <col min="5893" max="5893" width="23.88671875" style="1056" customWidth="1"/>
    <col min="5894" max="5895" width="10.77734375" style="1056" customWidth="1"/>
    <col min="5896" max="5896" width="17.77734375" style="1056" customWidth="1"/>
    <col min="5897" max="5897" width="5.44140625" style="1056" customWidth="1"/>
    <col min="5898" max="5903" width="9" style="1056"/>
    <col min="5904" max="5908" width="8.77734375" style="1056" customWidth="1"/>
    <col min="5909" max="6144" width="9" style="1056"/>
    <col min="6145" max="6145" width="13" style="1056" customWidth="1"/>
    <col min="6146" max="6147" width="11.88671875" style="1056" customWidth="1"/>
    <col min="6148" max="6148" width="8.44140625" style="1056" customWidth="1"/>
    <col min="6149" max="6149" width="23.88671875" style="1056" customWidth="1"/>
    <col min="6150" max="6151" width="10.77734375" style="1056" customWidth="1"/>
    <col min="6152" max="6152" width="17.77734375" style="1056" customWidth="1"/>
    <col min="6153" max="6153" width="5.44140625" style="1056" customWidth="1"/>
    <col min="6154" max="6159" width="9" style="1056"/>
    <col min="6160" max="6164" width="8.77734375" style="1056" customWidth="1"/>
    <col min="6165" max="6400" width="9" style="1056"/>
    <col min="6401" max="6401" width="13" style="1056" customWidth="1"/>
    <col min="6402" max="6403" width="11.88671875" style="1056" customWidth="1"/>
    <col min="6404" max="6404" width="8.44140625" style="1056" customWidth="1"/>
    <col min="6405" max="6405" width="23.88671875" style="1056" customWidth="1"/>
    <col min="6406" max="6407" width="10.77734375" style="1056" customWidth="1"/>
    <col min="6408" max="6408" width="17.77734375" style="1056" customWidth="1"/>
    <col min="6409" max="6409" width="5.44140625" style="1056" customWidth="1"/>
    <col min="6410" max="6415" width="9" style="1056"/>
    <col min="6416" max="6420" width="8.77734375" style="1056" customWidth="1"/>
    <col min="6421" max="6656" width="9" style="1056"/>
    <col min="6657" max="6657" width="13" style="1056" customWidth="1"/>
    <col min="6658" max="6659" width="11.88671875" style="1056" customWidth="1"/>
    <col min="6660" max="6660" width="8.44140625" style="1056" customWidth="1"/>
    <col min="6661" max="6661" width="23.88671875" style="1056" customWidth="1"/>
    <col min="6662" max="6663" width="10.77734375" style="1056" customWidth="1"/>
    <col min="6664" max="6664" width="17.77734375" style="1056" customWidth="1"/>
    <col min="6665" max="6665" width="5.44140625" style="1056" customWidth="1"/>
    <col min="6666" max="6671" width="9" style="1056"/>
    <col min="6672" max="6676" width="8.77734375" style="1056" customWidth="1"/>
    <col min="6677" max="6912" width="9" style="1056"/>
    <col min="6913" max="6913" width="13" style="1056" customWidth="1"/>
    <col min="6914" max="6915" width="11.88671875" style="1056" customWidth="1"/>
    <col min="6916" max="6916" width="8.44140625" style="1056" customWidth="1"/>
    <col min="6917" max="6917" width="23.88671875" style="1056" customWidth="1"/>
    <col min="6918" max="6919" width="10.77734375" style="1056" customWidth="1"/>
    <col min="6920" max="6920" width="17.77734375" style="1056" customWidth="1"/>
    <col min="6921" max="6921" width="5.44140625" style="1056" customWidth="1"/>
    <col min="6922" max="6927" width="9" style="1056"/>
    <col min="6928" max="6932" width="8.77734375" style="1056" customWidth="1"/>
    <col min="6933" max="7168" width="9" style="1056"/>
    <col min="7169" max="7169" width="13" style="1056" customWidth="1"/>
    <col min="7170" max="7171" width="11.88671875" style="1056" customWidth="1"/>
    <col min="7172" max="7172" width="8.44140625" style="1056" customWidth="1"/>
    <col min="7173" max="7173" width="23.88671875" style="1056" customWidth="1"/>
    <col min="7174" max="7175" width="10.77734375" style="1056" customWidth="1"/>
    <col min="7176" max="7176" width="17.77734375" style="1056" customWidth="1"/>
    <col min="7177" max="7177" width="5.44140625" style="1056" customWidth="1"/>
    <col min="7178" max="7183" width="9" style="1056"/>
    <col min="7184" max="7188" width="8.77734375" style="1056" customWidth="1"/>
    <col min="7189" max="7424" width="9" style="1056"/>
    <col min="7425" max="7425" width="13" style="1056" customWidth="1"/>
    <col min="7426" max="7427" width="11.88671875" style="1056" customWidth="1"/>
    <col min="7428" max="7428" width="8.44140625" style="1056" customWidth="1"/>
    <col min="7429" max="7429" width="23.88671875" style="1056" customWidth="1"/>
    <col min="7430" max="7431" width="10.77734375" style="1056" customWidth="1"/>
    <col min="7432" max="7432" width="17.77734375" style="1056" customWidth="1"/>
    <col min="7433" max="7433" width="5.44140625" style="1056" customWidth="1"/>
    <col min="7434" max="7439" width="9" style="1056"/>
    <col min="7440" max="7444" width="8.77734375" style="1056" customWidth="1"/>
    <col min="7445" max="7680" width="9" style="1056"/>
    <col min="7681" max="7681" width="13" style="1056" customWidth="1"/>
    <col min="7682" max="7683" width="11.88671875" style="1056" customWidth="1"/>
    <col min="7684" max="7684" width="8.44140625" style="1056" customWidth="1"/>
    <col min="7685" max="7685" width="23.88671875" style="1056" customWidth="1"/>
    <col min="7686" max="7687" width="10.77734375" style="1056" customWidth="1"/>
    <col min="7688" max="7688" width="17.77734375" style="1056" customWidth="1"/>
    <col min="7689" max="7689" width="5.44140625" style="1056" customWidth="1"/>
    <col min="7690" max="7695" width="9" style="1056"/>
    <col min="7696" max="7700" width="8.77734375" style="1056" customWidth="1"/>
    <col min="7701" max="7936" width="9" style="1056"/>
    <col min="7937" max="7937" width="13" style="1056" customWidth="1"/>
    <col min="7938" max="7939" width="11.88671875" style="1056" customWidth="1"/>
    <col min="7940" max="7940" width="8.44140625" style="1056" customWidth="1"/>
    <col min="7941" max="7941" width="23.88671875" style="1056" customWidth="1"/>
    <col min="7942" max="7943" width="10.77734375" style="1056" customWidth="1"/>
    <col min="7944" max="7944" width="17.77734375" style="1056" customWidth="1"/>
    <col min="7945" max="7945" width="5.44140625" style="1056" customWidth="1"/>
    <col min="7946" max="7951" width="9" style="1056"/>
    <col min="7952" max="7956" width="8.77734375" style="1056" customWidth="1"/>
    <col min="7957" max="8192" width="9" style="1056"/>
    <col min="8193" max="8193" width="13" style="1056" customWidth="1"/>
    <col min="8194" max="8195" width="11.88671875" style="1056" customWidth="1"/>
    <col min="8196" max="8196" width="8.44140625" style="1056" customWidth="1"/>
    <col min="8197" max="8197" width="23.88671875" style="1056" customWidth="1"/>
    <col min="8198" max="8199" width="10.77734375" style="1056" customWidth="1"/>
    <col min="8200" max="8200" width="17.77734375" style="1056" customWidth="1"/>
    <col min="8201" max="8201" width="5.44140625" style="1056" customWidth="1"/>
    <col min="8202" max="8207" width="9" style="1056"/>
    <col min="8208" max="8212" width="8.77734375" style="1056" customWidth="1"/>
    <col min="8213" max="8448" width="9" style="1056"/>
    <col min="8449" max="8449" width="13" style="1056" customWidth="1"/>
    <col min="8450" max="8451" width="11.88671875" style="1056" customWidth="1"/>
    <col min="8452" max="8452" width="8.44140625" style="1056" customWidth="1"/>
    <col min="8453" max="8453" width="23.88671875" style="1056" customWidth="1"/>
    <col min="8454" max="8455" width="10.77734375" style="1056" customWidth="1"/>
    <col min="8456" max="8456" width="17.77734375" style="1056" customWidth="1"/>
    <col min="8457" max="8457" width="5.44140625" style="1056" customWidth="1"/>
    <col min="8458" max="8463" width="9" style="1056"/>
    <col min="8464" max="8468" width="8.77734375" style="1056" customWidth="1"/>
    <col min="8469" max="8704" width="9" style="1056"/>
    <col min="8705" max="8705" width="13" style="1056" customWidth="1"/>
    <col min="8706" max="8707" width="11.88671875" style="1056" customWidth="1"/>
    <col min="8708" max="8708" width="8.44140625" style="1056" customWidth="1"/>
    <col min="8709" max="8709" width="23.88671875" style="1056" customWidth="1"/>
    <col min="8710" max="8711" width="10.77734375" style="1056" customWidth="1"/>
    <col min="8712" max="8712" width="17.77734375" style="1056" customWidth="1"/>
    <col min="8713" max="8713" width="5.44140625" style="1056" customWidth="1"/>
    <col min="8714" max="8719" width="9" style="1056"/>
    <col min="8720" max="8724" width="8.77734375" style="1056" customWidth="1"/>
    <col min="8725" max="8960" width="9" style="1056"/>
    <col min="8961" max="8961" width="13" style="1056" customWidth="1"/>
    <col min="8962" max="8963" width="11.88671875" style="1056" customWidth="1"/>
    <col min="8964" max="8964" width="8.44140625" style="1056" customWidth="1"/>
    <col min="8965" max="8965" width="23.88671875" style="1056" customWidth="1"/>
    <col min="8966" max="8967" width="10.77734375" style="1056" customWidth="1"/>
    <col min="8968" max="8968" width="17.77734375" style="1056" customWidth="1"/>
    <col min="8969" max="8969" width="5.44140625" style="1056" customWidth="1"/>
    <col min="8970" max="8975" width="9" style="1056"/>
    <col min="8976" max="8980" width="8.77734375" style="1056" customWidth="1"/>
    <col min="8981" max="9216" width="9" style="1056"/>
    <col min="9217" max="9217" width="13" style="1056" customWidth="1"/>
    <col min="9218" max="9219" width="11.88671875" style="1056" customWidth="1"/>
    <col min="9220" max="9220" width="8.44140625" style="1056" customWidth="1"/>
    <col min="9221" max="9221" width="23.88671875" style="1056" customWidth="1"/>
    <col min="9222" max="9223" width="10.77734375" style="1056" customWidth="1"/>
    <col min="9224" max="9224" width="17.77734375" style="1056" customWidth="1"/>
    <col min="9225" max="9225" width="5.44140625" style="1056" customWidth="1"/>
    <col min="9226" max="9231" width="9" style="1056"/>
    <col min="9232" max="9236" width="8.77734375" style="1056" customWidth="1"/>
    <col min="9237" max="9472" width="9" style="1056"/>
    <col min="9473" max="9473" width="13" style="1056" customWidth="1"/>
    <col min="9474" max="9475" width="11.88671875" style="1056" customWidth="1"/>
    <col min="9476" max="9476" width="8.44140625" style="1056" customWidth="1"/>
    <col min="9477" max="9477" width="23.88671875" style="1056" customWidth="1"/>
    <col min="9478" max="9479" width="10.77734375" style="1056" customWidth="1"/>
    <col min="9480" max="9480" width="17.77734375" style="1056" customWidth="1"/>
    <col min="9481" max="9481" width="5.44140625" style="1056" customWidth="1"/>
    <col min="9482" max="9487" width="9" style="1056"/>
    <col min="9488" max="9492" width="8.77734375" style="1056" customWidth="1"/>
    <col min="9493" max="9728" width="9" style="1056"/>
    <col min="9729" max="9729" width="13" style="1056" customWidth="1"/>
    <col min="9730" max="9731" width="11.88671875" style="1056" customWidth="1"/>
    <col min="9732" max="9732" width="8.44140625" style="1056" customWidth="1"/>
    <col min="9733" max="9733" width="23.88671875" style="1056" customWidth="1"/>
    <col min="9734" max="9735" width="10.77734375" style="1056" customWidth="1"/>
    <col min="9736" max="9736" width="17.77734375" style="1056" customWidth="1"/>
    <col min="9737" max="9737" width="5.44140625" style="1056" customWidth="1"/>
    <col min="9738" max="9743" width="9" style="1056"/>
    <col min="9744" max="9748" width="8.77734375" style="1056" customWidth="1"/>
    <col min="9749" max="9984" width="9" style="1056"/>
    <col min="9985" max="9985" width="13" style="1056" customWidth="1"/>
    <col min="9986" max="9987" width="11.88671875" style="1056" customWidth="1"/>
    <col min="9988" max="9988" width="8.44140625" style="1056" customWidth="1"/>
    <col min="9989" max="9989" width="23.88671875" style="1056" customWidth="1"/>
    <col min="9990" max="9991" width="10.77734375" style="1056" customWidth="1"/>
    <col min="9992" max="9992" width="17.77734375" style="1056" customWidth="1"/>
    <col min="9993" max="9993" width="5.44140625" style="1056" customWidth="1"/>
    <col min="9994" max="9999" width="9" style="1056"/>
    <col min="10000" max="10004" width="8.77734375" style="1056" customWidth="1"/>
    <col min="10005" max="10240" width="9" style="1056"/>
    <col min="10241" max="10241" width="13" style="1056" customWidth="1"/>
    <col min="10242" max="10243" width="11.88671875" style="1056" customWidth="1"/>
    <col min="10244" max="10244" width="8.44140625" style="1056" customWidth="1"/>
    <col min="10245" max="10245" width="23.88671875" style="1056" customWidth="1"/>
    <col min="10246" max="10247" width="10.77734375" style="1056" customWidth="1"/>
    <col min="10248" max="10248" width="17.77734375" style="1056" customWidth="1"/>
    <col min="10249" max="10249" width="5.44140625" style="1056" customWidth="1"/>
    <col min="10250" max="10255" width="9" style="1056"/>
    <col min="10256" max="10260" width="8.77734375" style="1056" customWidth="1"/>
    <col min="10261" max="10496" width="9" style="1056"/>
    <col min="10497" max="10497" width="13" style="1056" customWidth="1"/>
    <col min="10498" max="10499" width="11.88671875" style="1056" customWidth="1"/>
    <col min="10500" max="10500" width="8.44140625" style="1056" customWidth="1"/>
    <col min="10501" max="10501" width="23.88671875" style="1056" customWidth="1"/>
    <col min="10502" max="10503" width="10.77734375" style="1056" customWidth="1"/>
    <col min="10504" max="10504" width="17.77734375" style="1056" customWidth="1"/>
    <col min="10505" max="10505" width="5.44140625" style="1056" customWidth="1"/>
    <col min="10506" max="10511" width="9" style="1056"/>
    <col min="10512" max="10516" width="8.77734375" style="1056" customWidth="1"/>
    <col min="10517" max="10752" width="9" style="1056"/>
    <col min="10753" max="10753" width="13" style="1056" customWidth="1"/>
    <col min="10754" max="10755" width="11.88671875" style="1056" customWidth="1"/>
    <col min="10756" max="10756" width="8.44140625" style="1056" customWidth="1"/>
    <col min="10757" max="10757" width="23.88671875" style="1056" customWidth="1"/>
    <col min="10758" max="10759" width="10.77734375" style="1056" customWidth="1"/>
    <col min="10760" max="10760" width="17.77734375" style="1056" customWidth="1"/>
    <col min="10761" max="10761" width="5.44140625" style="1056" customWidth="1"/>
    <col min="10762" max="10767" width="9" style="1056"/>
    <col min="10768" max="10772" width="8.77734375" style="1056" customWidth="1"/>
    <col min="10773" max="11008" width="9" style="1056"/>
    <col min="11009" max="11009" width="13" style="1056" customWidth="1"/>
    <col min="11010" max="11011" width="11.88671875" style="1056" customWidth="1"/>
    <col min="11012" max="11012" width="8.44140625" style="1056" customWidth="1"/>
    <col min="11013" max="11013" width="23.88671875" style="1056" customWidth="1"/>
    <col min="11014" max="11015" width="10.77734375" style="1056" customWidth="1"/>
    <col min="11016" max="11016" width="17.77734375" style="1056" customWidth="1"/>
    <col min="11017" max="11017" width="5.44140625" style="1056" customWidth="1"/>
    <col min="11018" max="11023" width="9" style="1056"/>
    <col min="11024" max="11028" width="8.77734375" style="1056" customWidth="1"/>
    <col min="11029" max="11264" width="9" style="1056"/>
    <col min="11265" max="11265" width="13" style="1056" customWidth="1"/>
    <col min="11266" max="11267" width="11.88671875" style="1056" customWidth="1"/>
    <col min="11268" max="11268" width="8.44140625" style="1056" customWidth="1"/>
    <col min="11269" max="11269" width="23.88671875" style="1056" customWidth="1"/>
    <col min="11270" max="11271" width="10.77734375" style="1056" customWidth="1"/>
    <col min="11272" max="11272" width="17.77734375" style="1056" customWidth="1"/>
    <col min="11273" max="11273" width="5.44140625" style="1056" customWidth="1"/>
    <col min="11274" max="11279" width="9" style="1056"/>
    <col min="11280" max="11284" width="8.77734375" style="1056" customWidth="1"/>
    <col min="11285" max="11520" width="9" style="1056"/>
    <col min="11521" max="11521" width="13" style="1056" customWidth="1"/>
    <col min="11522" max="11523" width="11.88671875" style="1056" customWidth="1"/>
    <col min="11524" max="11524" width="8.44140625" style="1056" customWidth="1"/>
    <col min="11525" max="11525" width="23.88671875" style="1056" customWidth="1"/>
    <col min="11526" max="11527" width="10.77734375" style="1056" customWidth="1"/>
    <col min="11528" max="11528" width="17.77734375" style="1056" customWidth="1"/>
    <col min="11529" max="11529" width="5.44140625" style="1056" customWidth="1"/>
    <col min="11530" max="11535" width="9" style="1056"/>
    <col min="11536" max="11540" width="8.77734375" style="1056" customWidth="1"/>
    <col min="11541" max="11776" width="9" style="1056"/>
    <col min="11777" max="11777" width="13" style="1056" customWidth="1"/>
    <col min="11778" max="11779" width="11.88671875" style="1056" customWidth="1"/>
    <col min="11780" max="11780" width="8.44140625" style="1056" customWidth="1"/>
    <col min="11781" max="11781" width="23.88671875" style="1056" customWidth="1"/>
    <col min="11782" max="11783" width="10.77734375" style="1056" customWidth="1"/>
    <col min="11784" max="11784" width="17.77734375" style="1056" customWidth="1"/>
    <col min="11785" max="11785" width="5.44140625" style="1056" customWidth="1"/>
    <col min="11786" max="11791" width="9" style="1056"/>
    <col min="11792" max="11796" width="8.77734375" style="1056" customWidth="1"/>
    <col min="11797" max="12032" width="9" style="1056"/>
    <col min="12033" max="12033" width="13" style="1056" customWidth="1"/>
    <col min="12034" max="12035" width="11.88671875" style="1056" customWidth="1"/>
    <col min="12036" max="12036" width="8.44140625" style="1056" customWidth="1"/>
    <col min="12037" max="12037" width="23.88671875" style="1056" customWidth="1"/>
    <col min="12038" max="12039" width="10.77734375" style="1056" customWidth="1"/>
    <col min="12040" max="12040" width="17.77734375" style="1056" customWidth="1"/>
    <col min="12041" max="12041" width="5.44140625" style="1056" customWidth="1"/>
    <col min="12042" max="12047" width="9" style="1056"/>
    <col min="12048" max="12052" width="8.77734375" style="1056" customWidth="1"/>
    <col min="12053" max="12288" width="9" style="1056"/>
    <col min="12289" max="12289" width="13" style="1056" customWidth="1"/>
    <col min="12290" max="12291" width="11.88671875" style="1056" customWidth="1"/>
    <col min="12292" max="12292" width="8.44140625" style="1056" customWidth="1"/>
    <col min="12293" max="12293" width="23.88671875" style="1056" customWidth="1"/>
    <col min="12294" max="12295" width="10.77734375" style="1056" customWidth="1"/>
    <col min="12296" max="12296" width="17.77734375" style="1056" customWidth="1"/>
    <col min="12297" max="12297" width="5.44140625" style="1056" customWidth="1"/>
    <col min="12298" max="12303" width="9" style="1056"/>
    <col min="12304" max="12308" width="8.77734375" style="1056" customWidth="1"/>
    <col min="12309" max="12544" width="9" style="1056"/>
    <col min="12545" max="12545" width="13" style="1056" customWidth="1"/>
    <col min="12546" max="12547" width="11.88671875" style="1056" customWidth="1"/>
    <col min="12548" max="12548" width="8.44140625" style="1056" customWidth="1"/>
    <col min="12549" max="12549" width="23.88671875" style="1056" customWidth="1"/>
    <col min="12550" max="12551" width="10.77734375" style="1056" customWidth="1"/>
    <col min="12552" max="12552" width="17.77734375" style="1056" customWidth="1"/>
    <col min="12553" max="12553" width="5.44140625" style="1056" customWidth="1"/>
    <col min="12554" max="12559" width="9" style="1056"/>
    <col min="12560" max="12564" width="8.77734375" style="1056" customWidth="1"/>
    <col min="12565" max="12800" width="9" style="1056"/>
    <col min="12801" max="12801" width="13" style="1056" customWidth="1"/>
    <col min="12802" max="12803" width="11.88671875" style="1056" customWidth="1"/>
    <col min="12804" max="12804" width="8.44140625" style="1056" customWidth="1"/>
    <col min="12805" max="12805" width="23.88671875" style="1056" customWidth="1"/>
    <col min="12806" max="12807" width="10.77734375" style="1056" customWidth="1"/>
    <col min="12808" max="12808" width="17.77734375" style="1056" customWidth="1"/>
    <col min="12809" max="12809" width="5.44140625" style="1056" customWidth="1"/>
    <col min="12810" max="12815" width="9" style="1056"/>
    <col min="12816" max="12820" width="8.77734375" style="1056" customWidth="1"/>
    <col min="12821" max="13056" width="9" style="1056"/>
    <col min="13057" max="13057" width="13" style="1056" customWidth="1"/>
    <col min="13058" max="13059" width="11.88671875" style="1056" customWidth="1"/>
    <col min="13060" max="13060" width="8.44140625" style="1056" customWidth="1"/>
    <col min="13061" max="13061" width="23.88671875" style="1056" customWidth="1"/>
    <col min="13062" max="13063" width="10.77734375" style="1056" customWidth="1"/>
    <col min="13064" max="13064" width="17.77734375" style="1056" customWidth="1"/>
    <col min="13065" max="13065" width="5.44140625" style="1056" customWidth="1"/>
    <col min="13066" max="13071" width="9" style="1056"/>
    <col min="13072" max="13076" width="8.77734375" style="1056" customWidth="1"/>
    <col min="13077" max="13312" width="9" style="1056"/>
    <col min="13313" max="13313" width="13" style="1056" customWidth="1"/>
    <col min="13314" max="13315" width="11.88671875" style="1056" customWidth="1"/>
    <col min="13316" max="13316" width="8.44140625" style="1056" customWidth="1"/>
    <col min="13317" max="13317" width="23.88671875" style="1056" customWidth="1"/>
    <col min="13318" max="13319" width="10.77734375" style="1056" customWidth="1"/>
    <col min="13320" max="13320" width="17.77734375" style="1056" customWidth="1"/>
    <col min="13321" max="13321" width="5.44140625" style="1056" customWidth="1"/>
    <col min="13322" max="13327" width="9" style="1056"/>
    <col min="13328" max="13332" width="8.77734375" style="1056" customWidth="1"/>
    <col min="13333" max="13568" width="9" style="1056"/>
    <col min="13569" max="13569" width="13" style="1056" customWidth="1"/>
    <col min="13570" max="13571" width="11.88671875" style="1056" customWidth="1"/>
    <col min="13572" max="13572" width="8.44140625" style="1056" customWidth="1"/>
    <col min="13573" max="13573" width="23.88671875" style="1056" customWidth="1"/>
    <col min="13574" max="13575" width="10.77734375" style="1056" customWidth="1"/>
    <col min="13576" max="13576" width="17.77734375" style="1056" customWidth="1"/>
    <col min="13577" max="13577" width="5.44140625" style="1056" customWidth="1"/>
    <col min="13578" max="13583" width="9" style="1056"/>
    <col min="13584" max="13588" width="8.77734375" style="1056" customWidth="1"/>
    <col min="13589" max="13824" width="9" style="1056"/>
    <col min="13825" max="13825" width="13" style="1056" customWidth="1"/>
    <col min="13826" max="13827" width="11.88671875" style="1056" customWidth="1"/>
    <col min="13828" max="13828" width="8.44140625" style="1056" customWidth="1"/>
    <col min="13829" max="13829" width="23.88671875" style="1056" customWidth="1"/>
    <col min="13830" max="13831" width="10.77734375" style="1056" customWidth="1"/>
    <col min="13832" max="13832" width="17.77734375" style="1056" customWidth="1"/>
    <col min="13833" max="13833" width="5.44140625" style="1056" customWidth="1"/>
    <col min="13834" max="13839" width="9" style="1056"/>
    <col min="13840" max="13844" width="8.77734375" style="1056" customWidth="1"/>
    <col min="13845" max="14080" width="9" style="1056"/>
    <col min="14081" max="14081" width="13" style="1056" customWidth="1"/>
    <col min="14082" max="14083" width="11.88671875" style="1056" customWidth="1"/>
    <col min="14084" max="14084" width="8.44140625" style="1056" customWidth="1"/>
    <col min="14085" max="14085" width="23.88671875" style="1056" customWidth="1"/>
    <col min="14086" max="14087" width="10.77734375" style="1056" customWidth="1"/>
    <col min="14088" max="14088" width="17.77734375" style="1056" customWidth="1"/>
    <col min="14089" max="14089" width="5.44140625" style="1056" customWidth="1"/>
    <col min="14090" max="14095" width="9" style="1056"/>
    <col min="14096" max="14100" width="8.77734375" style="1056" customWidth="1"/>
    <col min="14101" max="14336" width="9" style="1056"/>
    <col min="14337" max="14337" width="13" style="1056" customWidth="1"/>
    <col min="14338" max="14339" width="11.88671875" style="1056" customWidth="1"/>
    <col min="14340" max="14340" width="8.44140625" style="1056" customWidth="1"/>
    <col min="14341" max="14341" width="23.88671875" style="1056" customWidth="1"/>
    <col min="14342" max="14343" width="10.77734375" style="1056" customWidth="1"/>
    <col min="14344" max="14344" width="17.77734375" style="1056" customWidth="1"/>
    <col min="14345" max="14345" width="5.44140625" style="1056" customWidth="1"/>
    <col min="14346" max="14351" width="9" style="1056"/>
    <col min="14352" max="14356" width="8.77734375" style="1056" customWidth="1"/>
    <col min="14357" max="14592" width="9" style="1056"/>
    <col min="14593" max="14593" width="13" style="1056" customWidth="1"/>
    <col min="14594" max="14595" width="11.88671875" style="1056" customWidth="1"/>
    <col min="14596" max="14596" width="8.44140625" style="1056" customWidth="1"/>
    <col min="14597" max="14597" width="23.88671875" style="1056" customWidth="1"/>
    <col min="14598" max="14599" width="10.77734375" style="1056" customWidth="1"/>
    <col min="14600" max="14600" width="17.77734375" style="1056" customWidth="1"/>
    <col min="14601" max="14601" width="5.44140625" style="1056" customWidth="1"/>
    <col min="14602" max="14607" width="9" style="1056"/>
    <col min="14608" max="14612" width="8.77734375" style="1056" customWidth="1"/>
    <col min="14613" max="14848" width="9" style="1056"/>
    <col min="14849" max="14849" width="13" style="1056" customWidth="1"/>
    <col min="14850" max="14851" width="11.88671875" style="1056" customWidth="1"/>
    <col min="14852" max="14852" width="8.44140625" style="1056" customWidth="1"/>
    <col min="14853" max="14853" width="23.88671875" style="1056" customWidth="1"/>
    <col min="14854" max="14855" width="10.77734375" style="1056" customWidth="1"/>
    <col min="14856" max="14856" width="17.77734375" style="1056" customWidth="1"/>
    <col min="14857" max="14857" width="5.44140625" style="1056" customWidth="1"/>
    <col min="14858" max="14863" width="9" style="1056"/>
    <col min="14864" max="14868" width="8.77734375" style="1056" customWidth="1"/>
    <col min="14869" max="15104" width="9" style="1056"/>
    <col min="15105" max="15105" width="13" style="1056" customWidth="1"/>
    <col min="15106" max="15107" width="11.88671875" style="1056" customWidth="1"/>
    <col min="15108" max="15108" width="8.44140625" style="1056" customWidth="1"/>
    <col min="15109" max="15109" width="23.88671875" style="1056" customWidth="1"/>
    <col min="15110" max="15111" width="10.77734375" style="1056" customWidth="1"/>
    <col min="15112" max="15112" width="17.77734375" style="1056" customWidth="1"/>
    <col min="15113" max="15113" width="5.44140625" style="1056" customWidth="1"/>
    <col min="15114" max="15119" width="9" style="1056"/>
    <col min="15120" max="15124" width="8.77734375" style="1056" customWidth="1"/>
    <col min="15125" max="15360" width="9" style="1056"/>
    <col min="15361" max="15361" width="13" style="1056" customWidth="1"/>
    <col min="15362" max="15363" width="11.88671875" style="1056" customWidth="1"/>
    <col min="15364" max="15364" width="8.44140625" style="1056" customWidth="1"/>
    <col min="15365" max="15365" width="23.88671875" style="1056" customWidth="1"/>
    <col min="15366" max="15367" width="10.77734375" style="1056" customWidth="1"/>
    <col min="15368" max="15368" width="17.77734375" style="1056" customWidth="1"/>
    <col min="15369" max="15369" width="5.44140625" style="1056" customWidth="1"/>
    <col min="15370" max="15375" width="9" style="1056"/>
    <col min="15376" max="15380" width="8.77734375" style="1056" customWidth="1"/>
    <col min="15381" max="15616" width="9" style="1056"/>
    <col min="15617" max="15617" width="13" style="1056" customWidth="1"/>
    <col min="15618" max="15619" width="11.88671875" style="1056" customWidth="1"/>
    <col min="15620" max="15620" width="8.44140625" style="1056" customWidth="1"/>
    <col min="15621" max="15621" width="23.88671875" style="1056" customWidth="1"/>
    <col min="15622" max="15623" width="10.77734375" style="1056" customWidth="1"/>
    <col min="15624" max="15624" width="17.77734375" style="1056" customWidth="1"/>
    <col min="15625" max="15625" width="5.44140625" style="1056" customWidth="1"/>
    <col min="15626" max="15631" width="9" style="1056"/>
    <col min="15632" max="15636" width="8.77734375" style="1056" customWidth="1"/>
    <col min="15637" max="15872" width="9" style="1056"/>
    <col min="15873" max="15873" width="13" style="1056" customWidth="1"/>
    <col min="15874" max="15875" width="11.88671875" style="1056" customWidth="1"/>
    <col min="15876" max="15876" width="8.44140625" style="1056" customWidth="1"/>
    <col min="15877" max="15877" width="23.88671875" style="1056" customWidth="1"/>
    <col min="15878" max="15879" width="10.77734375" style="1056" customWidth="1"/>
    <col min="15880" max="15880" width="17.77734375" style="1056" customWidth="1"/>
    <col min="15881" max="15881" width="5.44140625" style="1056" customWidth="1"/>
    <col min="15882" max="15887" width="9" style="1056"/>
    <col min="15888" max="15892" width="8.77734375" style="1056" customWidth="1"/>
    <col min="15893" max="16128" width="9" style="1056"/>
    <col min="16129" max="16129" width="13" style="1056" customWidth="1"/>
    <col min="16130" max="16131" width="11.88671875" style="1056" customWidth="1"/>
    <col min="16132" max="16132" width="8.44140625" style="1056" customWidth="1"/>
    <col min="16133" max="16133" width="23.88671875" style="1056" customWidth="1"/>
    <col min="16134" max="16135" width="10.77734375" style="1056" customWidth="1"/>
    <col min="16136" max="16136" width="17.77734375" style="1056" customWidth="1"/>
    <col min="16137" max="16137" width="5.44140625" style="1056" customWidth="1"/>
    <col min="16138" max="16143" width="9" style="1056"/>
    <col min="16144" max="16148" width="8.77734375" style="1056" customWidth="1"/>
    <col min="16149" max="16384" width="9" style="1056"/>
  </cols>
  <sheetData>
    <row r="1" spans="1:9" s="78" customFormat="1" ht="20.100000000000001" customHeight="1" thickBot="1">
      <c r="A1" s="1048" t="s">
        <v>1373</v>
      </c>
      <c r="B1" s="1049"/>
      <c r="C1" s="1050"/>
      <c r="F1" s="1051" t="s">
        <v>1374</v>
      </c>
      <c r="G1" s="2105" t="s">
        <v>1375</v>
      </c>
      <c r="H1" s="2106"/>
      <c r="I1" s="147" t="s">
        <v>873</v>
      </c>
    </row>
    <row r="2" spans="1:9" s="78" customFormat="1" ht="20.100000000000001" customHeight="1" thickBot="1">
      <c r="A2" s="1048" t="s">
        <v>1376</v>
      </c>
      <c r="B2" s="1052" t="s">
        <v>1377</v>
      </c>
      <c r="C2" s="1053"/>
      <c r="D2" s="1053"/>
      <c r="E2" s="76"/>
      <c r="F2" s="1051" t="s">
        <v>1378</v>
      </c>
      <c r="G2" s="2107" t="s">
        <v>1379</v>
      </c>
      <c r="H2" s="2108"/>
    </row>
    <row r="3" spans="1:9" s="1054" customFormat="1" ht="60" customHeight="1">
      <c r="A3" s="2109" t="s">
        <v>1380</v>
      </c>
      <c r="B3" s="2110"/>
      <c r="C3" s="2110"/>
      <c r="D3" s="2110"/>
      <c r="E3" s="2110"/>
      <c r="F3" s="2110"/>
      <c r="G3" s="2110"/>
      <c r="H3" s="2110"/>
    </row>
    <row r="4" spans="1:9" s="1055" customFormat="1" ht="25.2" thickBot="1">
      <c r="A4" s="2111" t="s">
        <v>2470</v>
      </c>
      <c r="B4" s="2111"/>
      <c r="C4" s="2111"/>
      <c r="D4" s="2111"/>
      <c r="E4" s="2111"/>
      <c r="F4" s="2111"/>
      <c r="G4" s="2111"/>
      <c r="H4" s="2111"/>
    </row>
    <row r="5" spans="1:9" s="78" customFormat="1" ht="19.95" customHeight="1">
      <c r="A5" s="2112" t="s">
        <v>1381</v>
      </c>
      <c r="B5" s="2112"/>
      <c r="C5" s="2112"/>
      <c r="D5" s="2112"/>
      <c r="E5" s="2112"/>
      <c r="F5" s="2114" t="s">
        <v>1382</v>
      </c>
      <c r="G5" s="2115"/>
      <c r="H5" s="2116"/>
    </row>
    <row r="6" spans="1:9" s="78" customFormat="1" ht="19.95" customHeight="1" thickBot="1">
      <c r="A6" s="2113"/>
      <c r="B6" s="2113"/>
      <c r="C6" s="2113"/>
      <c r="D6" s="2113"/>
      <c r="E6" s="2113"/>
      <c r="F6" s="2117"/>
      <c r="G6" s="2118"/>
      <c r="H6" s="2119"/>
    </row>
    <row r="7" spans="1:9" s="78" customFormat="1" ht="36" customHeight="1">
      <c r="A7" s="2132" t="s">
        <v>1383</v>
      </c>
      <c r="B7" s="78" t="s">
        <v>1384</v>
      </c>
      <c r="C7" s="1056"/>
      <c r="D7" s="1056"/>
      <c r="E7" s="1057"/>
      <c r="F7" s="2121">
        <f>F8+F9+F10+F11</f>
        <v>1</v>
      </c>
      <c r="G7" s="2122"/>
      <c r="H7" s="2123"/>
    </row>
    <row r="8" spans="1:9" s="78" customFormat="1" ht="36" customHeight="1">
      <c r="A8" s="2133"/>
      <c r="B8" s="1058" t="s">
        <v>1385</v>
      </c>
      <c r="C8" s="1059"/>
      <c r="D8" s="1060"/>
      <c r="E8" s="1060"/>
      <c r="F8" s="2127">
        <v>0</v>
      </c>
      <c r="G8" s="1765"/>
      <c r="H8" s="2128"/>
    </row>
    <row r="9" spans="1:9" s="78" customFormat="1" ht="36" customHeight="1">
      <c r="A9" s="2133"/>
      <c r="B9" s="1061" t="s">
        <v>1386</v>
      </c>
      <c r="C9" s="1062"/>
      <c r="D9" s="1057"/>
      <c r="E9" s="1057"/>
      <c r="F9" s="2127">
        <v>1</v>
      </c>
      <c r="G9" s="1765"/>
      <c r="H9" s="2128"/>
    </row>
    <row r="10" spans="1:9" s="78" customFormat="1" ht="36" customHeight="1">
      <c r="A10" s="2133"/>
      <c r="B10" s="1063" t="s">
        <v>1387</v>
      </c>
      <c r="C10" s="1059"/>
      <c r="D10" s="1059"/>
      <c r="E10" s="1064"/>
      <c r="F10" s="2127">
        <v>0</v>
      </c>
      <c r="G10" s="1765"/>
      <c r="H10" s="2128"/>
    </row>
    <row r="11" spans="1:9" s="78" customFormat="1" ht="36" customHeight="1">
      <c r="A11" s="2134"/>
      <c r="B11" s="1063" t="s">
        <v>1388</v>
      </c>
      <c r="C11" s="1059"/>
      <c r="D11" s="1059"/>
      <c r="E11" s="1057"/>
      <c r="F11" s="2127">
        <v>0</v>
      </c>
      <c r="G11" s="1765"/>
      <c r="H11" s="2128"/>
    </row>
    <row r="12" spans="1:9" s="78" customFormat="1" ht="35.1" customHeight="1">
      <c r="A12" s="2097" t="s">
        <v>1389</v>
      </c>
      <c r="B12" s="1065" t="s">
        <v>1384</v>
      </c>
      <c r="C12" s="1066"/>
      <c r="D12" s="1066"/>
      <c r="E12" s="1056"/>
      <c r="F12" s="2129">
        <f>F13+F14+F15+F18+F19+F20</f>
        <v>11</v>
      </c>
      <c r="G12" s="2130"/>
      <c r="H12" s="2131"/>
    </row>
    <row r="13" spans="1:9" s="78" customFormat="1" ht="35.1" customHeight="1">
      <c r="A13" s="2098"/>
      <c r="B13" s="1068" t="s">
        <v>1390</v>
      </c>
      <c r="C13" s="1069"/>
      <c r="D13" s="1070"/>
      <c r="E13" s="1064"/>
      <c r="F13" s="2127">
        <v>0</v>
      </c>
      <c r="G13" s="1765"/>
      <c r="H13" s="2128"/>
    </row>
    <row r="14" spans="1:9" s="78" customFormat="1" ht="35.1" customHeight="1">
      <c r="A14" s="2098"/>
      <c r="B14" s="1068" t="s">
        <v>1391</v>
      </c>
      <c r="C14" s="1069"/>
      <c r="D14" s="1070"/>
      <c r="E14" s="1064"/>
      <c r="F14" s="2127">
        <v>6</v>
      </c>
      <c r="G14" s="1765"/>
      <c r="H14" s="2128"/>
    </row>
    <row r="15" spans="1:9" s="78" customFormat="1" ht="35.1" customHeight="1">
      <c r="A15" s="2098"/>
      <c r="B15" s="2100" t="s">
        <v>1392</v>
      </c>
      <c r="C15" s="1071" t="s">
        <v>1393</v>
      </c>
      <c r="D15" s="1071"/>
      <c r="E15" s="1071"/>
      <c r="F15" s="2129">
        <f>F16+F17</f>
        <v>5</v>
      </c>
      <c r="G15" s="2130"/>
      <c r="H15" s="2131"/>
    </row>
    <row r="16" spans="1:9" s="78" customFormat="1" ht="35.1" customHeight="1">
      <c r="A16" s="2098"/>
      <c r="B16" s="2101"/>
      <c r="C16" s="2103" t="s">
        <v>1394</v>
      </c>
      <c r="D16" s="2104"/>
      <c r="E16" s="2104"/>
      <c r="F16" s="2127">
        <v>5</v>
      </c>
      <c r="G16" s="1765"/>
      <c r="H16" s="2128"/>
    </row>
    <row r="17" spans="1:8" s="78" customFormat="1" ht="35.1" customHeight="1">
      <c r="A17" s="2098"/>
      <c r="B17" s="2102"/>
      <c r="C17" s="1071" t="s">
        <v>1395</v>
      </c>
      <c r="D17" s="1071"/>
      <c r="E17" s="1071"/>
      <c r="F17" s="2127">
        <v>0</v>
      </c>
      <c r="G17" s="1765"/>
      <c r="H17" s="2128"/>
    </row>
    <row r="18" spans="1:8" s="78" customFormat="1" ht="35.1" customHeight="1">
      <c r="A18" s="2098"/>
      <c r="B18" s="1068" t="s">
        <v>1396</v>
      </c>
      <c r="C18" s="1069"/>
      <c r="D18" s="1064"/>
      <c r="E18" s="1064"/>
      <c r="F18" s="2127">
        <v>0</v>
      </c>
      <c r="G18" s="1765"/>
      <c r="H18" s="2128"/>
    </row>
    <row r="19" spans="1:8" s="78" customFormat="1" ht="35.1" customHeight="1">
      <c r="A19" s="2098"/>
      <c r="B19" s="1072" t="s">
        <v>1397</v>
      </c>
      <c r="C19" s="1057"/>
      <c r="D19" s="1057"/>
      <c r="E19" s="1064"/>
      <c r="F19" s="2127">
        <v>0</v>
      </c>
      <c r="G19" s="1765"/>
      <c r="H19" s="2128"/>
    </row>
    <row r="20" spans="1:8" s="78" customFormat="1" ht="35.1" customHeight="1" thickBot="1">
      <c r="A20" s="2099"/>
      <c r="B20" s="1073" t="s">
        <v>1398</v>
      </c>
      <c r="C20" s="1074"/>
      <c r="D20" s="1075"/>
      <c r="E20" s="1075"/>
      <c r="F20" s="2124">
        <v>0</v>
      </c>
      <c r="G20" s="2125"/>
      <c r="H20" s="2126"/>
    </row>
    <row r="21" spans="1:8" s="78" customFormat="1" ht="24.9" customHeight="1">
      <c r="A21" s="1067" t="s">
        <v>1399</v>
      </c>
      <c r="B21" s="1076" t="s">
        <v>1400</v>
      </c>
      <c r="C21" s="1076"/>
      <c r="D21" s="1077" t="s">
        <v>1401</v>
      </c>
      <c r="E21" s="1077"/>
      <c r="F21" s="1067" t="s">
        <v>1402</v>
      </c>
      <c r="G21" s="1067"/>
      <c r="H21" s="1078"/>
    </row>
    <row r="22" spans="1:8" s="78" customFormat="1" ht="24.75" customHeight="1">
      <c r="A22" s="1079"/>
      <c r="B22" s="1079"/>
      <c r="C22" s="1079"/>
      <c r="D22" s="1080" t="s">
        <v>1403</v>
      </c>
      <c r="E22" s="1080"/>
      <c r="F22" s="1081" t="s">
        <v>2471</v>
      </c>
      <c r="G22" s="1079"/>
      <c r="H22" s="1082"/>
    </row>
    <row r="23" spans="1:8" s="78" customFormat="1" ht="24.9" customHeight="1">
      <c r="A23" s="1067"/>
      <c r="B23" s="1067"/>
      <c r="C23" s="1067"/>
      <c r="D23" s="1083"/>
      <c r="E23" s="1083"/>
      <c r="F23" s="1077"/>
      <c r="G23" s="1079"/>
      <c r="H23" s="1078"/>
    </row>
    <row r="24" spans="1:8" s="78" customFormat="1" ht="24.9" customHeight="1">
      <c r="A24" s="2120" t="s">
        <v>1404</v>
      </c>
      <c r="B24" s="2120"/>
      <c r="C24" s="2120"/>
      <c r="D24" s="2120"/>
      <c r="E24" s="2120"/>
      <c r="F24" s="2120"/>
      <c r="G24" s="2120"/>
      <c r="H24" s="2120"/>
    </row>
    <row r="25" spans="1:8" s="78" customFormat="1" ht="24.9" customHeight="1">
      <c r="A25" s="1084" t="s">
        <v>1405</v>
      </c>
      <c r="H25" s="1085"/>
    </row>
    <row r="26" spans="1:8" s="78" customFormat="1" ht="17.25" customHeight="1">
      <c r="A26" s="1086"/>
      <c r="H26" s="1085"/>
    </row>
    <row r="28" spans="1:8">
      <c r="E28" s="1087"/>
    </row>
    <row r="29" spans="1:8">
      <c r="E29" s="1087"/>
    </row>
  </sheetData>
  <mergeCells count="25">
    <mergeCell ref="G1:H1"/>
    <mergeCell ref="G2:H2"/>
    <mergeCell ref="A3:H3"/>
    <mergeCell ref="A4:H4"/>
    <mergeCell ref="A5:E6"/>
    <mergeCell ref="F5:H6"/>
    <mergeCell ref="A7:A11"/>
    <mergeCell ref="F7:H7"/>
    <mergeCell ref="F8:H8"/>
    <mergeCell ref="F9:H9"/>
    <mergeCell ref="F10:H10"/>
    <mergeCell ref="F11:H11"/>
    <mergeCell ref="F19:H19"/>
    <mergeCell ref="F20:H20"/>
    <mergeCell ref="A24:H24"/>
    <mergeCell ref="A12:A20"/>
    <mergeCell ref="F12:H12"/>
    <mergeCell ref="F13:H13"/>
    <mergeCell ref="F14:H14"/>
    <mergeCell ref="B15:B17"/>
    <mergeCell ref="F15:H15"/>
    <mergeCell ref="C16:E16"/>
    <mergeCell ref="F16:H16"/>
    <mergeCell ref="F17:H17"/>
    <mergeCell ref="F18:H18"/>
  </mergeCells>
  <phoneticPr fontId="13" type="noConversion"/>
  <hyperlinks>
    <hyperlink ref="I1" location="預告統計資料發布時間表!A1" display="回發布時間表" xr:uid="{DCB9491F-6FE1-48C1-A525-BA20E1DFCE6C}"/>
  </hyperlinks>
  <printOptions horizontalCentered="1" gridLinesSet="0"/>
  <pageMargins left="0.39370078740157483" right="0.31" top="0.64" bottom="0.39370078740157483" header="0.19685039370078741" footer="0.19685039370078741"/>
  <pageSetup paperSize="9" scale="88" fitToHeight="0" orientation="portrait" horizontalDpi="4294967292" r:id="rId1"/>
  <headerFooter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D4AA7-A247-42C5-B19A-EC7E7AB974C6}">
  <sheetPr>
    <pageSetUpPr fitToPage="1"/>
  </sheetPr>
  <dimension ref="A1:M25"/>
  <sheetViews>
    <sheetView zoomScale="73" zoomScaleNormal="73" workbookViewId="0"/>
  </sheetViews>
  <sheetFormatPr defaultRowHeight="16.2"/>
  <cols>
    <col min="1" max="1" width="14.6640625" style="248" customWidth="1"/>
    <col min="2" max="2" width="9" style="248" customWidth="1"/>
    <col min="3" max="3" width="22.77734375" style="248" customWidth="1"/>
    <col min="4" max="4" width="16.21875" style="248" customWidth="1"/>
    <col min="5" max="7" width="12.109375" style="248" customWidth="1"/>
    <col min="8" max="9" width="16.21875" style="248" customWidth="1"/>
    <col min="10" max="10" width="26.6640625" style="248" customWidth="1"/>
    <col min="11" max="11" width="17.21875" style="248" customWidth="1"/>
    <col min="12" max="12" width="23.33203125" style="248" customWidth="1"/>
    <col min="13" max="256" width="8.88671875" style="174"/>
    <col min="257" max="257" width="14.6640625" style="174" customWidth="1"/>
    <col min="258" max="258" width="9" style="174" customWidth="1"/>
    <col min="259" max="259" width="22.77734375" style="174" customWidth="1"/>
    <col min="260" max="260" width="16.21875" style="174" customWidth="1"/>
    <col min="261" max="263" width="12.109375" style="174" customWidth="1"/>
    <col min="264" max="265" width="16.21875" style="174" customWidth="1"/>
    <col min="266" max="266" width="26.6640625" style="174" customWidth="1"/>
    <col min="267" max="267" width="17.21875" style="174" customWidth="1"/>
    <col min="268" max="268" width="23.33203125" style="174" customWidth="1"/>
    <col min="269" max="512" width="8.88671875" style="174"/>
    <col min="513" max="513" width="14.6640625" style="174" customWidth="1"/>
    <col min="514" max="514" width="9" style="174" customWidth="1"/>
    <col min="515" max="515" width="22.77734375" style="174" customWidth="1"/>
    <col min="516" max="516" width="16.21875" style="174" customWidth="1"/>
    <col min="517" max="519" width="12.109375" style="174" customWidth="1"/>
    <col min="520" max="521" width="16.21875" style="174" customWidth="1"/>
    <col min="522" max="522" width="26.6640625" style="174" customWidth="1"/>
    <col min="523" max="523" width="17.21875" style="174" customWidth="1"/>
    <col min="524" max="524" width="23.33203125" style="174" customWidth="1"/>
    <col min="525" max="768" width="8.88671875" style="174"/>
    <col min="769" max="769" width="14.6640625" style="174" customWidth="1"/>
    <col min="770" max="770" width="9" style="174" customWidth="1"/>
    <col min="771" max="771" width="22.77734375" style="174" customWidth="1"/>
    <col min="772" max="772" width="16.21875" style="174" customWidth="1"/>
    <col min="773" max="775" width="12.109375" style="174" customWidth="1"/>
    <col min="776" max="777" width="16.21875" style="174" customWidth="1"/>
    <col min="778" max="778" width="26.6640625" style="174" customWidth="1"/>
    <col min="779" max="779" width="17.21875" style="174" customWidth="1"/>
    <col min="780" max="780" width="23.33203125" style="174" customWidth="1"/>
    <col min="781" max="1024" width="8.88671875" style="174"/>
    <col min="1025" max="1025" width="14.6640625" style="174" customWidth="1"/>
    <col min="1026" max="1026" width="9" style="174" customWidth="1"/>
    <col min="1027" max="1027" width="22.77734375" style="174" customWidth="1"/>
    <col min="1028" max="1028" width="16.21875" style="174" customWidth="1"/>
    <col min="1029" max="1031" width="12.109375" style="174" customWidth="1"/>
    <col min="1032" max="1033" width="16.21875" style="174" customWidth="1"/>
    <col min="1034" max="1034" width="26.6640625" style="174" customWidth="1"/>
    <col min="1035" max="1035" width="17.21875" style="174" customWidth="1"/>
    <col min="1036" max="1036" width="23.33203125" style="174" customWidth="1"/>
    <col min="1037" max="1280" width="8.88671875" style="174"/>
    <col min="1281" max="1281" width="14.6640625" style="174" customWidth="1"/>
    <col min="1282" max="1282" width="9" style="174" customWidth="1"/>
    <col min="1283" max="1283" width="22.77734375" style="174" customWidth="1"/>
    <col min="1284" max="1284" width="16.21875" style="174" customWidth="1"/>
    <col min="1285" max="1287" width="12.109375" style="174" customWidth="1"/>
    <col min="1288" max="1289" width="16.21875" style="174" customWidth="1"/>
    <col min="1290" max="1290" width="26.6640625" style="174" customWidth="1"/>
    <col min="1291" max="1291" width="17.21875" style="174" customWidth="1"/>
    <col min="1292" max="1292" width="23.33203125" style="174" customWidth="1"/>
    <col min="1293" max="1536" width="8.88671875" style="174"/>
    <col min="1537" max="1537" width="14.6640625" style="174" customWidth="1"/>
    <col min="1538" max="1538" width="9" style="174" customWidth="1"/>
    <col min="1539" max="1539" width="22.77734375" style="174" customWidth="1"/>
    <col min="1540" max="1540" width="16.21875" style="174" customWidth="1"/>
    <col min="1541" max="1543" width="12.109375" style="174" customWidth="1"/>
    <col min="1544" max="1545" width="16.21875" style="174" customWidth="1"/>
    <col min="1546" max="1546" width="26.6640625" style="174" customWidth="1"/>
    <col min="1547" max="1547" width="17.21875" style="174" customWidth="1"/>
    <col min="1548" max="1548" width="23.33203125" style="174" customWidth="1"/>
    <col min="1549" max="1792" width="8.88671875" style="174"/>
    <col min="1793" max="1793" width="14.6640625" style="174" customWidth="1"/>
    <col min="1794" max="1794" width="9" style="174" customWidth="1"/>
    <col min="1795" max="1795" width="22.77734375" style="174" customWidth="1"/>
    <col min="1796" max="1796" width="16.21875" style="174" customWidth="1"/>
    <col min="1797" max="1799" width="12.109375" style="174" customWidth="1"/>
    <col min="1800" max="1801" width="16.21875" style="174" customWidth="1"/>
    <col min="1802" max="1802" width="26.6640625" style="174" customWidth="1"/>
    <col min="1803" max="1803" width="17.21875" style="174" customWidth="1"/>
    <col min="1804" max="1804" width="23.33203125" style="174" customWidth="1"/>
    <col min="1805" max="2048" width="8.88671875" style="174"/>
    <col min="2049" max="2049" width="14.6640625" style="174" customWidth="1"/>
    <col min="2050" max="2050" width="9" style="174" customWidth="1"/>
    <col min="2051" max="2051" width="22.77734375" style="174" customWidth="1"/>
    <col min="2052" max="2052" width="16.21875" style="174" customWidth="1"/>
    <col min="2053" max="2055" width="12.109375" style="174" customWidth="1"/>
    <col min="2056" max="2057" width="16.21875" style="174" customWidth="1"/>
    <col min="2058" max="2058" width="26.6640625" style="174" customWidth="1"/>
    <col min="2059" max="2059" width="17.21875" style="174" customWidth="1"/>
    <col min="2060" max="2060" width="23.33203125" style="174" customWidth="1"/>
    <col min="2061" max="2304" width="8.88671875" style="174"/>
    <col min="2305" max="2305" width="14.6640625" style="174" customWidth="1"/>
    <col min="2306" max="2306" width="9" style="174" customWidth="1"/>
    <col min="2307" max="2307" width="22.77734375" style="174" customWidth="1"/>
    <col min="2308" max="2308" width="16.21875" style="174" customWidth="1"/>
    <col min="2309" max="2311" width="12.109375" style="174" customWidth="1"/>
    <col min="2312" max="2313" width="16.21875" style="174" customWidth="1"/>
    <col min="2314" max="2314" width="26.6640625" style="174" customWidth="1"/>
    <col min="2315" max="2315" width="17.21875" style="174" customWidth="1"/>
    <col min="2316" max="2316" width="23.33203125" style="174" customWidth="1"/>
    <col min="2317" max="2560" width="8.88671875" style="174"/>
    <col min="2561" max="2561" width="14.6640625" style="174" customWidth="1"/>
    <col min="2562" max="2562" width="9" style="174" customWidth="1"/>
    <col min="2563" max="2563" width="22.77734375" style="174" customWidth="1"/>
    <col min="2564" max="2564" width="16.21875" style="174" customWidth="1"/>
    <col min="2565" max="2567" width="12.109375" style="174" customWidth="1"/>
    <col min="2568" max="2569" width="16.21875" style="174" customWidth="1"/>
    <col min="2570" max="2570" width="26.6640625" style="174" customWidth="1"/>
    <col min="2571" max="2571" width="17.21875" style="174" customWidth="1"/>
    <col min="2572" max="2572" width="23.33203125" style="174" customWidth="1"/>
    <col min="2573" max="2816" width="8.88671875" style="174"/>
    <col min="2817" max="2817" width="14.6640625" style="174" customWidth="1"/>
    <col min="2818" max="2818" width="9" style="174" customWidth="1"/>
    <col min="2819" max="2819" width="22.77734375" style="174" customWidth="1"/>
    <col min="2820" max="2820" width="16.21875" style="174" customWidth="1"/>
    <col min="2821" max="2823" width="12.109375" style="174" customWidth="1"/>
    <col min="2824" max="2825" width="16.21875" style="174" customWidth="1"/>
    <col min="2826" max="2826" width="26.6640625" style="174" customWidth="1"/>
    <col min="2827" max="2827" width="17.21875" style="174" customWidth="1"/>
    <col min="2828" max="2828" width="23.33203125" style="174" customWidth="1"/>
    <col min="2829" max="3072" width="8.88671875" style="174"/>
    <col min="3073" max="3073" width="14.6640625" style="174" customWidth="1"/>
    <col min="3074" max="3074" width="9" style="174" customWidth="1"/>
    <col min="3075" max="3075" width="22.77734375" style="174" customWidth="1"/>
    <col min="3076" max="3076" width="16.21875" style="174" customWidth="1"/>
    <col min="3077" max="3079" width="12.109375" style="174" customWidth="1"/>
    <col min="3080" max="3081" width="16.21875" style="174" customWidth="1"/>
    <col min="3082" max="3082" width="26.6640625" style="174" customWidth="1"/>
    <col min="3083" max="3083" width="17.21875" style="174" customWidth="1"/>
    <col min="3084" max="3084" width="23.33203125" style="174" customWidth="1"/>
    <col min="3085" max="3328" width="8.88671875" style="174"/>
    <col min="3329" max="3329" width="14.6640625" style="174" customWidth="1"/>
    <col min="3330" max="3330" width="9" style="174" customWidth="1"/>
    <col min="3331" max="3331" width="22.77734375" style="174" customWidth="1"/>
    <col min="3332" max="3332" width="16.21875" style="174" customWidth="1"/>
    <col min="3333" max="3335" width="12.109375" style="174" customWidth="1"/>
    <col min="3336" max="3337" width="16.21875" style="174" customWidth="1"/>
    <col min="3338" max="3338" width="26.6640625" style="174" customWidth="1"/>
    <col min="3339" max="3339" width="17.21875" style="174" customWidth="1"/>
    <col min="3340" max="3340" width="23.33203125" style="174" customWidth="1"/>
    <col min="3341" max="3584" width="8.88671875" style="174"/>
    <col min="3585" max="3585" width="14.6640625" style="174" customWidth="1"/>
    <col min="3586" max="3586" width="9" style="174" customWidth="1"/>
    <col min="3587" max="3587" width="22.77734375" style="174" customWidth="1"/>
    <col min="3588" max="3588" width="16.21875" style="174" customWidth="1"/>
    <col min="3589" max="3591" width="12.109375" style="174" customWidth="1"/>
    <col min="3592" max="3593" width="16.21875" style="174" customWidth="1"/>
    <col min="3594" max="3594" width="26.6640625" style="174" customWidth="1"/>
    <col min="3595" max="3595" width="17.21875" style="174" customWidth="1"/>
    <col min="3596" max="3596" width="23.33203125" style="174" customWidth="1"/>
    <col min="3597" max="3840" width="8.88671875" style="174"/>
    <col min="3841" max="3841" width="14.6640625" style="174" customWidth="1"/>
    <col min="3842" max="3842" width="9" style="174" customWidth="1"/>
    <col min="3843" max="3843" width="22.77734375" style="174" customWidth="1"/>
    <col min="3844" max="3844" width="16.21875" style="174" customWidth="1"/>
    <col min="3845" max="3847" width="12.109375" style="174" customWidth="1"/>
    <col min="3848" max="3849" width="16.21875" style="174" customWidth="1"/>
    <col min="3850" max="3850" width="26.6640625" style="174" customWidth="1"/>
    <col min="3851" max="3851" width="17.21875" style="174" customWidth="1"/>
    <col min="3852" max="3852" width="23.33203125" style="174" customWidth="1"/>
    <col min="3853" max="4096" width="8.88671875" style="174"/>
    <col min="4097" max="4097" width="14.6640625" style="174" customWidth="1"/>
    <col min="4098" max="4098" width="9" style="174" customWidth="1"/>
    <col min="4099" max="4099" width="22.77734375" style="174" customWidth="1"/>
    <col min="4100" max="4100" width="16.21875" style="174" customWidth="1"/>
    <col min="4101" max="4103" width="12.109375" style="174" customWidth="1"/>
    <col min="4104" max="4105" width="16.21875" style="174" customWidth="1"/>
    <col min="4106" max="4106" width="26.6640625" style="174" customWidth="1"/>
    <col min="4107" max="4107" width="17.21875" style="174" customWidth="1"/>
    <col min="4108" max="4108" width="23.33203125" style="174" customWidth="1"/>
    <col min="4109" max="4352" width="8.88671875" style="174"/>
    <col min="4353" max="4353" width="14.6640625" style="174" customWidth="1"/>
    <col min="4354" max="4354" width="9" style="174" customWidth="1"/>
    <col min="4355" max="4355" width="22.77734375" style="174" customWidth="1"/>
    <col min="4356" max="4356" width="16.21875" style="174" customWidth="1"/>
    <col min="4357" max="4359" width="12.109375" style="174" customWidth="1"/>
    <col min="4360" max="4361" width="16.21875" style="174" customWidth="1"/>
    <col min="4362" max="4362" width="26.6640625" style="174" customWidth="1"/>
    <col min="4363" max="4363" width="17.21875" style="174" customWidth="1"/>
    <col min="4364" max="4364" width="23.33203125" style="174" customWidth="1"/>
    <col min="4365" max="4608" width="8.88671875" style="174"/>
    <col min="4609" max="4609" width="14.6640625" style="174" customWidth="1"/>
    <col min="4610" max="4610" width="9" style="174" customWidth="1"/>
    <col min="4611" max="4611" width="22.77734375" style="174" customWidth="1"/>
    <col min="4612" max="4612" width="16.21875" style="174" customWidth="1"/>
    <col min="4613" max="4615" width="12.109375" style="174" customWidth="1"/>
    <col min="4616" max="4617" width="16.21875" style="174" customWidth="1"/>
    <col min="4618" max="4618" width="26.6640625" style="174" customWidth="1"/>
    <col min="4619" max="4619" width="17.21875" style="174" customWidth="1"/>
    <col min="4620" max="4620" width="23.33203125" style="174" customWidth="1"/>
    <col min="4621" max="4864" width="8.88671875" style="174"/>
    <col min="4865" max="4865" width="14.6640625" style="174" customWidth="1"/>
    <col min="4866" max="4866" width="9" style="174" customWidth="1"/>
    <col min="4867" max="4867" width="22.77734375" style="174" customWidth="1"/>
    <col min="4868" max="4868" width="16.21875" style="174" customWidth="1"/>
    <col min="4869" max="4871" width="12.109375" style="174" customWidth="1"/>
    <col min="4872" max="4873" width="16.21875" style="174" customWidth="1"/>
    <col min="4874" max="4874" width="26.6640625" style="174" customWidth="1"/>
    <col min="4875" max="4875" width="17.21875" style="174" customWidth="1"/>
    <col min="4876" max="4876" width="23.33203125" style="174" customWidth="1"/>
    <col min="4877" max="5120" width="8.88671875" style="174"/>
    <col min="5121" max="5121" width="14.6640625" style="174" customWidth="1"/>
    <col min="5122" max="5122" width="9" style="174" customWidth="1"/>
    <col min="5123" max="5123" width="22.77734375" style="174" customWidth="1"/>
    <col min="5124" max="5124" width="16.21875" style="174" customWidth="1"/>
    <col min="5125" max="5127" width="12.109375" style="174" customWidth="1"/>
    <col min="5128" max="5129" width="16.21875" style="174" customWidth="1"/>
    <col min="5130" max="5130" width="26.6640625" style="174" customWidth="1"/>
    <col min="5131" max="5131" width="17.21875" style="174" customWidth="1"/>
    <col min="5132" max="5132" width="23.33203125" style="174" customWidth="1"/>
    <col min="5133" max="5376" width="8.88671875" style="174"/>
    <col min="5377" max="5377" width="14.6640625" style="174" customWidth="1"/>
    <col min="5378" max="5378" width="9" style="174" customWidth="1"/>
    <col min="5379" max="5379" width="22.77734375" style="174" customWidth="1"/>
    <col min="5380" max="5380" width="16.21875" style="174" customWidth="1"/>
    <col min="5381" max="5383" width="12.109375" style="174" customWidth="1"/>
    <col min="5384" max="5385" width="16.21875" style="174" customWidth="1"/>
    <col min="5386" max="5386" width="26.6640625" style="174" customWidth="1"/>
    <col min="5387" max="5387" width="17.21875" style="174" customWidth="1"/>
    <col min="5388" max="5388" width="23.33203125" style="174" customWidth="1"/>
    <col min="5389" max="5632" width="8.88671875" style="174"/>
    <col min="5633" max="5633" width="14.6640625" style="174" customWidth="1"/>
    <col min="5634" max="5634" width="9" style="174" customWidth="1"/>
    <col min="5635" max="5635" width="22.77734375" style="174" customWidth="1"/>
    <col min="5636" max="5636" width="16.21875" style="174" customWidth="1"/>
    <col min="5637" max="5639" width="12.109375" style="174" customWidth="1"/>
    <col min="5640" max="5641" width="16.21875" style="174" customWidth="1"/>
    <col min="5642" max="5642" width="26.6640625" style="174" customWidth="1"/>
    <col min="5643" max="5643" width="17.21875" style="174" customWidth="1"/>
    <col min="5644" max="5644" width="23.33203125" style="174" customWidth="1"/>
    <col min="5645" max="5888" width="8.88671875" style="174"/>
    <col min="5889" max="5889" width="14.6640625" style="174" customWidth="1"/>
    <col min="5890" max="5890" width="9" style="174" customWidth="1"/>
    <col min="5891" max="5891" width="22.77734375" style="174" customWidth="1"/>
    <col min="5892" max="5892" width="16.21875" style="174" customWidth="1"/>
    <col min="5893" max="5895" width="12.109375" style="174" customWidth="1"/>
    <col min="5896" max="5897" width="16.21875" style="174" customWidth="1"/>
    <col min="5898" max="5898" width="26.6640625" style="174" customWidth="1"/>
    <col min="5899" max="5899" width="17.21875" style="174" customWidth="1"/>
    <col min="5900" max="5900" width="23.33203125" style="174" customWidth="1"/>
    <col min="5901" max="6144" width="8.88671875" style="174"/>
    <col min="6145" max="6145" width="14.6640625" style="174" customWidth="1"/>
    <col min="6146" max="6146" width="9" style="174" customWidth="1"/>
    <col min="6147" max="6147" width="22.77734375" style="174" customWidth="1"/>
    <col min="6148" max="6148" width="16.21875" style="174" customWidth="1"/>
    <col min="6149" max="6151" width="12.109375" style="174" customWidth="1"/>
    <col min="6152" max="6153" width="16.21875" style="174" customWidth="1"/>
    <col min="6154" max="6154" width="26.6640625" style="174" customWidth="1"/>
    <col min="6155" max="6155" width="17.21875" style="174" customWidth="1"/>
    <col min="6156" max="6156" width="23.33203125" style="174" customWidth="1"/>
    <col min="6157" max="6400" width="8.88671875" style="174"/>
    <col min="6401" max="6401" width="14.6640625" style="174" customWidth="1"/>
    <col min="6402" max="6402" width="9" style="174" customWidth="1"/>
    <col min="6403" max="6403" width="22.77734375" style="174" customWidth="1"/>
    <col min="6404" max="6404" width="16.21875" style="174" customWidth="1"/>
    <col min="6405" max="6407" width="12.109375" style="174" customWidth="1"/>
    <col min="6408" max="6409" width="16.21875" style="174" customWidth="1"/>
    <col min="6410" max="6410" width="26.6640625" style="174" customWidth="1"/>
    <col min="6411" max="6411" width="17.21875" style="174" customWidth="1"/>
    <col min="6412" max="6412" width="23.33203125" style="174" customWidth="1"/>
    <col min="6413" max="6656" width="8.88671875" style="174"/>
    <col min="6657" max="6657" width="14.6640625" style="174" customWidth="1"/>
    <col min="6658" max="6658" width="9" style="174" customWidth="1"/>
    <col min="6659" max="6659" width="22.77734375" style="174" customWidth="1"/>
    <col min="6660" max="6660" width="16.21875" style="174" customWidth="1"/>
    <col min="6661" max="6663" width="12.109375" style="174" customWidth="1"/>
    <col min="6664" max="6665" width="16.21875" style="174" customWidth="1"/>
    <col min="6666" max="6666" width="26.6640625" style="174" customWidth="1"/>
    <col min="6667" max="6667" width="17.21875" style="174" customWidth="1"/>
    <col min="6668" max="6668" width="23.33203125" style="174" customWidth="1"/>
    <col min="6669" max="6912" width="8.88671875" style="174"/>
    <col min="6913" max="6913" width="14.6640625" style="174" customWidth="1"/>
    <col min="6914" max="6914" width="9" style="174" customWidth="1"/>
    <col min="6915" max="6915" width="22.77734375" style="174" customWidth="1"/>
    <col min="6916" max="6916" width="16.21875" style="174" customWidth="1"/>
    <col min="6917" max="6919" width="12.109375" style="174" customWidth="1"/>
    <col min="6920" max="6921" width="16.21875" style="174" customWidth="1"/>
    <col min="6922" max="6922" width="26.6640625" style="174" customWidth="1"/>
    <col min="6923" max="6923" width="17.21875" style="174" customWidth="1"/>
    <col min="6924" max="6924" width="23.33203125" style="174" customWidth="1"/>
    <col min="6925" max="7168" width="8.88671875" style="174"/>
    <col min="7169" max="7169" width="14.6640625" style="174" customWidth="1"/>
    <col min="7170" max="7170" width="9" style="174" customWidth="1"/>
    <col min="7171" max="7171" width="22.77734375" style="174" customWidth="1"/>
    <col min="7172" max="7172" width="16.21875" style="174" customWidth="1"/>
    <col min="7173" max="7175" width="12.109375" style="174" customWidth="1"/>
    <col min="7176" max="7177" width="16.21875" style="174" customWidth="1"/>
    <col min="7178" max="7178" width="26.6640625" style="174" customWidth="1"/>
    <col min="7179" max="7179" width="17.21875" style="174" customWidth="1"/>
    <col min="7180" max="7180" width="23.33203125" style="174" customWidth="1"/>
    <col min="7181" max="7424" width="8.88671875" style="174"/>
    <col min="7425" max="7425" width="14.6640625" style="174" customWidth="1"/>
    <col min="7426" max="7426" width="9" style="174" customWidth="1"/>
    <col min="7427" max="7427" width="22.77734375" style="174" customWidth="1"/>
    <col min="7428" max="7428" width="16.21875" style="174" customWidth="1"/>
    <col min="7429" max="7431" width="12.109375" style="174" customWidth="1"/>
    <col min="7432" max="7433" width="16.21875" style="174" customWidth="1"/>
    <col min="7434" max="7434" width="26.6640625" style="174" customWidth="1"/>
    <col min="7435" max="7435" width="17.21875" style="174" customWidth="1"/>
    <col min="7436" max="7436" width="23.33203125" style="174" customWidth="1"/>
    <col min="7437" max="7680" width="8.88671875" style="174"/>
    <col min="7681" max="7681" width="14.6640625" style="174" customWidth="1"/>
    <col min="7682" max="7682" width="9" style="174" customWidth="1"/>
    <col min="7683" max="7683" width="22.77734375" style="174" customWidth="1"/>
    <col min="7684" max="7684" width="16.21875" style="174" customWidth="1"/>
    <col min="7685" max="7687" width="12.109375" style="174" customWidth="1"/>
    <col min="7688" max="7689" width="16.21875" style="174" customWidth="1"/>
    <col min="7690" max="7690" width="26.6640625" style="174" customWidth="1"/>
    <col min="7691" max="7691" width="17.21875" style="174" customWidth="1"/>
    <col min="7692" max="7692" width="23.33203125" style="174" customWidth="1"/>
    <col min="7693" max="7936" width="8.88671875" style="174"/>
    <col min="7937" max="7937" width="14.6640625" style="174" customWidth="1"/>
    <col min="7938" max="7938" width="9" style="174" customWidth="1"/>
    <col min="7939" max="7939" width="22.77734375" style="174" customWidth="1"/>
    <col min="7940" max="7940" width="16.21875" style="174" customWidth="1"/>
    <col min="7941" max="7943" width="12.109375" style="174" customWidth="1"/>
    <col min="7944" max="7945" width="16.21875" style="174" customWidth="1"/>
    <col min="7946" max="7946" width="26.6640625" style="174" customWidth="1"/>
    <col min="7947" max="7947" width="17.21875" style="174" customWidth="1"/>
    <col min="7948" max="7948" width="23.33203125" style="174" customWidth="1"/>
    <col min="7949" max="8192" width="8.88671875" style="174"/>
    <col min="8193" max="8193" width="14.6640625" style="174" customWidth="1"/>
    <col min="8194" max="8194" width="9" style="174" customWidth="1"/>
    <col min="8195" max="8195" width="22.77734375" style="174" customWidth="1"/>
    <col min="8196" max="8196" width="16.21875" style="174" customWidth="1"/>
    <col min="8197" max="8199" width="12.109375" style="174" customWidth="1"/>
    <col min="8200" max="8201" width="16.21875" style="174" customWidth="1"/>
    <col min="8202" max="8202" width="26.6640625" style="174" customWidth="1"/>
    <col min="8203" max="8203" width="17.21875" style="174" customWidth="1"/>
    <col min="8204" max="8204" width="23.33203125" style="174" customWidth="1"/>
    <col min="8205" max="8448" width="8.88671875" style="174"/>
    <col min="8449" max="8449" width="14.6640625" style="174" customWidth="1"/>
    <col min="8450" max="8450" width="9" style="174" customWidth="1"/>
    <col min="8451" max="8451" width="22.77734375" style="174" customWidth="1"/>
    <col min="8452" max="8452" width="16.21875" style="174" customWidth="1"/>
    <col min="8453" max="8455" width="12.109375" style="174" customWidth="1"/>
    <col min="8456" max="8457" width="16.21875" style="174" customWidth="1"/>
    <col min="8458" max="8458" width="26.6640625" style="174" customWidth="1"/>
    <col min="8459" max="8459" width="17.21875" style="174" customWidth="1"/>
    <col min="8460" max="8460" width="23.33203125" style="174" customWidth="1"/>
    <col min="8461" max="8704" width="8.88671875" style="174"/>
    <col min="8705" max="8705" width="14.6640625" style="174" customWidth="1"/>
    <col min="8706" max="8706" width="9" style="174" customWidth="1"/>
    <col min="8707" max="8707" width="22.77734375" style="174" customWidth="1"/>
    <col min="8708" max="8708" width="16.21875" style="174" customWidth="1"/>
    <col min="8709" max="8711" width="12.109375" style="174" customWidth="1"/>
    <col min="8712" max="8713" width="16.21875" style="174" customWidth="1"/>
    <col min="8714" max="8714" width="26.6640625" style="174" customWidth="1"/>
    <col min="8715" max="8715" width="17.21875" style="174" customWidth="1"/>
    <col min="8716" max="8716" width="23.33203125" style="174" customWidth="1"/>
    <col min="8717" max="8960" width="8.88671875" style="174"/>
    <col min="8961" max="8961" width="14.6640625" style="174" customWidth="1"/>
    <col min="8962" max="8962" width="9" style="174" customWidth="1"/>
    <col min="8963" max="8963" width="22.77734375" style="174" customWidth="1"/>
    <col min="8964" max="8964" width="16.21875" style="174" customWidth="1"/>
    <col min="8965" max="8967" width="12.109375" style="174" customWidth="1"/>
    <col min="8968" max="8969" width="16.21875" style="174" customWidth="1"/>
    <col min="8970" max="8970" width="26.6640625" style="174" customWidth="1"/>
    <col min="8971" max="8971" width="17.21875" style="174" customWidth="1"/>
    <col min="8972" max="8972" width="23.33203125" style="174" customWidth="1"/>
    <col min="8973" max="9216" width="8.88671875" style="174"/>
    <col min="9217" max="9217" width="14.6640625" style="174" customWidth="1"/>
    <col min="9218" max="9218" width="9" style="174" customWidth="1"/>
    <col min="9219" max="9219" width="22.77734375" style="174" customWidth="1"/>
    <col min="9220" max="9220" width="16.21875" style="174" customWidth="1"/>
    <col min="9221" max="9223" width="12.109375" style="174" customWidth="1"/>
    <col min="9224" max="9225" width="16.21875" style="174" customWidth="1"/>
    <col min="9226" max="9226" width="26.6640625" style="174" customWidth="1"/>
    <col min="9227" max="9227" width="17.21875" style="174" customWidth="1"/>
    <col min="9228" max="9228" width="23.33203125" style="174" customWidth="1"/>
    <col min="9229" max="9472" width="8.88671875" style="174"/>
    <col min="9473" max="9473" width="14.6640625" style="174" customWidth="1"/>
    <col min="9474" max="9474" width="9" style="174" customWidth="1"/>
    <col min="9475" max="9475" width="22.77734375" style="174" customWidth="1"/>
    <col min="9476" max="9476" width="16.21875" style="174" customWidth="1"/>
    <col min="9477" max="9479" width="12.109375" style="174" customWidth="1"/>
    <col min="9480" max="9481" width="16.21875" style="174" customWidth="1"/>
    <col min="9482" max="9482" width="26.6640625" style="174" customWidth="1"/>
    <col min="9483" max="9483" width="17.21875" style="174" customWidth="1"/>
    <col min="9484" max="9484" width="23.33203125" style="174" customWidth="1"/>
    <col min="9485" max="9728" width="8.88671875" style="174"/>
    <col min="9729" max="9729" width="14.6640625" style="174" customWidth="1"/>
    <col min="9730" max="9730" width="9" style="174" customWidth="1"/>
    <col min="9731" max="9731" width="22.77734375" style="174" customWidth="1"/>
    <col min="9732" max="9732" width="16.21875" style="174" customWidth="1"/>
    <col min="9733" max="9735" width="12.109375" style="174" customWidth="1"/>
    <col min="9736" max="9737" width="16.21875" style="174" customWidth="1"/>
    <col min="9738" max="9738" width="26.6640625" style="174" customWidth="1"/>
    <col min="9739" max="9739" width="17.21875" style="174" customWidth="1"/>
    <col min="9740" max="9740" width="23.33203125" style="174" customWidth="1"/>
    <col min="9741" max="9984" width="8.88671875" style="174"/>
    <col min="9985" max="9985" width="14.6640625" style="174" customWidth="1"/>
    <col min="9986" max="9986" width="9" style="174" customWidth="1"/>
    <col min="9987" max="9987" width="22.77734375" style="174" customWidth="1"/>
    <col min="9988" max="9988" width="16.21875" style="174" customWidth="1"/>
    <col min="9989" max="9991" width="12.109375" style="174" customWidth="1"/>
    <col min="9992" max="9993" width="16.21875" style="174" customWidth="1"/>
    <col min="9994" max="9994" width="26.6640625" style="174" customWidth="1"/>
    <col min="9995" max="9995" width="17.21875" style="174" customWidth="1"/>
    <col min="9996" max="9996" width="23.33203125" style="174" customWidth="1"/>
    <col min="9997" max="10240" width="8.88671875" style="174"/>
    <col min="10241" max="10241" width="14.6640625" style="174" customWidth="1"/>
    <col min="10242" max="10242" width="9" style="174" customWidth="1"/>
    <col min="10243" max="10243" width="22.77734375" style="174" customWidth="1"/>
    <col min="10244" max="10244" width="16.21875" style="174" customWidth="1"/>
    <col min="10245" max="10247" width="12.109375" style="174" customWidth="1"/>
    <col min="10248" max="10249" width="16.21875" style="174" customWidth="1"/>
    <col min="10250" max="10250" width="26.6640625" style="174" customWidth="1"/>
    <col min="10251" max="10251" width="17.21875" style="174" customWidth="1"/>
    <col min="10252" max="10252" width="23.33203125" style="174" customWidth="1"/>
    <col min="10253" max="10496" width="8.88671875" style="174"/>
    <col min="10497" max="10497" width="14.6640625" style="174" customWidth="1"/>
    <col min="10498" max="10498" width="9" style="174" customWidth="1"/>
    <col min="10499" max="10499" width="22.77734375" style="174" customWidth="1"/>
    <col min="10500" max="10500" width="16.21875" style="174" customWidth="1"/>
    <col min="10501" max="10503" width="12.109375" style="174" customWidth="1"/>
    <col min="10504" max="10505" width="16.21875" style="174" customWidth="1"/>
    <col min="10506" max="10506" width="26.6640625" style="174" customWidth="1"/>
    <col min="10507" max="10507" width="17.21875" style="174" customWidth="1"/>
    <col min="10508" max="10508" width="23.33203125" style="174" customWidth="1"/>
    <col min="10509" max="10752" width="8.88671875" style="174"/>
    <col min="10753" max="10753" width="14.6640625" style="174" customWidth="1"/>
    <col min="10754" max="10754" width="9" style="174" customWidth="1"/>
    <col min="10755" max="10755" width="22.77734375" style="174" customWidth="1"/>
    <col min="10756" max="10756" width="16.21875" style="174" customWidth="1"/>
    <col min="10757" max="10759" width="12.109375" style="174" customWidth="1"/>
    <col min="10760" max="10761" width="16.21875" style="174" customWidth="1"/>
    <col min="10762" max="10762" width="26.6640625" style="174" customWidth="1"/>
    <col min="10763" max="10763" width="17.21875" style="174" customWidth="1"/>
    <col min="10764" max="10764" width="23.33203125" style="174" customWidth="1"/>
    <col min="10765" max="11008" width="8.88671875" style="174"/>
    <col min="11009" max="11009" width="14.6640625" style="174" customWidth="1"/>
    <col min="11010" max="11010" width="9" style="174" customWidth="1"/>
    <col min="11011" max="11011" width="22.77734375" style="174" customWidth="1"/>
    <col min="11012" max="11012" width="16.21875" style="174" customWidth="1"/>
    <col min="11013" max="11015" width="12.109375" style="174" customWidth="1"/>
    <col min="11016" max="11017" width="16.21875" style="174" customWidth="1"/>
    <col min="11018" max="11018" width="26.6640625" style="174" customWidth="1"/>
    <col min="11019" max="11019" width="17.21875" style="174" customWidth="1"/>
    <col min="11020" max="11020" width="23.33203125" style="174" customWidth="1"/>
    <col min="11021" max="11264" width="8.88671875" style="174"/>
    <col min="11265" max="11265" width="14.6640625" style="174" customWidth="1"/>
    <col min="11266" max="11266" width="9" style="174" customWidth="1"/>
    <col min="11267" max="11267" width="22.77734375" style="174" customWidth="1"/>
    <col min="11268" max="11268" width="16.21875" style="174" customWidth="1"/>
    <col min="11269" max="11271" width="12.109375" style="174" customWidth="1"/>
    <col min="11272" max="11273" width="16.21875" style="174" customWidth="1"/>
    <col min="11274" max="11274" width="26.6640625" style="174" customWidth="1"/>
    <col min="11275" max="11275" width="17.21875" style="174" customWidth="1"/>
    <col min="11276" max="11276" width="23.33203125" style="174" customWidth="1"/>
    <col min="11277" max="11520" width="8.88671875" style="174"/>
    <col min="11521" max="11521" width="14.6640625" style="174" customWidth="1"/>
    <col min="11522" max="11522" width="9" style="174" customWidth="1"/>
    <col min="11523" max="11523" width="22.77734375" style="174" customWidth="1"/>
    <col min="11524" max="11524" width="16.21875" style="174" customWidth="1"/>
    <col min="11525" max="11527" width="12.109375" style="174" customWidth="1"/>
    <col min="11528" max="11529" width="16.21875" style="174" customWidth="1"/>
    <col min="11530" max="11530" width="26.6640625" style="174" customWidth="1"/>
    <col min="11531" max="11531" width="17.21875" style="174" customWidth="1"/>
    <col min="11532" max="11532" width="23.33203125" style="174" customWidth="1"/>
    <col min="11533" max="11776" width="8.88671875" style="174"/>
    <col min="11777" max="11777" width="14.6640625" style="174" customWidth="1"/>
    <col min="11778" max="11778" width="9" style="174" customWidth="1"/>
    <col min="11779" max="11779" width="22.77734375" style="174" customWidth="1"/>
    <col min="11780" max="11780" width="16.21875" style="174" customWidth="1"/>
    <col min="11781" max="11783" width="12.109375" style="174" customWidth="1"/>
    <col min="11784" max="11785" width="16.21875" style="174" customWidth="1"/>
    <col min="11786" max="11786" width="26.6640625" style="174" customWidth="1"/>
    <col min="11787" max="11787" width="17.21875" style="174" customWidth="1"/>
    <col min="11788" max="11788" width="23.33203125" style="174" customWidth="1"/>
    <col min="11789" max="12032" width="8.88671875" style="174"/>
    <col min="12033" max="12033" width="14.6640625" style="174" customWidth="1"/>
    <col min="12034" max="12034" width="9" style="174" customWidth="1"/>
    <col min="12035" max="12035" width="22.77734375" style="174" customWidth="1"/>
    <col min="12036" max="12036" width="16.21875" style="174" customWidth="1"/>
    <col min="12037" max="12039" width="12.109375" style="174" customWidth="1"/>
    <col min="12040" max="12041" width="16.21875" style="174" customWidth="1"/>
    <col min="12042" max="12042" width="26.6640625" style="174" customWidth="1"/>
    <col min="12043" max="12043" width="17.21875" style="174" customWidth="1"/>
    <col min="12044" max="12044" width="23.33203125" style="174" customWidth="1"/>
    <col min="12045" max="12288" width="8.88671875" style="174"/>
    <col min="12289" max="12289" width="14.6640625" style="174" customWidth="1"/>
    <col min="12290" max="12290" width="9" style="174" customWidth="1"/>
    <col min="12291" max="12291" width="22.77734375" style="174" customWidth="1"/>
    <col min="12292" max="12292" width="16.21875" style="174" customWidth="1"/>
    <col min="12293" max="12295" width="12.109375" style="174" customWidth="1"/>
    <col min="12296" max="12297" width="16.21875" style="174" customWidth="1"/>
    <col min="12298" max="12298" width="26.6640625" style="174" customWidth="1"/>
    <col min="12299" max="12299" width="17.21875" style="174" customWidth="1"/>
    <col min="12300" max="12300" width="23.33203125" style="174" customWidth="1"/>
    <col min="12301" max="12544" width="8.88671875" style="174"/>
    <col min="12545" max="12545" width="14.6640625" style="174" customWidth="1"/>
    <col min="12546" max="12546" width="9" style="174" customWidth="1"/>
    <col min="12547" max="12547" width="22.77734375" style="174" customWidth="1"/>
    <col min="12548" max="12548" width="16.21875" style="174" customWidth="1"/>
    <col min="12549" max="12551" width="12.109375" style="174" customWidth="1"/>
    <col min="12552" max="12553" width="16.21875" style="174" customWidth="1"/>
    <col min="12554" max="12554" width="26.6640625" style="174" customWidth="1"/>
    <col min="12555" max="12555" width="17.21875" style="174" customWidth="1"/>
    <col min="12556" max="12556" width="23.33203125" style="174" customWidth="1"/>
    <col min="12557" max="12800" width="8.88671875" style="174"/>
    <col min="12801" max="12801" width="14.6640625" style="174" customWidth="1"/>
    <col min="12802" max="12802" width="9" style="174" customWidth="1"/>
    <col min="12803" max="12803" width="22.77734375" style="174" customWidth="1"/>
    <col min="12804" max="12804" width="16.21875" style="174" customWidth="1"/>
    <col min="12805" max="12807" width="12.109375" style="174" customWidth="1"/>
    <col min="12808" max="12809" width="16.21875" style="174" customWidth="1"/>
    <col min="12810" max="12810" width="26.6640625" style="174" customWidth="1"/>
    <col min="12811" max="12811" width="17.21875" style="174" customWidth="1"/>
    <col min="12812" max="12812" width="23.33203125" style="174" customWidth="1"/>
    <col min="12813" max="13056" width="8.88671875" style="174"/>
    <col min="13057" max="13057" width="14.6640625" style="174" customWidth="1"/>
    <col min="13058" max="13058" width="9" style="174" customWidth="1"/>
    <col min="13059" max="13059" width="22.77734375" style="174" customWidth="1"/>
    <col min="13060" max="13060" width="16.21875" style="174" customWidth="1"/>
    <col min="13061" max="13063" width="12.109375" style="174" customWidth="1"/>
    <col min="13064" max="13065" width="16.21875" style="174" customWidth="1"/>
    <col min="13066" max="13066" width="26.6640625" style="174" customWidth="1"/>
    <col min="13067" max="13067" width="17.21875" style="174" customWidth="1"/>
    <col min="13068" max="13068" width="23.33203125" style="174" customWidth="1"/>
    <col min="13069" max="13312" width="8.88671875" style="174"/>
    <col min="13313" max="13313" width="14.6640625" style="174" customWidth="1"/>
    <col min="13314" max="13314" width="9" style="174" customWidth="1"/>
    <col min="13315" max="13315" width="22.77734375" style="174" customWidth="1"/>
    <col min="13316" max="13316" width="16.21875" style="174" customWidth="1"/>
    <col min="13317" max="13319" width="12.109375" style="174" customWidth="1"/>
    <col min="13320" max="13321" width="16.21875" style="174" customWidth="1"/>
    <col min="13322" max="13322" width="26.6640625" style="174" customWidth="1"/>
    <col min="13323" max="13323" width="17.21875" style="174" customWidth="1"/>
    <col min="13324" max="13324" width="23.33203125" style="174" customWidth="1"/>
    <col min="13325" max="13568" width="8.88671875" style="174"/>
    <col min="13569" max="13569" width="14.6640625" style="174" customWidth="1"/>
    <col min="13570" max="13570" width="9" style="174" customWidth="1"/>
    <col min="13571" max="13571" width="22.77734375" style="174" customWidth="1"/>
    <col min="13572" max="13572" width="16.21875" style="174" customWidth="1"/>
    <col min="13573" max="13575" width="12.109375" style="174" customWidth="1"/>
    <col min="13576" max="13577" width="16.21875" style="174" customWidth="1"/>
    <col min="13578" max="13578" width="26.6640625" style="174" customWidth="1"/>
    <col min="13579" max="13579" width="17.21875" style="174" customWidth="1"/>
    <col min="13580" max="13580" width="23.33203125" style="174" customWidth="1"/>
    <col min="13581" max="13824" width="8.88671875" style="174"/>
    <col min="13825" max="13825" width="14.6640625" style="174" customWidth="1"/>
    <col min="13826" max="13826" width="9" style="174" customWidth="1"/>
    <col min="13827" max="13827" width="22.77734375" style="174" customWidth="1"/>
    <col min="13828" max="13828" width="16.21875" style="174" customWidth="1"/>
    <col min="13829" max="13831" width="12.109375" style="174" customWidth="1"/>
    <col min="13832" max="13833" width="16.21875" style="174" customWidth="1"/>
    <col min="13834" max="13834" width="26.6640625" style="174" customWidth="1"/>
    <col min="13835" max="13835" width="17.21875" style="174" customWidth="1"/>
    <col min="13836" max="13836" width="23.33203125" style="174" customWidth="1"/>
    <col min="13837" max="14080" width="8.88671875" style="174"/>
    <col min="14081" max="14081" width="14.6640625" style="174" customWidth="1"/>
    <col min="14082" max="14082" width="9" style="174" customWidth="1"/>
    <col min="14083" max="14083" width="22.77734375" style="174" customWidth="1"/>
    <col min="14084" max="14084" width="16.21875" style="174" customWidth="1"/>
    <col min="14085" max="14087" width="12.109375" style="174" customWidth="1"/>
    <col min="14088" max="14089" width="16.21875" style="174" customWidth="1"/>
    <col min="14090" max="14090" width="26.6640625" style="174" customWidth="1"/>
    <col min="14091" max="14091" width="17.21875" style="174" customWidth="1"/>
    <col min="14092" max="14092" width="23.33203125" style="174" customWidth="1"/>
    <col min="14093" max="14336" width="8.88671875" style="174"/>
    <col min="14337" max="14337" width="14.6640625" style="174" customWidth="1"/>
    <col min="14338" max="14338" width="9" style="174" customWidth="1"/>
    <col min="14339" max="14339" width="22.77734375" style="174" customWidth="1"/>
    <col min="14340" max="14340" width="16.21875" style="174" customWidth="1"/>
    <col min="14341" max="14343" width="12.109375" style="174" customWidth="1"/>
    <col min="14344" max="14345" width="16.21875" style="174" customWidth="1"/>
    <col min="14346" max="14346" width="26.6640625" style="174" customWidth="1"/>
    <col min="14347" max="14347" width="17.21875" style="174" customWidth="1"/>
    <col min="14348" max="14348" width="23.33203125" style="174" customWidth="1"/>
    <col min="14349" max="14592" width="8.88671875" style="174"/>
    <col min="14593" max="14593" width="14.6640625" style="174" customWidth="1"/>
    <col min="14594" max="14594" width="9" style="174" customWidth="1"/>
    <col min="14595" max="14595" width="22.77734375" style="174" customWidth="1"/>
    <col min="14596" max="14596" width="16.21875" style="174" customWidth="1"/>
    <col min="14597" max="14599" width="12.109375" style="174" customWidth="1"/>
    <col min="14600" max="14601" width="16.21875" style="174" customWidth="1"/>
    <col min="14602" max="14602" width="26.6640625" style="174" customWidth="1"/>
    <col min="14603" max="14603" width="17.21875" style="174" customWidth="1"/>
    <col min="14604" max="14604" width="23.33203125" style="174" customWidth="1"/>
    <col min="14605" max="14848" width="8.88671875" style="174"/>
    <col min="14849" max="14849" width="14.6640625" style="174" customWidth="1"/>
    <col min="14850" max="14850" width="9" style="174" customWidth="1"/>
    <col min="14851" max="14851" width="22.77734375" style="174" customWidth="1"/>
    <col min="14852" max="14852" width="16.21875" style="174" customWidth="1"/>
    <col min="14853" max="14855" width="12.109375" style="174" customWidth="1"/>
    <col min="14856" max="14857" width="16.21875" style="174" customWidth="1"/>
    <col min="14858" max="14858" width="26.6640625" style="174" customWidth="1"/>
    <col min="14859" max="14859" width="17.21875" style="174" customWidth="1"/>
    <col min="14860" max="14860" width="23.33203125" style="174" customWidth="1"/>
    <col min="14861" max="15104" width="8.88671875" style="174"/>
    <col min="15105" max="15105" width="14.6640625" style="174" customWidth="1"/>
    <col min="15106" max="15106" width="9" style="174" customWidth="1"/>
    <col min="15107" max="15107" width="22.77734375" style="174" customWidth="1"/>
    <col min="15108" max="15108" width="16.21875" style="174" customWidth="1"/>
    <col min="15109" max="15111" width="12.109375" style="174" customWidth="1"/>
    <col min="15112" max="15113" width="16.21875" style="174" customWidth="1"/>
    <col min="15114" max="15114" width="26.6640625" style="174" customWidth="1"/>
    <col min="15115" max="15115" width="17.21875" style="174" customWidth="1"/>
    <col min="15116" max="15116" width="23.33203125" style="174" customWidth="1"/>
    <col min="15117" max="15360" width="8.88671875" style="174"/>
    <col min="15361" max="15361" width="14.6640625" style="174" customWidth="1"/>
    <col min="15362" max="15362" width="9" style="174" customWidth="1"/>
    <col min="15363" max="15363" width="22.77734375" style="174" customWidth="1"/>
    <col min="15364" max="15364" width="16.21875" style="174" customWidth="1"/>
    <col min="15365" max="15367" width="12.109375" style="174" customWidth="1"/>
    <col min="15368" max="15369" width="16.21875" style="174" customWidth="1"/>
    <col min="15370" max="15370" width="26.6640625" style="174" customWidth="1"/>
    <col min="15371" max="15371" width="17.21875" style="174" customWidth="1"/>
    <col min="15372" max="15372" width="23.33203125" style="174" customWidth="1"/>
    <col min="15373" max="15616" width="8.88671875" style="174"/>
    <col min="15617" max="15617" width="14.6640625" style="174" customWidth="1"/>
    <col min="15618" max="15618" width="9" style="174" customWidth="1"/>
    <col min="15619" max="15619" width="22.77734375" style="174" customWidth="1"/>
    <col min="15620" max="15620" width="16.21875" style="174" customWidth="1"/>
    <col min="15621" max="15623" width="12.109375" style="174" customWidth="1"/>
    <col min="15624" max="15625" width="16.21875" style="174" customWidth="1"/>
    <col min="15626" max="15626" width="26.6640625" style="174" customWidth="1"/>
    <col min="15627" max="15627" width="17.21875" style="174" customWidth="1"/>
    <col min="15628" max="15628" width="23.33203125" style="174" customWidth="1"/>
    <col min="15629" max="15872" width="8.88671875" style="174"/>
    <col min="15873" max="15873" width="14.6640625" style="174" customWidth="1"/>
    <col min="15874" max="15874" width="9" style="174" customWidth="1"/>
    <col min="15875" max="15875" width="22.77734375" style="174" customWidth="1"/>
    <col min="15876" max="15876" width="16.21875" style="174" customWidth="1"/>
    <col min="15877" max="15879" width="12.109375" style="174" customWidth="1"/>
    <col min="15880" max="15881" width="16.21875" style="174" customWidth="1"/>
    <col min="15882" max="15882" width="26.6640625" style="174" customWidth="1"/>
    <col min="15883" max="15883" width="17.21875" style="174" customWidth="1"/>
    <col min="15884" max="15884" width="23.33203125" style="174" customWidth="1"/>
    <col min="15885" max="16128" width="8.88671875" style="174"/>
    <col min="16129" max="16129" width="14.6640625" style="174" customWidth="1"/>
    <col min="16130" max="16130" width="9" style="174" customWidth="1"/>
    <col min="16131" max="16131" width="22.77734375" style="174" customWidth="1"/>
    <col min="16132" max="16132" width="16.21875" style="174" customWidth="1"/>
    <col min="16133" max="16135" width="12.109375" style="174" customWidth="1"/>
    <col min="16136" max="16137" width="16.21875" style="174" customWidth="1"/>
    <col min="16138" max="16138" width="26.6640625" style="174" customWidth="1"/>
    <col min="16139" max="16139" width="17.21875" style="174" customWidth="1"/>
    <col min="16140" max="16140" width="23.33203125" style="174" customWidth="1"/>
    <col min="16141" max="16384" width="8.88671875" style="174"/>
  </cols>
  <sheetData>
    <row r="1" spans="1:13" s="303" customFormat="1" ht="19.8">
      <c r="A1" s="305" t="s">
        <v>1406</v>
      </c>
      <c r="D1" s="306"/>
      <c r="E1" s="306"/>
      <c r="F1" s="306"/>
      <c r="G1" s="306"/>
      <c r="H1" s="306"/>
      <c r="I1" s="306"/>
      <c r="J1" s="307"/>
      <c r="K1" s="308" t="s">
        <v>871</v>
      </c>
      <c r="L1" s="309" t="s">
        <v>1014</v>
      </c>
      <c r="M1" s="147" t="s">
        <v>873</v>
      </c>
    </row>
    <row r="2" spans="1:13" s="303" customFormat="1" ht="19.8">
      <c r="A2" s="305" t="s">
        <v>1407</v>
      </c>
      <c r="B2" s="310" t="s">
        <v>1408</v>
      </c>
      <c r="C2" s="310"/>
      <c r="D2" s="311"/>
      <c r="E2" s="311"/>
      <c r="F2" s="311"/>
      <c r="G2" s="311"/>
      <c r="H2" s="311"/>
      <c r="I2" s="311"/>
      <c r="J2" s="312"/>
      <c r="K2" s="308" t="s">
        <v>1409</v>
      </c>
      <c r="L2" s="313" t="s">
        <v>1410</v>
      </c>
    </row>
    <row r="3" spans="1:13" ht="32.25" customHeight="1">
      <c r="A3" s="2135" t="s">
        <v>1411</v>
      </c>
      <c r="B3" s="2135"/>
      <c r="C3" s="2135"/>
      <c r="D3" s="2135"/>
      <c r="E3" s="2135"/>
      <c r="F3" s="2135"/>
      <c r="G3" s="2135"/>
      <c r="H3" s="2135"/>
      <c r="I3" s="2135"/>
      <c r="J3" s="2135"/>
      <c r="K3" s="2135"/>
      <c r="L3" s="2135"/>
    </row>
    <row r="4" spans="1:13" ht="20.25" customHeight="1">
      <c r="A4" s="314" t="s">
        <v>1412</v>
      </c>
      <c r="B4" s="314"/>
      <c r="C4" s="314"/>
      <c r="D4" s="314"/>
      <c r="E4" s="314"/>
      <c r="F4" s="2136" t="s">
        <v>2268</v>
      </c>
      <c r="G4" s="2136"/>
      <c r="H4" s="2136"/>
      <c r="I4" s="2136"/>
      <c r="J4" s="314"/>
      <c r="K4" s="314"/>
      <c r="L4" s="314"/>
    </row>
    <row r="5" spans="1:13" ht="19.8">
      <c r="A5" s="310" t="s">
        <v>1413</v>
      </c>
      <c r="B5" s="310"/>
      <c r="C5" s="310"/>
      <c r="D5" s="311"/>
      <c r="E5" s="311"/>
      <c r="F5" s="311"/>
      <c r="G5" s="311"/>
      <c r="H5" s="310"/>
      <c r="I5" s="310"/>
      <c r="J5" s="315"/>
      <c r="K5" s="315"/>
      <c r="L5" s="315" t="s">
        <v>1414</v>
      </c>
    </row>
    <row r="6" spans="1:13" ht="22.5" customHeight="1">
      <c r="A6" s="2137" t="s">
        <v>1415</v>
      </c>
      <c r="B6" s="2137"/>
      <c r="C6" s="2138"/>
      <c r="D6" s="2142" t="s">
        <v>1416</v>
      </c>
      <c r="E6" s="2143"/>
      <c r="F6" s="2143"/>
      <c r="G6" s="2143"/>
      <c r="H6" s="2143"/>
      <c r="I6" s="2143"/>
      <c r="J6" s="2144"/>
      <c r="K6" s="2145" t="s">
        <v>1417</v>
      </c>
      <c r="L6" s="2143"/>
    </row>
    <row r="7" spans="1:13" ht="19.5" customHeight="1">
      <c r="A7" s="2136"/>
      <c r="B7" s="2136"/>
      <c r="C7" s="2139"/>
      <c r="D7" s="2146" t="s">
        <v>1418</v>
      </c>
      <c r="E7" s="321"/>
      <c r="F7" s="319"/>
      <c r="G7" s="319"/>
      <c r="H7" s="322"/>
      <c r="I7" s="322"/>
      <c r="J7" s="323"/>
      <c r="K7" s="2149" t="s">
        <v>1419</v>
      </c>
      <c r="L7" s="2152" t="s">
        <v>1420</v>
      </c>
    </row>
    <row r="8" spans="1:13" ht="16.5" customHeight="1">
      <c r="A8" s="2136"/>
      <c r="B8" s="2136"/>
      <c r="C8" s="2139"/>
      <c r="D8" s="2147"/>
      <c r="E8" s="2155" t="s">
        <v>1421</v>
      </c>
      <c r="F8" s="2156" t="s">
        <v>1422</v>
      </c>
      <c r="G8" s="2155" t="s">
        <v>1423</v>
      </c>
      <c r="H8" s="2157" t="s">
        <v>1424</v>
      </c>
      <c r="I8" s="2158" t="s">
        <v>1425</v>
      </c>
      <c r="J8" s="2160" t="s">
        <v>1426</v>
      </c>
      <c r="K8" s="2150"/>
      <c r="L8" s="2153"/>
    </row>
    <row r="9" spans="1:13" ht="23.25" customHeight="1">
      <c r="A9" s="2140"/>
      <c r="B9" s="2140"/>
      <c r="C9" s="2141"/>
      <c r="D9" s="2148"/>
      <c r="E9" s="2155"/>
      <c r="F9" s="2155"/>
      <c r="G9" s="2155"/>
      <c r="H9" s="1850"/>
      <c r="I9" s="2159"/>
      <c r="J9" s="2161"/>
      <c r="K9" s="2151"/>
      <c r="L9" s="2154"/>
    </row>
    <row r="10" spans="1:13" ht="19.5" customHeight="1">
      <c r="A10" s="2168" t="s">
        <v>1427</v>
      </c>
      <c r="B10" s="2171" t="s">
        <v>1428</v>
      </c>
      <c r="C10" s="2172"/>
      <c r="D10" s="326"/>
      <c r="E10" s="327"/>
      <c r="F10" s="328"/>
      <c r="G10" s="329"/>
      <c r="H10" s="305"/>
      <c r="I10" s="305"/>
      <c r="J10" s="330"/>
      <c r="K10" s="331"/>
    </row>
    <row r="11" spans="1:13" ht="19.5" customHeight="1">
      <c r="A11" s="2169"/>
      <c r="B11" s="2164" t="s">
        <v>1429</v>
      </c>
      <c r="C11" s="2165"/>
      <c r="D11" s="326"/>
      <c r="E11" s="308"/>
      <c r="F11" s="332"/>
      <c r="G11" s="306"/>
      <c r="H11" s="305"/>
      <c r="I11" s="305"/>
      <c r="J11" s="330"/>
      <c r="K11" s="331"/>
      <c r="L11" s="333"/>
    </row>
    <row r="12" spans="1:13" ht="19.5" customHeight="1">
      <c r="A12" s="2169"/>
      <c r="B12" s="2166" t="s">
        <v>1430</v>
      </c>
      <c r="C12" s="2167"/>
      <c r="D12" s="326"/>
      <c r="E12" s="308"/>
      <c r="F12" s="153"/>
      <c r="G12" s="319"/>
      <c r="H12" s="305"/>
      <c r="I12" s="305"/>
      <c r="J12" s="330"/>
      <c r="K12" s="334"/>
      <c r="L12" s="335"/>
    </row>
    <row r="13" spans="1:13" ht="19.5" customHeight="1">
      <c r="A13" s="2169"/>
      <c r="B13" s="2164" t="s">
        <v>1431</v>
      </c>
      <c r="C13" s="2165"/>
      <c r="D13" s="326"/>
      <c r="E13" s="308"/>
      <c r="F13" s="153"/>
      <c r="G13" s="308"/>
      <c r="H13" s="305"/>
      <c r="I13" s="305"/>
      <c r="J13" s="330"/>
      <c r="K13" s="334"/>
      <c r="L13" s="335"/>
    </row>
    <row r="14" spans="1:13" ht="19.5" customHeight="1">
      <c r="A14" s="2169"/>
      <c r="B14" s="2166" t="s">
        <v>1432</v>
      </c>
      <c r="C14" s="2167"/>
      <c r="D14" s="326"/>
      <c r="E14" s="308"/>
      <c r="F14" s="153"/>
      <c r="G14" s="319"/>
      <c r="H14" s="305"/>
      <c r="I14" s="305"/>
      <c r="J14" s="330"/>
      <c r="K14" s="334"/>
      <c r="L14" s="335"/>
    </row>
    <row r="15" spans="1:13" ht="19.5" customHeight="1">
      <c r="A15" s="2169"/>
      <c r="B15" s="2164" t="s">
        <v>1433</v>
      </c>
      <c r="C15" s="2165"/>
      <c r="D15" s="326"/>
      <c r="E15" s="308"/>
      <c r="F15" s="336"/>
      <c r="G15" s="319"/>
      <c r="H15" s="305"/>
      <c r="I15" s="305"/>
      <c r="J15" s="330"/>
      <c r="K15" s="334"/>
      <c r="L15" s="335"/>
    </row>
    <row r="16" spans="1:13" ht="19.5" customHeight="1">
      <c r="A16" s="2169"/>
      <c r="B16" s="2164" t="s">
        <v>1434</v>
      </c>
      <c r="C16" s="2165"/>
      <c r="D16" s="326"/>
      <c r="E16" s="308"/>
      <c r="F16" s="153"/>
      <c r="G16" s="311"/>
      <c r="H16" s="305"/>
      <c r="I16" s="305"/>
      <c r="J16" s="330"/>
      <c r="K16" s="337"/>
    </row>
    <row r="17" spans="1:12" ht="19.5" customHeight="1">
      <c r="A17" s="2169"/>
      <c r="B17" s="2164" t="s">
        <v>1435</v>
      </c>
      <c r="C17" s="2165"/>
      <c r="D17" s="326"/>
      <c r="E17" s="308"/>
      <c r="F17" s="153"/>
      <c r="G17" s="319"/>
      <c r="H17" s="305"/>
      <c r="I17" s="305"/>
      <c r="J17" s="330"/>
      <c r="K17" s="334"/>
      <c r="L17" s="335"/>
    </row>
    <row r="18" spans="1:12" ht="19.5" customHeight="1">
      <c r="A18" s="2169"/>
      <c r="B18" s="2164" t="s">
        <v>1436</v>
      </c>
      <c r="C18" s="2165"/>
      <c r="D18" s="326"/>
      <c r="E18" s="308"/>
      <c r="F18" s="153"/>
      <c r="G18" s="319"/>
      <c r="H18" s="305"/>
      <c r="I18" s="305"/>
      <c r="J18" s="330"/>
      <c r="K18" s="334"/>
      <c r="L18" s="335"/>
    </row>
    <row r="19" spans="1:12" ht="19.5" customHeight="1">
      <c r="A19" s="2169"/>
      <c r="B19" s="2164" t="s">
        <v>1437</v>
      </c>
      <c r="C19" s="2165"/>
      <c r="D19" s="326"/>
      <c r="E19" s="308"/>
      <c r="F19" s="332"/>
      <c r="G19" s="306"/>
      <c r="H19" s="305"/>
      <c r="I19" s="305"/>
      <c r="J19" s="330"/>
      <c r="K19" s="338"/>
      <c r="L19" s="339"/>
    </row>
    <row r="20" spans="1:12" ht="19.5" customHeight="1">
      <c r="A20" s="2169"/>
      <c r="B20" s="2166" t="s">
        <v>1438</v>
      </c>
      <c r="C20" s="2167"/>
      <c r="D20" s="326"/>
      <c r="E20" s="308"/>
      <c r="F20" s="340"/>
      <c r="G20" s="308"/>
      <c r="H20" s="305"/>
      <c r="I20" s="305"/>
      <c r="J20" s="330"/>
      <c r="K20" s="338"/>
      <c r="L20" s="339"/>
    </row>
    <row r="21" spans="1:12" ht="19.5" customHeight="1">
      <c r="A21" s="2169"/>
      <c r="B21" s="2166" t="s">
        <v>1439</v>
      </c>
      <c r="C21" s="2167"/>
      <c r="D21" s="341"/>
      <c r="E21" s="317"/>
      <c r="F21" s="153"/>
      <c r="G21" s="316"/>
      <c r="H21" s="342"/>
      <c r="I21" s="342"/>
      <c r="J21" s="330"/>
      <c r="K21" s="334"/>
    </row>
    <row r="22" spans="1:12" ht="19.5" customHeight="1">
      <c r="A22" s="2169"/>
      <c r="B22" s="2164" t="s">
        <v>1440</v>
      </c>
      <c r="C22" s="2165"/>
      <c r="D22" s="341"/>
      <c r="E22" s="317"/>
      <c r="F22" s="153"/>
      <c r="G22" s="316"/>
      <c r="H22" s="342"/>
      <c r="I22" s="342"/>
      <c r="J22" s="343"/>
      <c r="K22" s="337"/>
      <c r="L22" s="344"/>
    </row>
    <row r="23" spans="1:12" ht="19.5" customHeight="1" thickBot="1">
      <c r="A23" s="2170"/>
      <c r="B23" s="2173" t="s">
        <v>1441</v>
      </c>
      <c r="C23" s="2174"/>
      <c r="D23" s="345"/>
      <c r="E23" s="346"/>
      <c r="F23" s="347"/>
      <c r="G23" s="348"/>
      <c r="H23" s="349"/>
      <c r="I23" s="349"/>
      <c r="J23" s="350"/>
      <c r="K23" s="351"/>
      <c r="L23" s="352"/>
    </row>
    <row r="24" spans="1:12" ht="41.25" customHeight="1" thickTop="1">
      <c r="A24" s="2162" t="s">
        <v>2269</v>
      </c>
      <c r="B24" s="2162"/>
      <c r="C24" s="2163"/>
      <c r="D24" s="1187">
        <f>SUM(E24:F24)</f>
        <v>12351</v>
      </c>
      <c r="E24" s="1188">
        <v>12351</v>
      </c>
      <c r="F24" s="1189">
        <v>0</v>
      </c>
      <c r="G24" s="1186"/>
      <c r="H24" s="1186"/>
      <c r="I24" s="1186"/>
      <c r="J24" s="1190"/>
      <c r="K24" s="1191">
        <v>0</v>
      </c>
      <c r="L24" s="1192">
        <v>0</v>
      </c>
    </row>
    <row r="25" spans="1:12">
      <c r="G25" s="213"/>
    </row>
  </sheetData>
  <mergeCells count="30">
    <mergeCell ref="A24:C24"/>
    <mergeCell ref="B15:C15"/>
    <mergeCell ref="B16:C16"/>
    <mergeCell ref="B17:C17"/>
    <mergeCell ref="B18:C18"/>
    <mergeCell ref="B19:C19"/>
    <mergeCell ref="B20:C20"/>
    <mergeCell ref="A10:A23"/>
    <mergeCell ref="B10:C10"/>
    <mergeCell ref="B11:C11"/>
    <mergeCell ref="B12:C12"/>
    <mergeCell ref="B13:C13"/>
    <mergeCell ref="B14:C14"/>
    <mergeCell ref="B21:C21"/>
    <mergeCell ref="B22:C22"/>
    <mergeCell ref="B23:C23"/>
    <mergeCell ref="A3:L3"/>
    <mergeCell ref="F4:I4"/>
    <mergeCell ref="A6:C9"/>
    <mergeCell ref="D6:J6"/>
    <mergeCell ref="K6:L6"/>
    <mergeCell ref="D7:D9"/>
    <mergeCell ref="K7:K9"/>
    <mergeCell ref="L7:L9"/>
    <mergeCell ref="E8:E9"/>
    <mergeCell ref="F8:F9"/>
    <mergeCell ref="G8:G9"/>
    <mergeCell ref="H8:H9"/>
    <mergeCell ref="I8:I9"/>
    <mergeCell ref="J8:J9"/>
  </mergeCells>
  <phoneticPr fontId="13" type="noConversion"/>
  <hyperlinks>
    <hyperlink ref="M1" location="預告統計資料發布時間表!A1" display="回發布時間表" xr:uid="{91FC484A-CDC9-421E-A722-FB96F9DD7CD9}"/>
  </hyperlinks>
  <printOptions horizontalCentered="1" verticalCentered="1"/>
  <pageMargins left="0.39370078740157483" right="0.39370078740157483" top="0.39370078740157483" bottom="0.39370078740157483" header="0.19685039370078741" footer="0.19685039370078741"/>
  <pageSetup paperSize="9" scale="72" orientation="landscape" r:id="rId1"/>
  <headerFooter alignWithMargins="0"/>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66B46-CC10-433C-BED1-1D4CEBA6F66B}">
  <sheetPr>
    <pageSetUpPr fitToPage="1"/>
  </sheetPr>
  <dimension ref="A1:L25"/>
  <sheetViews>
    <sheetView topLeftCell="A4" zoomScale="80" zoomScaleNormal="80" workbookViewId="0">
      <selection activeCell="E5" sqref="E5"/>
    </sheetView>
  </sheetViews>
  <sheetFormatPr defaultRowHeight="16.2"/>
  <cols>
    <col min="1" max="1" width="14.6640625" style="248" customWidth="1"/>
    <col min="2" max="2" width="9" style="248" customWidth="1"/>
    <col min="3" max="3" width="22.77734375" style="248" customWidth="1"/>
    <col min="4" max="4" width="16.21875" style="248" customWidth="1"/>
    <col min="5" max="6" width="12.109375" style="248" customWidth="1"/>
    <col min="7" max="8" width="16.21875" style="248" customWidth="1"/>
    <col min="9" max="9" width="26.6640625" style="248" customWidth="1"/>
    <col min="10" max="10" width="17.21875" style="248" customWidth="1"/>
    <col min="11" max="11" width="24.44140625" style="248" customWidth="1"/>
    <col min="12" max="256" width="8.88671875" style="174"/>
    <col min="257" max="257" width="14.6640625" style="174" customWidth="1"/>
    <col min="258" max="258" width="9" style="174" customWidth="1"/>
    <col min="259" max="259" width="22.77734375" style="174" customWidth="1"/>
    <col min="260" max="260" width="16.21875" style="174" customWidth="1"/>
    <col min="261" max="262" width="12.109375" style="174" customWidth="1"/>
    <col min="263" max="264" width="16.21875" style="174" customWidth="1"/>
    <col min="265" max="265" width="26.6640625" style="174" customWidth="1"/>
    <col min="266" max="266" width="17.21875" style="174" customWidth="1"/>
    <col min="267" max="267" width="24.44140625" style="174" customWidth="1"/>
    <col min="268" max="512" width="8.88671875" style="174"/>
    <col min="513" max="513" width="14.6640625" style="174" customWidth="1"/>
    <col min="514" max="514" width="9" style="174" customWidth="1"/>
    <col min="515" max="515" width="22.77734375" style="174" customWidth="1"/>
    <col min="516" max="516" width="16.21875" style="174" customWidth="1"/>
    <col min="517" max="518" width="12.109375" style="174" customWidth="1"/>
    <col min="519" max="520" width="16.21875" style="174" customWidth="1"/>
    <col min="521" max="521" width="26.6640625" style="174" customWidth="1"/>
    <col min="522" max="522" width="17.21875" style="174" customWidth="1"/>
    <col min="523" max="523" width="24.44140625" style="174" customWidth="1"/>
    <col min="524" max="768" width="8.88671875" style="174"/>
    <col min="769" max="769" width="14.6640625" style="174" customWidth="1"/>
    <col min="770" max="770" width="9" style="174" customWidth="1"/>
    <col min="771" max="771" width="22.77734375" style="174" customWidth="1"/>
    <col min="772" max="772" width="16.21875" style="174" customWidth="1"/>
    <col min="773" max="774" width="12.109375" style="174" customWidth="1"/>
    <col min="775" max="776" width="16.21875" style="174" customWidth="1"/>
    <col min="777" max="777" width="26.6640625" style="174" customWidth="1"/>
    <col min="778" max="778" width="17.21875" style="174" customWidth="1"/>
    <col min="779" max="779" width="24.44140625" style="174" customWidth="1"/>
    <col min="780" max="1024" width="8.88671875" style="174"/>
    <col min="1025" max="1025" width="14.6640625" style="174" customWidth="1"/>
    <col min="1026" max="1026" width="9" style="174" customWidth="1"/>
    <col min="1027" max="1027" width="22.77734375" style="174" customWidth="1"/>
    <col min="1028" max="1028" width="16.21875" style="174" customWidth="1"/>
    <col min="1029" max="1030" width="12.109375" style="174" customWidth="1"/>
    <col min="1031" max="1032" width="16.21875" style="174" customWidth="1"/>
    <col min="1033" max="1033" width="26.6640625" style="174" customWidth="1"/>
    <col min="1034" max="1034" width="17.21875" style="174" customWidth="1"/>
    <col min="1035" max="1035" width="24.44140625" style="174" customWidth="1"/>
    <col min="1036" max="1280" width="8.88671875" style="174"/>
    <col min="1281" max="1281" width="14.6640625" style="174" customWidth="1"/>
    <col min="1282" max="1282" width="9" style="174" customWidth="1"/>
    <col min="1283" max="1283" width="22.77734375" style="174" customWidth="1"/>
    <col min="1284" max="1284" width="16.21875" style="174" customWidth="1"/>
    <col min="1285" max="1286" width="12.109375" style="174" customWidth="1"/>
    <col min="1287" max="1288" width="16.21875" style="174" customWidth="1"/>
    <col min="1289" max="1289" width="26.6640625" style="174" customWidth="1"/>
    <col min="1290" max="1290" width="17.21875" style="174" customWidth="1"/>
    <col min="1291" max="1291" width="24.44140625" style="174" customWidth="1"/>
    <col min="1292" max="1536" width="8.88671875" style="174"/>
    <col min="1537" max="1537" width="14.6640625" style="174" customWidth="1"/>
    <col min="1538" max="1538" width="9" style="174" customWidth="1"/>
    <col min="1539" max="1539" width="22.77734375" style="174" customWidth="1"/>
    <col min="1540" max="1540" width="16.21875" style="174" customWidth="1"/>
    <col min="1541" max="1542" width="12.109375" style="174" customWidth="1"/>
    <col min="1543" max="1544" width="16.21875" style="174" customWidth="1"/>
    <col min="1545" max="1545" width="26.6640625" style="174" customWidth="1"/>
    <col min="1546" max="1546" width="17.21875" style="174" customWidth="1"/>
    <col min="1547" max="1547" width="24.44140625" style="174" customWidth="1"/>
    <col min="1548" max="1792" width="8.88671875" style="174"/>
    <col min="1793" max="1793" width="14.6640625" style="174" customWidth="1"/>
    <col min="1794" max="1794" width="9" style="174" customWidth="1"/>
    <col min="1795" max="1795" width="22.77734375" style="174" customWidth="1"/>
    <col min="1796" max="1796" width="16.21875" style="174" customWidth="1"/>
    <col min="1797" max="1798" width="12.109375" style="174" customWidth="1"/>
    <col min="1799" max="1800" width="16.21875" style="174" customWidth="1"/>
    <col min="1801" max="1801" width="26.6640625" style="174" customWidth="1"/>
    <col min="1802" max="1802" width="17.21875" style="174" customWidth="1"/>
    <col min="1803" max="1803" width="24.44140625" style="174" customWidth="1"/>
    <col min="1804" max="2048" width="8.88671875" style="174"/>
    <col min="2049" max="2049" width="14.6640625" style="174" customWidth="1"/>
    <col min="2050" max="2050" width="9" style="174" customWidth="1"/>
    <col min="2051" max="2051" width="22.77734375" style="174" customWidth="1"/>
    <col min="2052" max="2052" width="16.21875" style="174" customWidth="1"/>
    <col min="2053" max="2054" width="12.109375" style="174" customWidth="1"/>
    <col min="2055" max="2056" width="16.21875" style="174" customWidth="1"/>
    <col min="2057" max="2057" width="26.6640625" style="174" customWidth="1"/>
    <col min="2058" max="2058" width="17.21875" style="174" customWidth="1"/>
    <col min="2059" max="2059" width="24.44140625" style="174" customWidth="1"/>
    <col min="2060" max="2304" width="8.88671875" style="174"/>
    <col min="2305" max="2305" width="14.6640625" style="174" customWidth="1"/>
    <col min="2306" max="2306" width="9" style="174" customWidth="1"/>
    <col min="2307" max="2307" width="22.77734375" style="174" customWidth="1"/>
    <col min="2308" max="2308" width="16.21875" style="174" customWidth="1"/>
    <col min="2309" max="2310" width="12.109375" style="174" customWidth="1"/>
    <col min="2311" max="2312" width="16.21875" style="174" customWidth="1"/>
    <col min="2313" max="2313" width="26.6640625" style="174" customWidth="1"/>
    <col min="2314" max="2314" width="17.21875" style="174" customWidth="1"/>
    <col min="2315" max="2315" width="24.44140625" style="174" customWidth="1"/>
    <col min="2316" max="2560" width="8.88671875" style="174"/>
    <col min="2561" max="2561" width="14.6640625" style="174" customWidth="1"/>
    <col min="2562" max="2562" width="9" style="174" customWidth="1"/>
    <col min="2563" max="2563" width="22.77734375" style="174" customWidth="1"/>
    <col min="2564" max="2564" width="16.21875" style="174" customWidth="1"/>
    <col min="2565" max="2566" width="12.109375" style="174" customWidth="1"/>
    <col min="2567" max="2568" width="16.21875" style="174" customWidth="1"/>
    <col min="2569" max="2569" width="26.6640625" style="174" customWidth="1"/>
    <col min="2570" max="2570" width="17.21875" style="174" customWidth="1"/>
    <col min="2571" max="2571" width="24.44140625" style="174" customWidth="1"/>
    <col min="2572" max="2816" width="8.88671875" style="174"/>
    <col min="2817" max="2817" width="14.6640625" style="174" customWidth="1"/>
    <col min="2818" max="2818" width="9" style="174" customWidth="1"/>
    <col min="2819" max="2819" width="22.77734375" style="174" customWidth="1"/>
    <col min="2820" max="2820" width="16.21875" style="174" customWidth="1"/>
    <col min="2821" max="2822" width="12.109375" style="174" customWidth="1"/>
    <col min="2823" max="2824" width="16.21875" style="174" customWidth="1"/>
    <col min="2825" max="2825" width="26.6640625" style="174" customWidth="1"/>
    <col min="2826" max="2826" width="17.21875" style="174" customWidth="1"/>
    <col min="2827" max="2827" width="24.44140625" style="174" customWidth="1"/>
    <col min="2828" max="3072" width="8.88671875" style="174"/>
    <col min="3073" max="3073" width="14.6640625" style="174" customWidth="1"/>
    <col min="3074" max="3074" width="9" style="174" customWidth="1"/>
    <col min="3075" max="3075" width="22.77734375" style="174" customWidth="1"/>
    <col min="3076" max="3076" width="16.21875" style="174" customWidth="1"/>
    <col min="3077" max="3078" width="12.109375" style="174" customWidth="1"/>
    <col min="3079" max="3080" width="16.21875" style="174" customWidth="1"/>
    <col min="3081" max="3081" width="26.6640625" style="174" customWidth="1"/>
    <col min="3082" max="3082" width="17.21875" style="174" customWidth="1"/>
    <col min="3083" max="3083" width="24.44140625" style="174" customWidth="1"/>
    <col min="3084" max="3328" width="8.88671875" style="174"/>
    <col min="3329" max="3329" width="14.6640625" style="174" customWidth="1"/>
    <col min="3330" max="3330" width="9" style="174" customWidth="1"/>
    <col min="3331" max="3331" width="22.77734375" style="174" customWidth="1"/>
    <col min="3332" max="3332" width="16.21875" style="174" customWidth="1"/>
    <col min="3333" max="3334" width="12.109375" style="174" customWidth="1"/>
    <col min="3335" max="3336" width="16.21875" style="174" customWidth="1"/>
    <col min="3337" max="3337" width="26.6640625" style="174" customWidth="1"/>
    <col min="3338" max="3338" width="17.21875" style="174" customWidth="1"/>
    <col min="3339" max="3339" width="24.44140625" style="174" customWidth="1"/>
    <col min="3340" max="3584" width="8.88671875" style="174"/>
    <col min="3585" max="3585" width="14.6640625" style="174" customWidth="1"/>
    <col min="3586" max="3586" width="9" style="174" customWidth="1"/>
    <col min="3587" max="3587" width="22.77734375" style="174" customWidth="1"/>
    <col min="3588" max="3588" width="16.21875" style="174" customWidth="1"/>
    <col min="3589" max="3590" width="12.109375" style="174" customWidth="1"/>
    <col min="3591" max="3592" width="16.21875" style="174" customWidth="1"/>
    <col min="3593" max="3593" width="26.6640625" style="174" customWidth="1"/>
    <col min="3594" max="3594" width="17.21875" style="174" customWidth="1"/>
    <col min="3595" max="3595" width="24.44140625" style="174" customWidth="1"/>
    <col min="3596" max="3840" width="8.88671875" style="174"/>
    <col min="3841" max="3841" width="14.6640625" style="174" customWidth="1"/>
    <col min="3842" max="3842" width="9" style="174" customWidth="1"/>
    <col min="3843" max="3843" width="22.77734375" style="174" customWidth="1"/>
    <col min="3844" max="3844" width="16.21875" style="174" customWidth="1"/>
    <col min="3845" max="3846" width="12.109375" style="174" customWidth="1"/>
    <col min="3847" max="3848" width="16.21875" style="174" customWidth="1"/>
    <col min="3849" max="3849" width="26.6640625" style="174" customWidth="1"/>
    <col min="3850" max="3850" width="17.21875" style="174" customWidth="1"/>
    <col min="3851" max="3851" width="24.44140625" style="174" customWidth="1"/>
    <col min="3852" max="4096" width="8.88671875" style="174"/>
    <col min="4097" max="4097" width="14.6640625" style="174" customWidth="1"/>
    <col min="4098" max="4098" width="9" style="174" customWidth="1"/>
    <col min="4099" max="4099" width="22.77734375" style="174" customWidth="1"/>
    <col min="4100" max="4100" width="16.21875" style="174" customWidth="1"/>
    <col min="4101" max="4102" width="12.109375" style="174" customWidth="1"/>
    <col min="4103" max="4104" width="16.21875" style="174" customWidth="1"/>
    <col min="4105" max="4105" width="26.6640625" style="174" customWidth="1"/>
    <col min="4106" max="4106" width="17.21875" style="174" customWidth="1"/>
    <col min="4107" max="4107" width="24.44140625" style="174" customWidth="1"/>
    <col min="4108" max="4352" width="8.88671875" style="174"/>
    <col min="4353" max="4353" width="14.6640625" style="174" customWidth="1"/>
    <col min="4354" max="4354" width="9" style="174" customWidth="1"/>
    <col min="4355" max="4355" width="22.77734375" style="174" customWidth="1"/>
    <col min="4356" max="4356" width="16.21875" style="174" customWidth="1"/>
    <col min="4357" max="4358" width="12.109375" style="174" customWidth="1"/>
    <col min="4359" max="4360" width="16.21875" style="174" customWidth="1"/>
    <col min="4361" max="4361" width="26.6640625" style="174" customWidth="1"/>
    <col min="4362" max="4362" width="17.21875" style="174" customWidth="1"/>
    <col min="4363" max="4363" width="24.44140625" style="174" customWidth="1"/>
    <col min="4364" max="4608" width="8.88671875" style="174"/>
    <col min="4609" max="4609" width="14.6640625" style="174" customWidth="1"/>
    <col min="4610" max="4610" width="9" style="174" customWidth="1"/>
    <col min="4611" max="4611" width="22.77734375" style="174" customWidth="1"/>
    <col min="4612" max="4612" width="16.21875" style="174" customWidth="1"/>
    <col min="4613" max="4614" width="12.109375" style="174" customWidth="1"/>
    <col min="4615" max="4616" width="16.21875" style="174" customWidth="1"/>
    <col min="4617" max="4617" width="26.6640625" style="174" customWidth="1"/>
    <col min="4618" max="4618" width="17.21875" style="174" customWidth="1"/>
    <col min="4619" max="4619" width="24.44140625" style="174" customWidth="1"/>
    <col min="4620" max="4864" width="8.88671875" style="174"/>
    <col min="4865" max="4865" width="14.6640625" style="174" customWidth="1"/>
    <col min="4866" max="4866" width="9" style="174" customWidth="1"/>
    <col min="4867" max="4867" width="22.77734375" style="174" customWidth="1"/>
    <col min="4868" max="4868" width="16.21875" style="174" customWidth="1"/>
    <col min="4869" max="4870" width="12.109375" style="174" customWidth="1"/>
    <col min="4871" max="4872" width="16.21875" style="174" customWidth="1"/>
    <col min="4873" max="4873" width="26.6640625" style="174" customWidth="1"/>
    <col min="4874" max="4874" width="17.21875" style="174" customWidth="1"/>
    <col min="4875" max="4875" width="24.44140625" style="174" customWidth="1"/>
    <col min="4876" max="5120" width="8.88671875" style="174"/>
    <col min="5121" max="5121" width="14.6640625" style="174" customWidth="1"/>
    <col min="5122" max="5122" width="9" style="174" customWidth="1"/>
    <col min="5123" max="5123" width="22.77734375" style="174" customWidth="1"/>
    <col min="5124" max="5124" width="16.21875" style="174" customWidth="1"/>
    <col min="5125" max="5126" width="12.109375" style="174" customWidth="1"/>
    <col min="5127" max="5128" width="16.21875" style="174" customWidth="1"/>
    <col min="5129" max="5129" width="26.6640625" style="174" customWidth="1"/>
    <col min="5130" max="5130" width="17.21875" style="174" customWidth="1"/>
    <col min="5131" max="5131" width="24.44140625" style="174" customWidth="1"/>
    <col min="5132" max="5376" width="8.88671875" style="174"/>
    <col min="5377" max="5377" width="14.6640625" style="174" customWidth="1"/>
    <col min="5378" max="5378" width="9" style="174" customWidth="1"/>
    <col min="5379" max="5379" width="22.77734375" style="174" customWidth="1"/>
    <col min="5380" max="5380" width="16.21875" style="174" customWidth="1"/>
    <col min="5381" max="5382" width="12.109375" style="174" customWidth="1"/>
    <col min="5383" max="5384" width="16.21875" style="174" customWidth="1"/>
    <col min="5385" max="5385" width="26.6640625" style="174" customWidth="1"/>
    <col min="5386" max="5386" width="17.21875" style="174" customWidth="1"/>
    <col min="5387" max="5387" width="24.44140625" style="174" customWidth="1"/>
    <col min="5388" max="5632" width="8.88671875" style="174"/>
    <col min="5633" max="5633" width="14.6640625" style="174" customWidth="1"/>
    <col min="5634" max="5634" width="9" style="174" customWidth="1"/>
    <col min="5635" max="5635" width="22.77734375" style="174" customWidth="1"/>
    <col min="5636" max="5636" width="16.21875" style="174" customWidth="1"/>
    <col min="5637" max="5638" width="12.109375" style="174" customWidth="1"/>
    <col min="5639" max="5640" width="16.21875" style="174" customWidth="1"/>
    <col min="5641" max="5641" width="26.6640625" style="174" customWidth="1"/>
    <col min="5642" max="5642" width="17.21875" style="174" customWidth="1"/>
    <col min="5643" max="5643" width="24.44140625" style="174" customWidth="1"/>
    <col min="5644" max="5888" width="8.88671875" style="174"/>
    <col min="5889" max="5889" width="14.6640625" style="174" customWidth="1"/>
    <col min="5890" max="5890" width="9" style="174" customWidth="1"/>
    <col min="5891" max="5891" width="22.77734375" style="174" customWidth="1"/>
    <col min="5892" max="5892" width="16.21875" style="174" customWidth="1"/>
    <col min="5893" max="5894" width="12.109375" style="174" customWidth="1"/>
    <col min="5895" max="5896" width="16.21875" style="174" customWidth="1"/>
    <col min="5897" max="5897" width="26.6640625" style="174" customWidth="1"/>
    <col min="5898" max="5898" width="17.21875" style="174" customWidth="1"/>
    <col min="5899" max="5899" width="24.44140625" style="174" customWidth="1"/>
    <col min="5900" max="6144" width="8.88671875" style="174"/>
    <col min="6145" max="6145" width="14.6640625" style="174" customWidth="1"/>
    <col min="6146" max="6146" width="9" style="174" customWidth="1"/>
    <col min="6147" max="6147" width="22.77734375" style="174" customWidth="1"/>
    <col min="6148" max="6148" width="16.21875" style="174" customWidth="1"/>
    <col min="6149" max="6150" width="12.109375" style="174" customWidth="1"/>
    <col min="6151" max="6152" width="16.21875" style="174" customWidth="1"/>
    <col min="6153" max="6153" width="26.6640625" style="174" customWidth="1"/>
    <col min="6154" max="6154" width="17.21875" style="174" customWidth="1"/>
    <col min="6155" max="6155" width="24.44140625" style="174" customWidth="1"/>
    <col min="6156" max="6400" width="8.88671875" style="174"/>
    <col min="6401" max="6401" width="14.6640625" style="174" customWidth="1"/>
    <col min="6402" max="6402" width="9" style="174" customWidth="1"/>
    <col min="6403" max="6403" width="22.77734375" style="174" customWidth="1"/>
    <col min="6404" max="6404" width="16.21875" style="174" customWidth="1"/>
    <col min="6405" max="6406" width="12.109375" style="174" customWidth="1"/>
    <col min="6407" max="6408" width="16.21875" style="174" customWidth="1"/>
    <col min="6409" max="6409" width="26.6640625" style="174" customWidth="1"/>
    <col min="6410" max="6410" width="17.21875" style="174" customWidth="1"/>
    <col min="6411" max="6411" width="24.44140625" style="174" customWidth="1"/>
    <col min="6412" max="6656" width="8.88671875" style="174"/>
    <col min="6657" max="6657" width="14.6640625" style="174" customWidth="1"/>
    <col min="6658" max="6658" width="9" style="174" customWidth="1"/>
    <col min="6659" max="6659" width="22.77734375" style="174" customWidth="1"/>
    <col min="6660" max="6660" width="16.21875" style="174" customWidth="1"/>
    <col min="6661" max="6662" width="12.109375" style="174" customWidth="1"/>
    <col min="6663" max="6664" width="16.21875" style="174" customWidth="1"/>
    <col min="6665" max="6665" width="26.6640625" style="174" customWidth="1"/>
    <col min="6666" max="6666" width="17.21875" style="174" customWidth="1"/>
    <col min="6667" max="6667" width="24.44140625" style="174" customWidth="1"/>
    <col min="6668" max="6912" width="8.88671875" style="174"/>
    <col min="6913" max="6913" width="14.6640625" style="174" customWidth="1"/>
    <col min="6914" max="6914" width="9" style="174" customWidth="1"/>
    <col min="6915" max="6915" width="22.77734375" style="174" customWidth="1"/>
    <col min="6916" max="6916" width="16.21875" style="174" customWidth="1"/>
    <col min="6917" max="6918" width="12.109375" style="174" customWidth="1"/>
    <col min="6919" max="6920" width="16.21875" style="174" customWidth="1"/>
    <col min="6921" max="6921" width="26.6640625" style="174" customWidth="1"/>
    <col min="6922" max="6922" width="17.21875" style="174" customWidth="1"/>
    <col min="6923" max="6923" width="24.44140625" style="174" customWidth="1"/>
    <col min="6924" max="7168" width="8.88671875" style="174"/>
    <col min="7169" max="7169" width="14.6640625" style="174" customWidth="1"/>
    <col min="7170" max="7170" width="9" style="174" customWidth="1"/>
    <col min="7171" max="7171" width="22.77734375" style="174" customWidth="1"/>
    <col min="7172" max="7172" width="16.21875" style="174" customWidth="1"/>
    <col min="7173" max="7174" width="12.109375" style="174" customWidth="1"/>
    <col min="7175" max="7176" width="16.21875" style="174" customWidth="1"/>
    <col min="7177" max="7177" width="26.6640625" style="174" customWidth="1"/>
    <col min="7178" max="7178" width="17.21875" style="174" customWidth="1"/>
    <col min="7179" max="7179" width="24.44140625" style="174" customWidth="1"/>
    <col min="7180" max="7424" width="8.88671875" style="174"/>
    <col min="7425" max="7425" width="14.6640625" style="174" customWidth="1"/>
    <col min="7426" max="7426" width="9" style="174" customWidth="1"/>
    <col min="7427" max="7427" width="22.77734375" style="174" customWidth="1"/>
    <col min="7428" max="7428" width="16.21875" style="174" customWidth="1"/>
    <col min="7429" max="7430" width="12.109375" style="174" customWidth="1"/>
    <col min="7431" max="7432" width="16.21875" style="174" customWidth="1"/>
    <col min="7433" max="7433" width="26.6640625" style="174" customWidth="1"/>
    <col min="7434" max="7434" width="17.21875" style="174" customWidth="1"/>
    <col min="7435" max="7435" width="24.44140625" style="174" customWidth="1"/>
    <col min="7436" max="7680" width="8.88671875" style="174"/>
    <col min="7681" max="7681" width="14.6640625" style="174" customWidth="1"/>
    <col min="7682" max="7682" width="9" style="174" customWidth="1"/>
    <col min="7683" max="7683" width="22.77734375" style="174" customWidth="1"/>
    <col min="7684" max="7684" width="16.21875" style="174" customWidth="1"/>
    <col min="7685" max="7686" width="12.109375" style="174" customWidth="1"/>
    <col min="7687" max="7688" width="16.21875" style="174" customWidth="1"/>
    <col min="7689" max="7689" width="26.6640625" style="174" customWidth="1"/>
    <col min="7690" max="7690" width="17.21875" style="174" customWidth="1"/>
    <col min="7691" max="7691" width="24.44140625" style="174" customWidth="1"/>
    <col min="7692" max="7936" width="8.88671875" style="174"/>
    <col min="7937" max="7937" width="14.6640625" style="174" customWidth="1"/>
    <col min="7938" max="7938" width="9" style="174" customWidth="1"/>
    <col min="7939" max="7939" width="22.77734375" style="174" customWidth="1"/>
    <col min="7940" max="7940" width="16.21875" style="174" customWidth="1"/>
    <col min="7941" max="7942" width="12.109375" style="174" customWidth="1"/>
    <col min="7943" max="7944" width="16.21875" style="174" customWidth="1"/>
    <col min="7945" max="7945" width="26.6640625" style="174" customWidth="1"/>
    <col min="7946" max="7946" width="17.21875" style="174" customWidth="1"/>
    <col min="7947" max="7947" width="24.44140625" style="174" customWidth="1"/>
    <col min="7948" max="8192" width="8.88671875" style="174"/>
    <col min="8193" max="8193" width="14.6640625" style="174" customWidth="1"/>
    <col min="8194" max="8194" width="9" style="174" customWidth="1"/>
    <col min="8195" max="8195" width="22.77734375" style="174" customWidth="1"/>
    <col min="8196" max="8196" width="16.21875" style="174" customWidth="1"/>
    <col min="8197" max="8198" width="12.109375" style="174" customWidth="1"/>
    <col min="8199" max="8200" width="16.21875" style="174" customWidth="1"/>
    <col min="8201" max="8201" width="26.6640625" style="174" customWidth="1"/>
    <col min="8202" max="8202" width="17.21875" style="174" customWidth="1"/>
    <col min="8203" max="8203" width="24.44140625" style="174" customWidth="1"/>
    <col min="8204" max="8448" width="8.88671875" style="174"/>
    <col min="8449" max="8449" width="14.6640625" style="174" customWidth="1"/>
    <col min="8450" max="8450" width="9" style="174" customWidth="1"/>
    <col min="8451" max="8451" width="22.77734375" style="174" customWidth="1"/>
    <col min="8452" max="8452" width="16.21875" style="174" customWidth="1"/>
    <col min="8453" max="8454" width="12.109375" style="174" customWidth="1"/>
    <col min="8455" max="8456" width="16.21875" style="174" customWidth="1"/>
    <col min="8457" max="8457" width="26.6640625" style="174" customWidth="1"/>
    <col min="8458" max="8458" width="17.21875" style="174" customWidth="1"/>
    <col min="8459" max="8459" width="24.44140625" style="174" customWidth="1"/>
    <col min="8460" max="8704" width="8.88671875" style="174"/>
    <col min="8705" max="8705" width="14.6640625" style="174" customWidth="1"/>
    <col min="8706" max="8706" width="9" style="174" customWidth="1"/>
    <col min="8707" max="8707" width="22.77734375" style="174" customWidth="1"/>
    <col min="8708" max="8708" width="16.21875" style="174" customWidth="1"/>
    <col min="8709" max="8710" width="12.109375" style="174" customWidth="1"/>
    <col min="8711" max="8712" width="16.21875" style="174" customWidth="1"/>
    <col min="8713" max="8713" width="26.6640625" style="174" customWidth="1"/>
    <col min="8714" max="8714" width="17.21875" style="174" customWidth="1"/>
    <col min="8715" max="8715" width="24.44140625" style="174" customWidth="1"/>
    <col min="8716" max="8960" width="8.88671875" style="174"/>
    <col min="8961" max="8961" width="14.6640625" style="174" customWidth="1"/>
    <col min="8962" max="8962" width="9" style="174" customWidth="1"/>
    <col min="8963" max="8963" width="22.77734375" style="174" customWidth="1"/>
    <col min="8964" max="8964" width="16.21875" style="174" customWidth="1"/>
    <col min="8965" max="8966" width="12.109375" style="174" customWidth="1"/>
    <col min="8967" max="8968" width="16.21875" style="174" customWidth="1"/>
    <col min="8969" max="8969" width="26.6640625" style="174" customWidth="1"/>
    <col min="8970" max="8970" width="17.21875" style="174" customWidth="1"/>
    <col min="8971" max="8971" width="24.44140625" style="174" customWidth="1"/>
    <col min="8972" max="9216" width="8.88671875" style="174"/>
    <col min="9217" max="9217" width="14.6640625" style="174" customWidth="1"/>
    <col min="9218" max="9218" width="9" style="174" customWidth="1"/>
    <col min="9219" max="9219" width="22.77734375" style="174" customWidth="1"/>
    <col min="9220" max="9220" width="16.21875" style="174" customWidth="1"/>
    <col min="9221" max="9222" width="12.109375" style="174" customWidth="1"/>
    <col min="9223" max="9224" width="16.21875" style="174" customWidth="1"/>
    <col min="9225" max="9225" width="26.6640625" style="174" customWidth="1"/>
    <col min="9226" max="9226" width="17.21875" style="174" customWidth="1"/>
    <col min="9227" max="9227" width="24.44140625" style="174" customWidth="1"/>
    <col min="9228" max="9472" width="8.88671875" style="174"/>
    <col min="9473" max="9473" width="14.6640625" style="174" customWidth="1"/>
    <col min="9474" max="9474" width="9" style="174" customWidth="1"/>
    <col min="9475" max="9475" width="22.77734375" style="174" customWidth="1"/>
    <col min="9476" max="9476" width="16.21875" style="174" customWidth="1"/>
    <col min="9477" max="9478" width="12.109375" style="174" customWidth="1"/>
    <col min="9479" max="9480" width="16.21875" style="174" customWidth="1"/>
    <col min="9481" max="9481" width="26.6640625" style="174" customWidth="1"/>
    <col min="9482" max="9482" width="17.21875" style="174" customWidth="1"/>
    <col min="9483" max="9483" width="24.44140625" style="174" customWidth="1"/>
    <col min="9484" max="9728" width="8.88671875" style="174"/>
    <col min="9729" max="9729" width="14.6640625" style="174" customWidth="1"/>
    <col min="9730" max="9730" width="9" style="174" customWidth="1"/>
    <col min="9731" max="9731" width="22.77734375" style="174" customWidth="1"/>
    <col min="9732" max="9732" width="16.21875" style="174" customWidth="1"/>
    <col min="9733" max="9734" width="12.109375" style="174" customWidth="1"/>
    <col min="9735" max="9736" width="16.21875" style="174" customWidth="1"/>
    <col min="9737" max="9737" width="26.6640625" style="174" customWidth="1"/>
    <col min="9738" max="9738" width="17.21875" style="174" customWidth="1"/>
    <col min="9739" max="9739" width="24.44140625" style="174" customWidth="1"/>
    <col min="9740" max="9984" width="8.88671875" style="174"/>
    <col min="9985" max="9985" width="14.6640625" style="174" customWidth="1"/>
    <col min="9986" max="9986" width="9" style="174" customWidth="1"/>
    <col min="9987" max="9987" width="22.77734375" style="174" customWidth="1"/>
    <col min="9988" max="9988" width="16.21875" style="174" customWidth="1"/>
    <col min="9989" max="9990" width="12.109375" style="174" customWidth="1"/>
    <col min="9991" max="9992" width="16.21875" style="174" customWidth="1"/>
    <col min="9993" max="9993" width="26.6640625" style="174" customWidth="1"/>
    <col min="9994" max="9994" width="17.21875" style="174" customWidth="1"/>
    <col min="9995" max="9995" width="24.44140625" style="174" customWidth="1"/>
    <col min="9996" max="10240" width="8.88671875" style="174"/>
    <col min="10241" max="10241" width="14.6640625" style="174" customWidth="1"/>
    <col min="10242" max="10242" width="9" style="174" customWidth="1"/>
    <col min="10243" max="10243" width="22.77734375" style="174" customWidth="1"/>
    <col min="10244" max="10244" width="16.21875" style="174" customWidth="1"/>
    <col min="10245" max="10246" width="12.109375" style="174" customWidth="1"/>
    <col min="10247" max="10248" width="16.21875" style="174" customWidth="1"/>
    <col min="10249" max="10249" width="26.6640625" style="174" customWidth="1"/>
    <col min="10250" max="10250" width="17.21875" style="174" customWidth="1"/>
    <col min="10251" max="10251" width="24.44140625" style="174" customWidth="1"/>
    <col min="10252" max="10496" width="8.88671875" style="174"/>
    <col min="10497" max="10497" width="14.6640625" style="174" customWidth="1"/>
    <col min="10498" max="10498" width="9" style="174" customWidth="1"/>
    <col min="10499" max="10499" width="22.77734375" style="174" customWidth="1"/>
    <col min="10500" max="10500" width="16.21875" style="174" customWidth="1"/>
    <col min="10501" max="10502" width="12.109375" style="174" customWidth="1"/>
    <col min="10503" max="10504" width="16.21875" style="174" customWidth="1"/>
    <col min="10505" max="10505" width="26.6640625" style="174" customWidth="1"/>
    <col min="10506" max="10506" width="17.21875" style="174" customWidth="1"/>
    <col min="10507" max="10507" width="24.44140625" style="174" customWidth="1"/>
    <col min="10508" max="10752" width="8.88671875" style="174"/>
    <col min="10753" max="10753" width="14.6640625" style="174" customWidth="1"/>
    <col min="10754" max="10754" width="9" style="174" customWidth="1"/>
    <col min="10755" max="10755" width="22.77734375" style="174" customWidth="1"/>
    <col min="10756" max="10756" width="16.21875" style="174" customWidth="1"/>
    <col min="10757" max="10758" width="12.109375" style="174" customWidth="1"/>
    <col min="10759" max="10760" width="16.21875" style="174" customWidth="1"/>
    <col min="10761" max="10761" width="26.6640625" style="174" customWidth="1"/>
    <col min="10762" max="10762" width="17.21875" style="174" customWidth="1"/>
    <col min="10763" max="10763" width="24.44140625" style="174" customWidth="1"/>
    <col min="10764" max="11008" width="8.88671875" style="174"/>
    <col min="11009" max="11009" width="14.6640625" style="174" customWidth="1"/>
    <col min="11010" max="11010" width="9" style="174" customWidth="1"/>
    <col min="11011" max="11011" width="22.77734375" style="174" customWidth="1"/>
    <col min="11012" max="11012" width="16.21875" style="174" customWidth="1"/>
    <col min="11013" max="11014" width="12.109375" style="174" customWidth="1"/>
    <col min="11015" max="11016" width="16.21875" style="174" customWidth="1"/>
    <col min="11017" max="11017" width="26.6640625" style="174" customWidth="1"/>
    <col min="11018" max="11018" width="17.21875" style="174" customWidth="1"/>
    <col min="11019" max="11019" width="24.44140625" style="174" customWidth="1"/>
    <col min="11020" max="11264" width="8.88671875" style="174"/>
    <col min="11265" max="11265" width="14.6640625" style="174" customWidth="1"/>
    <col min="11266" max="11266" width="9" style="174" customWidth="1"/>
    <col min="11267" max="11267" width="22.77734375" style="174" customWidth="1"/>
    <col min="11268" max="11268" width="16.21875" style="174" customWidth="1"/>
    <col min="11269" max="11270" width="12.109375" style="174" customWidth="1"/>
    <col min="11271" max="11272" width="16.21875" style="174" customWidth="1"/>
    <col min="11273" max="11273" width="26.6640625" style="174" customWidth="1"/>
    <col min="11274" max="11274" width="17.21875" style="174" customWidth="1"/>
    <col min="11275" max="11275" width="24.44140625" style="174" customWidth="1"/>
    <col min="11276" max="11520" width="8.88671875" style="174"/>
    <col min="11521" max="11521" width="14.6640625" style="174" customWidth="1"/>
    <col min="11522" max="11522" width="9" style="174" customWidth="1"/>
    <col min="11523" max="11523" width="22.77734375" style="174" customWidth="1"/>
    <col min="11524" max="11524" width="16.21875" style="174" customWidth="1"/>
    <col min="11525" max="11526" width="12.109375" style="174" customWidth="1"/>
    <col min="11527" max="11528" width="16.21875" style="174" customWidth="1"/>
    <col min="11529" max="11529" width="26.6640625" style="174" customWidth="1"/>
    <col min="11530" max="11530" width="17.21875" style="174" customWidth="1"/>
    <col min="11531" max="11531" width="24.44140625" style="174" customWidth="1"/>
    <col min="11532" max="11776" width="8.88671875" style="174"/>
    <col min="11777" max="11777" width="14.6640625" style="174" customWidth="1"/>
    <col min="11778" max="11778" width="9" style="174" customWidth="1"/>
    <col min="11779" max="11779" width="22.77734375" style="174" customWidth="1"/>
    <col min="11780" max="11780" width="16.21875" style="174" customWidth="1"/>
    <col min="11781" max="11782" width="12.109375" style="174" customWidth="1"/>
    <col min="11783" max="11784" width="16.21875" style="174" customWidth="1"/>
    <col min="11785" max="11785" width="26.6640625" style="174" customWidth="1"/>
    <col min="11786" max="11786" width="17.21875" style="174" customWidth="1"/>
    <col min="11787" max="11787" width="24.44140625" style="174" customWidth="1"/>
    <col min="11788" max="12032" width="8.88671875" style="174"/>
    <col min="12033" max="12033" width="14.6640625" style="174" customWidth="1"/>
    <col min="12034" max="12034" width="9" style="174" customWidth="1"/>
    <col min="12035" max="12035" width="22.77734375" style="174" customWidth="1"/>
    <col min="12036" max="12036" width="16.21875" style="174" customWidth="1"/>
    <col min="12037" max="12038" width="12.109375" style="174" customWidth="1"/>
    <col min="12039" max="12040" width="16.21875" style="174" customWidth="1"/>
    <col min="12041" max="12041" width="26.6640625" style="174" customWidth="1"/>
    <col min="12042" max="12042" width="17.21875" style="174" customWidth="1"/>
    <col min="12043" max="12043" width="24.44140625" style="174" customWidth="1"/>
    <col min="12044" max="12288" width="8.88671875" style="174"/>
    <col min="12289" max="12289" width="14.6640625" style="174" customWidth="1"/>
    <col min="12290" max="12290" width="9" style="174" customWidth="1"/>
    <col min="12291" max="12291" width="22.77734375" style="174" customWidth="1"/>
    <col min="12292" max="12292" width="16.21875" style="174" customWidth="1"/>
    <col min="12293" max="12294" width="12.109375" style="174" customWidth="1"/>
    <col min="12295" max="12296" width="16.21875" style="174" customWidth="1"/>
    <col min="12297" max="12297" width="26.6640625" style="174" customWidth="1"/>
    <col min="12298" max="12298" width="17.21875" style="174" customWidth="1"/>
    <col min="12299" max="12299" width="24.44140625" style="174" customWidth="1"/>
    <col min="12300" max="12544" width="8.88671875" style="174"/>
    <col min="12545" max="12545" width="14.6640625" style="174" customWidth="1"/>
    <col min="12546" max="12546" width="9" style="174" customWidth="1"/>
    <col min="12547" max="12547" width="22.77734375" style="174" customWidth="1"/>
    <col min="12548" max="12548" width="16.21875" style="174" customWidth="1"/>
    <col min="12549" max="12550" width="12.109375" style="174" customWidth="1"/>
    <col min="12551" max="12552" width="16.21875" style="174" customWidth="1"/>
    <col min="12553" max="12553" width="26.6640625" style="174" customWidth="1"/>
    <col min="12554" max="12554" width="17.21875" style="174" customWidth="1"/>
    <col min="12555" max="12555" width="24.44140625" style="174" customWidth="1"/>
    <col min="12556" max="12800" width="8.88671875" style="174"/>
    <col min="12801" max="12801" width="14.6640625" style="174" customWidth="1"/>
    <col min="12802" max="12802" width="9" style="174" customWidth="1"/>
    <col min="12803" max="12803" width="22.77734375" style="174" customWidth="1"/>
    <col min="12804" max="12804" width="16.21875" style="174" customWidth="1"/>
    <col min="12805" max="12806" width="12.109375" style="174" customWidth="1"/>
    <col min="12807" max="12808" width="16.21875" style="174" customWidth="1"/>
    <col min="12809" max="12809" width="26.6640625" style="174" customWidth="1"/>
    <col min="12810" max="12810" width="17.21875" style="174" customWidth="1"/>
    <col min="12811" max="12811" width="24.44140625" style="174" customWidth="1"/>
    <col min="12812" max="13056" width="8.88671875" style="174"/>
    <col min="13057" max="13057" width="14.6640625" style="174" customWidth="1"/>
    <col min="13058" max="13058" width="9" style="174" customWidth="1"/>
    <col min="13059" max="13059" width="22.77734375" style="174" customWidth="1"/>
    <col min="13060" max="13060" width="16.21875" style="174" customWidth="1"/>
    <col min="13061" max="13062" width="12.109375" style="174" customWidth="1"/>
    <col min="13063" max="13064" width="16.21875" style="174" customWidth="1"/>
    <col min="13065" max="13065" width="26.6640625" style="174" customWidth="1"/>
    <col min="13066" max="13066" width="17.21875" style="174" customWidth="1"/>
    <col min="13067" max="13067" width="24.44140625" style="174" customWidth="1"/>
    <col min="13068" max="13312" width="8.88671875" style="174"/>
    <col min="13313" max="13313" width="14.6640625" style="174" customWidth="1"/>
    <col min="13314" max="13314" width="9" style="174" customWidth="1"/>
    <col min="13315" max="13315" width="22.77734375" style="174" customWidth="1"/>
    <col min="13316" max="13316" width="16.21875" style="174" customWidth="1"/>
    <col min="13317" max="13318" width="12.109375" style="174" customWidth="1"/>
    <col min="13319" max="13320" width="16.21875" style="174" customWidth="1"/>
    <col min="13321" max="13321" width="26.6640625" style="174" customWidth="1"/>
    <col min="13322" max="13322" width="17.21875" style="174" customWidth="1"/>
    <col min="13323" max="13323" width="24.44140625" style="174" customWidth="1"/>
    <col min="13324" max="13568" width="8.88671875" style="174"/>
    <col min="13569" max="13569" width="14.6640625" style="174" customWidth="1"/>
    <col min="13570" max="13570" width="9" style="174" customWidth="1"/>
    <col min="13571" max="13571" width="22.77734375" style="174" customWidth="1"/>
    <col min="13572" max="13572" width="16.21875" style="174" customWidth="1"/>
    <col min="13573" max="13574" width="12.109375" style="174" customWidth="1"/>
    <col min="13575" max="13576" width="16.21875" style="174" customWidth="1"/>
    <col min="13577" max="13577" width="26.6640625" style="174" customWidth="1"/>
    <col min="13578" max="13578" width="17.21875" style="174" customWidth="1"/>
    <col min="13579" max="13579" width="24.44140625" style="174" customWidth="1"/>
    <col min="13580" max="13824" width="8.88671875" style="174"/>
    <col min="13825" max="13825" width="14.6640625" style="174" customWidth="1"/>
    <col min="13826" max="13826" width="9" style="174" customWidth="1"/>
    <col min="13827" max="13827" width="22.77734375" style="174" customWidth="1"/>
    <col min="13828" max="13828" width="16.21875" style="174" customWidth="1"/>
    <col min="13829" max="13830" width="12.109375" style="174" customWidth="1"/>
    <col min="13831" max="13832" width="16.21875" style="174" customWidth="1"/>
    <col min="13833" max="13833" width="26.6640625" style="174" customWidth="1"/>
    <col min="13834" max="13834" width="17.21875" style="174" customWidth="1"/>
    <col min="13835" max="13835" width="24.44140625" style="174" customWidth="1"/>
    <col min="13836" max="14080" width="8.88671875" style="174"/>
    <col min="14081" max="14081" width="14.6640625" style="174" customWidth="1"/>
    <col min="14082" max="14082" width="9" style="174" customWidth="1"/>
    <col min="14083" max="14083" width="22.77734375" style="174" customWidth="1"/>
    <col min="14084" max="14084" width="16.21875" style="174" customWidth="1"/>
    <col min="14085" max="14086" width="12.109375" style="174" customWidth="1"/>
    <col min="14087" max="14088" width="16.21875" style="174" customWidth="1"/>
    <col min="14089" max="14089" width="26.6640625" style="174" customWidth="1"/>
    <col min="14090" max="14090" width="17.21875" style="174" customWidth="1"/>
    <col min="14091" max="14091" width="24.44140625" style="174" customWidth="1"/>
    <col min="14092" max="14336" width="8.88671875" style="174"/>
    <col min="14337" max="14337" width="14.6640625" style="174" customWidth="1"/>
    <col min="14338" max="14338" width="9" style="174" customWidth="1"/>
    <col min="14339" max="14339" width="22.77734375" style="174" customWidth="1"/>
    <col min="14340" max="14340" width="16.21875" style="174" customWidth="1"/>
    <col min="14341" max="14342" width="12.109375" style="174" customWidth="1"/>
    <col min="14343" max="14344" width="16.21875" style="174" customWidth="1"/>
    <col min="14345" max="14345" width="26.6640625" style="174" customWidth="1"/>
    <col min="14346" max="14346" width="17.21875" style="174" customWidth="1"/>
    <col min="14347" max="14347" width="24.44140625" style="174" customWidth="1"/>
    <col min="14348" max="14592" width="8.88671875" style="174"/>
    <col min="14593" max="14593" width="14.6640625" style="174" customWidth="1"/>
    <col min="14594" max="14594" width="9" style="174" customWidth="1"/>
    <col min="14595" max="14595" width="22.77734375" style="174" customWidth="1"/>
    <col min="14596" max="14596" width="16.21875" style="174" customWidth="1"/>
    <col min="14597" max="14598" width="12.109375" style="174" customWidth="1"/>
    <col min="14599" max="14600" width="16.21875" style="174" customWidth="1"/>
    <col min="14601" max="14601" width="26.6640625" style="174" customWidth="1"/>
    <col min="14602" max="14602" width="17.21875" style="174" customWidth="1"/>
    <col min="14603" max="14603" width="24.44140625" style="174" customWidth="1"/>
    <col min="14604" max="14848" width="8.88671875" style="174"/>
    <col min="14849" max="14849" width="14.6640625" style="174" customWidth="1"/>
    <col min="14850" max="14850" width="9" style="174" customWidth="1"/>
    <col min="14851" max="14851" width="22.77734375" style="174" customWidth="1"/>
    <col min="14852" max="14852" width="16.21875" style="174" customWidth="1"/>
    <col min="14853" max="14854" width="12.109375" style="174" customWidth="1"/>
    <col min="14855" max="14856" width="16.21875" style="174" customWidth="1"/>
    <col min="14857" max="14857" width="26.6640625" style="174" customWidth="1"/>
    <col min="14858" max="14858" width="17.21875" style="174" customWidth="1"/>
    <col min="14859" max="14859" width="24.44140625" style="174" customWidth="1"/>
    <col min="14860" max="15104" width="8.88671875" style="174"/>
    <col min="15105" max="15105" width="14.6640625" style="174" customWidth="1"/>
    <col min="15106" max="15106" width="9" style="174" customWidth="1"/>
    <col min="15107" max="15107" width="22.77734375" style="174" customWidth="1"/>
    <col min="15108" max="15108" width="16.21875" style="174" customWidth="1"/>
    <col min="15109" max="15110" width="12.109375" style="174" customWidth="1"/>
    <col min="15111" max="15112" width="16.21875" style="174" customWidth="1"/>
    <col min="15113" max="15113" width="26.6640625" style="174" customWidth="1"/>
    <col min="15114" max="15114" width="17.21875" style="174" customWidth="1"/>
    <col min="15115" max="15115" width="24.44140625" style="174" customWidth="1"/>
    <col min="15116" max="15360" width="8.88671875" style="174"/>
    <col min="15361" max="15361" width="14.6640625" style="174" customWidth="1"/>
    <col min="15362" max="15362" width="9" style="174" customWidth="1"/>
    <col min="15363" max="15363" width="22.77734375" style="174" customWidth="1"/>
    <col min="15364" max="15364" width="16.21875" style="174" customWidth="1"/>
    <col min="15365" max="15366" width="12.109375" style="174" customWidth="1"/>
    <col min="15367" max="15368" width="16.21875" style="174" customWidth="1"/>
    <col min="15369" max="15369" width="26.6640625" style="174" customWidth="1"/>
    <col min="15370" max="15370" width="17.21875" style="174" customWidth="1"/>
    <col min="15371" max="15371" width="24.44140625" style="174" customWidth="1"/>
    <col min="15372" max="15616" width="8.88671875" style="174"/>
    <col min="15617" max="15617" width="14.6640625" style="174" customWidth="1"/>
    <col min="15618" max="15618" width="9" style="174" customWidth="1"/>
    <col min="15619" max="15619" width="22.77734375" style="174" customWidth="1"/>
    <col min="15620" max="15620" width="16.21875" style="174" customWidth="1"/>
    <col min="15621" max="15622" width="12.109375" style="174" customWidth="1"/>
    <col min="15623" max="15624" width="16.21875" style="174" customWidth="1"/>
    <col min="15625" max="15625" width="26.6640625" style="174" customWidth="1"/>
    <col min="15626" max="15626" width="17.21875" style="174" customWidth="1"/>
    <col min="15627" max="15627" width="24.44140625" style="174" customWidth="1"/>
    <col min="15628" max="15872" width="8.88671875" style="174"/>
    <col min="15873" max="15873" width="14.6640625" style="174" customWidth="1"/>
    <col min="15874" max="15874" width="9" style="174" customWidth="1"/>
    <col min="15875" max="15875" width="22.77734375" style="174" customWidth="1"/>
    <col min="15876" max="15876" width="16.21875" style="174" customWidth="1"/>
    <col min="15877" max="15878" width="12.109375" style="174" customWidth="1"/>
    <col min="15879" max="15880" width="16.21875" style="174" customWidth="1"/>
    <col min="15881" max="15881" width="26.6640625" style="174" customWidth="1"/>
    <col min="15882" max="15882" width="17.21875" style="174" customWidth="1"/>
    <col min="15883" max="15883" width="24.44140625" style="174" customWidth="1"/>
    <col min="15884" max="16128" width="8.88671875" style="174"/>
    <col min="16129" max="16129" width="14.6640625" style="174" customWidth="1"/>
    <col min="16130" max="16130" width="9" style="174" customWidth="1"/>
    <col min="16131" max="16131" width="22.77734375" style="174" customWidth="1"/>
    <col min="16132" max="16132" width="16.21875" style="174" customWidth="1"/>
    <col min="16133" max="16134" width="12.109375" style="174" customWidth="1"/>
    <col min="16135" max="16136" width="16.21875" style="174" customWidth="1"/>
    <col min="16137" max="16137" width="26.6640625" style="174" customWidth="1"/>
    <col min="16138" max="16138" width="17.21875" style="174" customWidth="1"/>
    <col min="16139" max="16139" width="24.44140625" style="174" customWidth="1"/>
    <col min="16140" max="16384" width="8.88671875" style="174"/>
  </cols>
  <sheetData>
    <row r="1" spans="1:12" s="303" customFormat="1" ht="19.8">
      <c r="A1" s="305" t="s">
        <v>1406</v>
      </c>
      <c r="D1" s="306"/>
      <c r="E1" s="306"/>
      <c r="F1" s="306"/>
      <c r="G1" s="306"/>
      <c r="H1" s="306"/>
      <c r="I1" s="307"/>
      <c r="J1" s="308" t="s">
        <v>1051</v>
      </c>
      <c r="K1" s="309" t="s">
        <v>1014</v>
      </c>
      <c r="L1" s="147" t="s">
        <v>873</v>
      </c>
    </row>
    <row r="2" spans="1:12" s="303" customFormat="1" ht="19.8">
      <c r="A2" s="305" t="s">
        <v>1407</v>
      </c>
      <c r="B2" s="310" t="s">
        <v>1408</v>
      </c>
      <c r="C2" s="310"/>
      <c r="D2" s="311"/>
      <c r="E2" s="311"/>
      <c r="F2" s="311"/>
      <c r="G2" s="311"/>
      <c r="H2" s="311"/>
      <c r="I2" s="312"/>
      <c r="J2" s="308" t="s">
        <v>1409</v>
      </c>
      <c r="K2" s="313" t="s">
        <v>1410</v>
      </c>
    </row>
    <row r="3" spans="1:12" ht="32.25" customHeight="1">
      <c r="A3" s="2135" t="s">
        <v>1442</v>
      </c>
      <c r="B3" s="2135"/>
      <c r="C3" s="2135"/>
      <c r="D3" s="2135"/>
      <c r="E3" s="2135"/>
      <c r="F3" s="2135"/>
      <c r="G3" s="2135"/>
      <c r="H3" s="2135"/>
      <c r="I3" s="2135"/>
      <c r="J3" s="2135"/>
      <c r="K3" s="2135"/>
    </row>
    <row r="4" spans="1:12" ht="20.25" customHeight="1">
      <c r="A4" s="314" t="s">
        <v>1412</v>
      </c>
      <c r="B4" s="314"/>
      <c r="C4" s="314"/>
      <c r="D4" s="314"/>
      <c r="E4" s="2136" t="s">
        <v>2270</v>
      </c>
      <c r="F4" s="2136"/>
      <c r="G4" s="2136"/>
      <c r="H4" s="2136"/>
      <c r="I4" s="314"/>
      <c r="J4" s="314"/>
      <c r="K4" s="314"/>
    </row>
    <row r="5" spans="1:12" s="303" customFormat="1" ht="19.8">
      <c r="A5" s="310" t="s">
        <v>1443</v>
      </c>
      <c r="B5" s="310"/>
      <c r="C5" s="310"/>
      <c r="D5" s="311"/>
      <c r="E5" s="311"/>
      <c r="F5" s="311"/>
      <c r="G5" s="310"/>
      <c r="H5" s="310"/>
      <c r="I5" s="315"/>
      <c r="J5" s="315"/>
      <c r="K5" s="315" t="s">
        <v>1414</v>
      </c>
    </row>
    <row r="6" spans="1:12" s="303" customFormat="1" ht="22.5" customHeight="1">
      <c r="A6" s="2137" t="s">
        <v>1415</v>
      </c>
      <c r="B6" s="2137"/>
      <c r="C6" s="2138"/>
      <c r="D6" s="2142" t="s">
        <v>1444</v>
      </c>
      <c r="E6" s="2143"/>
      <c r="F6" s="2143"/>
      <c r="G6" s="2143"/>
      <c r="H6" s="2143"/>
      <c r="I6" s="2144"/>
      <c r="J6" s="2145" t="s">
        <v>1445</v>
      </c>
      <c r="K6" s="2143"/>
    </row>
    <row r="7" spans="1:12" s="303" customFormat="1" ht="19.5" customHeight="1">
      <c r="A7" s="2136"/>
      <c r="B7" s="2136"/>
      <c r="C7" s="2139"/>
      <c r="D7" s="2146" t="s">
        <v>1418</v>
      </c>
      <c r="E7" s="321"/>
      <c r="F7" s="319"/>
      <c r="G7" s="322"/>
      <c r="H7" s="322"/>
      <c r="I7" s="323"/>
      <c r="J7" s="2149" t="s">
        <v>1419</v>
      </c>
      <c r="K7" s="2152" t="s">
        <v>1420</v>
      </c>
    </row>
    <row r="8" spans="1:12" s="303" customFormat="1" ht="16.5" customHeight="1">
      <c r="A8" s="2136"/>
      <c r="B8" s="2136"/>
      <c r="C8" s="2139"/>
      <c r="D8" s="2147"/>
      <c r="E8" s="2155" t="s">
        <v>1421</v>
      </c>
      <c r="F8" s="2156" t="s">
        <v>1422</v>
      </c>
      <c r="G8" s="2157" t="s">
        <v>1424</v>
      </c>
      <c r="H8" s="2158" t="s">
        <v>1425</v>
      </c>
      <c r="I8" s="2160" t="s">
        <v>1426</v>
      </c>
      <c r="J8" s="2150"/>
      <c r="K8" s="2153"/>
    </row>
    <row r="9" spans="1:12" s="303" customFormat="1" ht="23.25" customHeight="1">
      <c r="A9" s="2140"/>
      <c r="B9" s="2140"/>
      <c r="C9" s="2141"/>
      <c r="D9" s="2148"/>
      <c r="E9" s="2155"/>
      <c r="F9" s="2155"/>
      <c r="G9" s="1850"/>
      <c r="H9" s="2159"/>
      <c r="I9" s="2175"/>
      <c r="J9" s="2151"/>
      <c r="K9" s="2154"/>
    </row>
    <row r="10" spans="1:12" s="303" customFormat="1" ht="19.5" customHeight="1">
      <c r="A10" s="2168" t="s">
        <v>1427</v>
      </c>
      <c r="B10" s="2171" t="s">
        <v>1428</v>
      </c>
      <c r="C10" s="2172"/>
      <c r="D10" s="326"/>
      <c r="E10" s="327"/>
      <c r="F10" s="357"/>
      <c r="G10" s="305"/>
      <c r="H10" s="305"/>
      <c r="I10" s="330"/>
      <c r="J10" s="331"/>
      <c r="K10" s="248"/>
    </row>
    <row r="11" spans="1:12" s="303" customFormat="1" ht="19.5" customHeight="1">
      <c r="A11" s="2169"/>
      <c r="B11" s="2164" t="s">
        <v>1429</v>
      </c>
      <c r="C11" s="2165"/>
      <c r="D11" s="326"/>
      <c r="E11" s="308"/>
      <c r="F11" s="324"/>
      <c r="G11" s="305"/>
      <c r="H11" s="305"/>
      <c r="I11" s="330"/>
      <c r="J11" s="331"/>
      <c r="K11" s="333"/>
    </row>
    <row r="12" spans="1:12" s="303" customFormat="1" ht="19.5" customHeight="1">
      <c r="A12" s="2169"/>
      <c r="B12" s="2166" t="s">
        <v>1430</v>
      </c>
      <c r="C12" s="2167"/>
      <c r="D12" s="326"/>
      <c r="E12" s="308"/>
      <c r="F12" s="318"/>
      <c r="G12" s="305"/>
      <c r="H12" s="305"/>
      <c r="I12" s="330"/>
      <c r="J12" s="334"/>
      <c r="K12" s="335"/>
    </row>
    <row r="13" spans="1:12" s="303" customFormat="1" ht="19.5" customHeight="1">
      <c r="A13" s="2169"/>
      <c r="B13" s="2164" t="s">
        <v>1431</v>
      </c>
      <c r="C13" s="2165"/>
      <c r="D13" s="326"/>
      <c r="E13" s="308"/>
      <c r="F13" s="318"/>
      <c r="G13" s="305"/>
      <c r="H13" s="305"/>
      <c r="I13" s="330"/>
      <c r="J13" s="334"/>
      <c r="K13" s="335"/>
    </row>
    <row r="14" spans="1:12" s="303" customFormat="1" ht="19.5" customHeight="1">
      <c r="A14" s="2169"/>
      <c r="B14" s="2166" t="s">
        <v>1432</v>
      </c>
      <c r="C14" s="2167"/>
      <c r="D14" s="326"/>
      <c r="E14" s="308"/>
      <c r="F14" s="318"/>
      <c r="G14" s="305"/>
      <c r="H14" s="305"/>
      <c r="I14" s="330"/>
      <c r="J14" s="334"/>
      <c r="K14" s="335"/>
    </row>
    <row r="15" spans="1:12" s="303" customFormat="1" ht="19.5" customHeight="1">
      <c r="A15" s="2169"/>
      <c r="B15" s="2164" t="s">
        <v>1433</v>
      </c>
      <c r="C15" s="2165"/>
      <c r="D15" s="326"/>
      <c r="E15" s="308"/>
      <c r="F15" s="325"/>
      <c r="G15" s="305"/>
      <c r="H15" s="305"/>
      <c r="I15" s="330"/>
      <c r="J15" s="334"/>
      <c r="K15" s="335"/>
    </row>
    <row r="16" spans="1:12" s="303" customFormat="1" ht="19.5" customHeight="1">
      <c r="A16" s="2169"/>
      <c r="B16" s="2164" t="s">
        <v>1434</v>
      </c>
      <c r="C16" s="2165"/>
      <c r="D16" s="326"/>
      <c r="E16" s="308"/>
      <c r="F16" s="325"/>
      <c r="G16" s="305"/>
      <c r="H16" s="305"/>
      <c r="I16" s="330"/>
      <c r="J16" s="337"/>
      <c r="K16" s="248"/>
    </row>
    <row r="17" spans="1:11" s="303" customFormat="1" ht="19.5" customHeight="1">
      <c r="A17" s="2169"/>
      <c r="B17" s="2164" t="s">
        <v>1435</v>
      </c>
      <c r="C17" s="2165"/>
      <c r="D17" s="326"/>
      <c r="E17" s="308"/>
      <c r="F17" s="318"/>
      <c r="G17" s="305"/>
      <c r="H17" s="305"/>
      <c r="I17" s="330"/>
      <c r="J17" s="334"/>
      <c r="K17" s="335"/>
    </row>
    <row r="18" spans="1:11" s="303" customFormat="1" ht="19.5" customHeight="1">
      <c r="A18" s="2169"/>
      <c r="B18" s="2164" t="s">
        <v>1436</v>
      </c>
      <c r="C18" s="2165"/>
      <c r="D18" s="326"/>
      <c r="E18" s="308"/>
      <c r="F18" s="318"/>
      <c r="G18" s="305"/>
      <c r="H18" s="305"/>
      <c r="I18" s="330"/>
      <c r="J18" s="334"/>
      <c r="K18" s="335"/>
    </row>
    <row r="19" spans="1:11" s="303" customFormat="1" ht="19.5" customHeight="1">
      <c r="A19" s="2169"/>
      <c r="B19" s="2164" t="s">
        <v>1437</v>
      </c>
      <c r="C19" s="2165"/>
      <c r="D19" s="326"/>
      <c r="E19" s="308"/>
      <c r="F19" s="318"/>
      <c r="G19" s="305"/>
      <c r="H19" s="305"/>
      <c r="I19" s="330"/>
      <c r="J19" s="338"/>
      <c r="K19" s="339"/>
    </row>
    <row r="20" spans="1:11" s="303" customFormat="1" ht="19.5" customHeight="1">
      <c r="A20" s="2169"/>
      <c r="B20" s="2166" t="s">
        <v>1438</v>
      </c>
      <c r="C20" s="2167"/>
      <c r="D20" s="326"/>
      <c r="E20" s="308"/>
      <c r="F20" s="324"/>
      <c r="G20" s="305"/>
      <c r="H20" s="305"/>
      <c r="I20" s="330"/>
      <c r="J20" s="338"/>
      <c r="K20" s="339"/>
    </row>
    <row r="21" spans="1:11" s="303" customFormat="1" ht="19.5" customHeight="1">
      <c r="A21" s="2169"/>
      <c r="B21" s="2166" t="s">
        <v>1439</v>
      </c>
      <c r="C21" s="2167"/>
      <c r="D21" s="326"/>
      <c r="E21" s="308"/>
      <c r="F21" s="318"/>
      <c r="G21" s="305"/>
      <c r="H21" s="305"/>
      <c r="I21" s="330"/>
      <c r="J21" s="338"/>
      <c r="K21" s="339"/>
    </row>
    <row r="22" spans="1:11" s="303" customFormat="1" ht="19.5" customHeight="1">
      <c r="A22" s="2169"/>
      <c r="B22" s="2164" t="s">
        <v>1440</v>
      </c>
      <c r="C22" s="2165"/>
      <c r="D22" s="341"/>
      <c r="E22" s="317"/>
      <c r="F22" s="320"/>
      <c r="G22" s="342"/>
      <c r="H22" s="342"/>
      <c r="I22" s="358"/>
      <c r="J22" s="337"/>
      <c r="K22" s="248"/>
    </row>
    <row r="23" spans="1:11" s="303" customFormat="1" ht="19.5" customHeight="1" thickBot="1">
      <c r="A23" s="2170"/>
      <c r="B23" s="2173" t="s">
        <v>1441</v>
      </c>
      <c r="C23" s="2174"/>
      <c r="D23" s="345"/>
      <c r="E23" s="346"/>
      <c r="F23" s="359"/>
      <c r="G23" s="349"/>
      <c r="H23" s="349"/>
      <c r="I23" s="350"/>
      <c r="J23" s="351"/>
      <c r="K23" s="352"/>
    </row>
    <row r="24" spans="1:11" s="303" customFormat="1" ht="41.25" customHeight="1" thickTop="1">
      <c r="A24" s="2154" t="s">
        <v>2269</v>
      </c>
      <c r="B24" s="2154"/>
      <c r="C24" s="2176"/>
      <c r="D24" s="1187">
        <f>SUM(E24:F24)</f>
        <v>12351</v>
      </c>
      <c r="E24" s="1193">
        <v>12351</v>
      </c>
      <c r="F24" s="1189">
        <v>0</v>
      </c>
      <c r="G24" s="355"/>
      <c r="H24" s="355"/>
      <c r="I24" s="356"/>
      <c r="J24" s="1191">
        <v>0</v>
      </c>
      <c r="K24" s="1192">
        <v>0</v>
      </c>
    </row>
    <row r="25" spans="1:11" ht="35.25" customHeight="1"/>
  </sheetData>
  <mergeCells count="29">
    <mergeCell ref="A24:C24"/>
    <mergeCell ref="B16:C16"/>
    <mergeCell ref="B17:C17"/>
    <mergeCell ref="B18:C18"/>
    <mergeCell ref="B19:C19"/>
    <mergeCell ref="B20:C20"/>
    <mergeCell ref="B21:C21"/>
    <mergeCell ref="A10:A23"/>
    <mergeCell ref="B10:C10"/>
    <mergeCell ref="B11:C11"/>
    <mergeCell ref="B12:C12"/>
    <mergeCell ref="B13:C13"/>
    <mergeCell ref="B14:C14"/>
    <mergeCell ref="B15:C15"/>
    <mergeCell ref="B22:C22"/>
    <mergeCell ref="B23:C23"/>
    <mergeCell ref="A3:K3"/>
    <mergeCell ref="E4:H4"/>
    <mergeCell ref="A6:C9"/>
    <mergeCell ref="D6:I6"/>
    <mergeCell ref="J6:K6"/>
    <mergeCell ref="D7:D9"/>
    <mergeCell ref="J7:J9"/>
    <mergeCell ref="K7:K9"/>
    <mergeCell ref="E8:E9"/>
    <mergeCell ref="F8:F9"/>
    <mergeCell ref="G8:G9"/>
    <mergeCell ref="H8:H9"/>
    <mergeCell ref="I8:I9"/>
  </mergeCells>
  <phoneticPr fontId="13" type="noConversion"/>
  <hyperlinks>
    <hyperlink ref="L1" location="預告統計資料發布時間表!A1" display="回發布時間表" xr:uid="{0C1B0ED5-759C-4E2C-855D-4C393FF99852}"/>
  </hyperlinks>
  <printOptions horizontalCentered="1" verticalCentered="1"/>
  <pageMargins left="0.39370078740157483" right="0.39370078740157483" top="0.39370078740157483" bottom="0.39370078740157483" header="0.19685039370078741" footer="0.19685039370078741"/>
  <pageSetup paperSize="9" scale="73" orientation="landscape"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62C40-D85D-4A47-9905-904873D69D7F}">
  <dimension ref="A1:J25"/>
  <sheetViews>
    <sheetView topLeftCell="A4" zoomScale="84" zoomScaleNormal="84" workbookViewId="0">
      <selection activeCell="A25" sqref="A25"/>
    </sheetView>
  </sheetViews>
  <sheetFormatPr defaultRowHeight="16.2"/>
  <cols>
    <col min="1" max="1" width="14.6640625" style="248" customWidth="1"/>
    <col min="2" max="2" width="9" style="248" customWidth="1"/>
    <col min="3" max="3" width="22.77734375" style="248" customWidth="1"/>
    <col min="4" max="4" width="16.21875" style="248" customWidth="1"/>
    <col min="5" max="6" width="12.109375" style="248" customWidth="1"/>
    <col min="7" max="8" width="16.21875" style="248" customWidth="1"/>
    <col min="9" max="9" width="26.6640625" style="248" customWidth="1"/>
    <col min="10" max="256" width="8.88671875" style="174"/>
    <col min="257" max="257" width="14.6640625" style="174" customWidth="1"/>
    <col min="258" max="258" width="9" style="174" customWidth="1"/>
    <col min="259" max="259" width="22.77734375" style="174" customWidth="1"/>
    <col min="260" max="260" width="16.21875" style="174" customWidth="1"/>
    <col min="261" max="262" width="12.109375" style="174" customWidth="1"/>
    <col min="263" max="264" width="16.21875" style="174" customWidth="1"/>
    <col min="265" max="265" width="26.6640625" style="174" customWidth="1"/>
    <col min="266" max="512" width="8.88671875" style="174"/>
    <col min="513" max="513" width="14.6640625" style="174" customWidth="1"/>
    <col min="514" max="514" width="9" style="174" customWidth="1"/>
    <col min="515" max="515" width="22.77734375" style="174" customWidth="1"/>
    <col min="516" max="516" width="16.21875" style="174" customWidth="1"/>
    <col min="517" max="518" width="12.109375" style="174" customWidth="1"/>
    <col min="519" max="520" width="16.21875" style="174" customWidth="1"/>
    <col min="521" max="521" width="26.6640625" style="174" customWidth="1"/>
    <col min="522" max="768" width="8.88671875" style="174"/>
    <col min="769" max="769" width="14.6640625" style="174" customWidth="1"/>
    <col min="770" max="770" width="9" style="174" customWidth="1"/>
    <col min="771" max="771" width="22.77734375" style="174" customWidth="1"/>
    <col min="772" max="772" width="16.21875" style="174" customWidth="1"/>
    <col min="773" max="774" width="12.109375" style="174" customWidth="1"/>
    <col min="775" max="776" width="16.21875" style="174" customWidth="1"/>
    <col min="777" max="777" width="26.6640625" style="174" customWidth="1"/>
    <col min="778" max="1024" width="8.88671875" style="174"/>
    <col min="1025" max="1025" width="14.6640625" style="174" customWidth="1"/>
    <col min="1026" max="1026" width="9" style="174" customWidth="1"/>
    <col min="1027" max="1027" width="22.77734375" style="174" customWidth="1"/>
    <col min="1028" max="1028" width="16.21875" style="174" customWidth="1"/>
    <col min="1029" max="1030" width="12.109375" style="174" customWidth="1"/>
    <col min="1031" max="1032" width="16.21875" style="174" customWidth="1"/>
    <col min="1033" max="1033" width="26.6640625" style="174" customWidth="1"/>
    <col min="1034" max="1280" width="8.88671875" style="174"/>
    <col min="1281" max="1281" width="14.6640625" style="174" customWidth="1"/>
    <col min="1282" max="1282" width="9" style="174" customWidth="1"/>
    <col min="1283" max="1283" width="22.77734375" style="174" customWidth="1"/>
    <col min="1284" max="1284" width="16.21875" style="174" customWidth="1"/>
    <col min="1285" max="1286" width="12.109375" style="174" customWidth="1"/>
    <col min="1287" max="1288" width="16.21875" style="174" customWidth="1"/>
    <col min="1289" max="1289" width="26.6640625" style="174" customWidth="1"/>
    <col min="1290" max="1536" width="8.88671875" style="174"/>
    <col min="1537" max="1537" width="14.6640625" style="174" customWidth="1"/>
    <col min="1538" max="1538" width="9" style="174" customWidth="1"/>
    <col min="1539" max="1539" width="22.77734375" style="174" customWidth="1"/>
    <col min="1540" max="1540" width="16.21875" style="174" customWidth="1"/>
    <col min="1541" max="1542" width="12.109375" style="174" customWidth="1"/>
    <col min="1543" max="1544" width="16.21875" style="174" customWidth="1"/>
    <col min="1545" max="1545" width="26.6640625" style="174" customWidth="1"/>
    <col min="1546" max="1792" width="8.88671875" style="174"/>
    <col min="1793" max="1793" width="14.6640625" style="174" customWidth="1"/>
    <col min="1794" max="1794" width="9" style="174" customWidth="1"/>
    <col min="1795" max="1795" width="22.77734375" style="174" customWidth="1"/>
    <col min="1796" max="1796" width="16.21875" style="174" customWidth="1"/>
    <col min="1797" max="1798" width="12.109375" style="174" customWidth="1"/>
    <col min="1799" max="1800" width="16.21875" style="174" customWidth="1"/>
    <col min="1801" max="1801" width="26.6640625" style="174" customWidth="1"/>
    <col min="1802" max="2048" width="8.88671875" style="174"/>
    <col min="2049" max="2049" width="14.6640625" style="174" customWidth="1"/>
    <col min="2050" max="2050" width="9" style="174" customWidth="1"/>
    <col min="2051" max="2051" width="22.77734375" style="174" customWidth="1"/>
    <col min="2052" max="2052" width="16.21875" style="174" customWidth="1"/>
    <col min="2053" max="2054" width="12.109375" style="174" customWidth="1"/>
    <col min="2055" max="2056" width="16.21875" style="174" customWidth="1"/>
    <col min="2057" max="2057" width="26.6640625" style="174" customWidth="1"/>
    <col min="2058" max="2304" width="8.88671875" style="174"/>
    <col min="2305" max="2305" width="14.6640625" style="174" customWidth="1"/>
    <col min="2306" max="2306" width="9" style="174" customWidth="1"/>
    <col min="2307" max="2307" width="22.77734375" style="174" customWidth="1"/>
    <col min="2308" max="2308" width="16.21875" style="174" customWidth="1"/>
    <col min="2309" max="2310" width="12.109375" style="174" customWidth="1"/>
    <col min="2311" max="2312" width="16.21875" style="174" customWidth="1"/>
    <col min="2313" max="2313" width="26.6640625" style="174" customWidth="1"/>
    <col min="2314" max="2560" width="8.88671875" style="174"/>
    <col min="2561" max="2561" width="14.6640625" style="174" customWidth="1"/>
    <col min="2562" max="2562" width="9" style="174" customWidth="1"/>
    <col min="2563" max="2563" width="22.77734375" style="174" customWidth="1"/>
    <col min="2564" max="2564" width="16.21875" style="174" customWidth="1"/>
    <col min="2565" max="2566" width="12.109375" style="174" customWidth="1"/>
    <col min="2567" max="2568" width="16.21875" style="174" customWidth="1"/>
    <col min="2569" max="2569" width="26.6640625" style="174" customWidth="1"/>
    <col min="2570" max="2816" width="8.88671875" style="174"/>
    <col min="2817" max="2817" width="14.6640625" style="174" customWidth="1"/>
    <col min="2818" max="2818" width="9" style="174" customWidth="1"/>
    <col min="2819" max="2819" width="22.77734375" style="174" customWidth="1"/>
    <col min="2820" max="2820" width="16.21875" style="174" customWidth="1"/>
    <col min="2821" max="2822" width="12.109375" style="174" customWidth="1"/>
    <col min="2823" max="2824" width="16.21875" style="174" customWidth="1"/>
    <col min="2825" max="2825" width="26.6640625" style="174" customWidth="1"/>
    <col min="2826" max="3072" width="8.88671875" style="174"/>
    <col min="3073" max="3073" width="14.6640625" style="174" customWidth="1"/>
    <col min="3074" max="3074" width="9" style="174" customWidth="1"/>
    <col min="3075" max="3075" width="22.77734375" style="174" customWidth="1"/>
    <col min="3076" max="3076" width="16.21875" style="174" customWidth="1"/>
    <col min="3077" max="3078" width="12.109375" style="174" customWidth="1"/>
    <col min="3079" max="3080" width="16.21875" style="174" customWidth="1"/>
    <col min="3081" max="3081" width="26.6640625" style="174" customWidth="1"/>
    <col min="3082" max="3328" width="8.88671875" style="174"/>
    <col min="3329" max="3329" width="14.6640625" style="174" customWidth="1"/>
    <col min="3330" max="3330" width="9" style="174" customWidth="1"/>
    <col min="3331" max="3331" width="22.77734375" style="174" customWidth="1"/>
    <col min="3332" max="3332" width="16.21875" style="174" customWidth="1"/>
    <col min="3333" max="3334" width="12.109375" style="174" customWidth="1"/>
    <col min="3335" max="3336" width="16.21875" style="174" customWidth="1"/>
    <col min="3337" max="3337" width="26.6640625" style="174" customWidth="1"/>
    <col min="3338" max="3584" width="8.88671875" style="174"/>
    <col min="3585" max="3585" width="14.6640625" style="174" customWidth="1"/>
    <col min="3586" max="3586" width="9" style="174" customWidth="1"/>
    <col min="3587" max="3587" width="22.77734375" style="174" customWidth="1"/>
    <col min="3588" max="3588" width="16.21875" style="174" customWidth="1"/>
    <col min="3589" max="3590" width="12.109375" style="174" customWidth="1"/>
    <col min="3591" max="3592" width="16.21875" style="174" customWidth="1"/>
    <col min="3593" max="3593" width="26.6640625" style="174" customWidth="1"/>
    <col min="3594" max="3840" width="8.88671875" style="174"/>
    <col min="3841" max="3841" width="14.6640625" style="174" customWidth="1"/>
    <col min="3842" max="3842" width="9" style="174" customWidth="1"/>
    <col min="3843" max="3843" width="22.77734375" style="174" customWidth="1"/>
    <col min="3844" max="3844" width="16.21875" style="174" customWidth="1"/>
    <col min="3845" max="3846" width="12.109375" style="174" customWidth="1"/>
    <col min="3847" max="3848" width="16.21875" style="174" customWidth="1"/>
    <col min="3849" max="3849" width="26.6640625" style="174" customWidth="1"/>
    <col min="3850" max="4096" width="8.88671875" style="174"/>
    <col min="4097" max="4097" width="14.6640625" style="174" customWidth="1"/>
    <col min="4098" max="4098" width="9" style="174" customWidth="1"/>
    <col min="4099" max="4099" width="22.77734375" style="174" customWidth="1"/>
    <col min="4100" max="4100" width="16.21875" style="174" customWidth="1"/>
    <col min="4101" max="4102" width="12.109375" style="174" customWidth="1"/>
    <col min="4103" max="4104" width="16.21875" style="174" customWidth="1"/>
    <col min="4105" max="4105" width="26.6640625" style="174" customWidth="1"/>
    <col min="4106" max="4352" width="8.88671875" style="174"/>
    <col min="4353" max="4353" width="14.6640625" style="174" customWidth="1"/>
    <col min="4354" max="4354" width="9" style="174" customWidth="1"/>
    <col min="4355" max="4355" width="22.77734375" style="174" customWidth="1"/>
    <col min="4356" max="4356" width="16.21875" style="174" customWidth="1"/>
    <col min="4357" max="4358" width="12.109375" style="174" customWidth="1"/>
    <col min="4359" max="4360" width="16.21875" style="174" customWidth="1"/>
    <col min="4361" max="4361" width="26.6640625" style="174" customWidth="1"/>
    <col min="4362" max="4608" width="8.88671875" style="174"/>
    <col min="4609" max="4609" width="14.6640625" style="174" customWidth="1"/>
    <col min="4610" max="4610" width="9" style="174" customWidth="1"/>
    <col min="4611" max="4611" width="22.77734375" style="174" customWidth="1"/>
    <col min="4612" max="4612" width="16.21875" style="174" customWidth="1"/>
    <col min="4613" max="4614" width="12.109375" style="174" customWidth="1"/>
    <col min="4615" max="4616" width="16.21875" style="174" customWidth="1"/>
    <col min="4617" max="4617" width="26.6640625" style="174" customWidth="1"/>
    <col min="4618" max="4864" width="8.88671875" style="174"/>
    <col min="4865" max="4865" width="14.6640625" style="174" customWidth="1"/>
    <col min="4866" max="4866" width="9" style="174" customWidth="1"/>
    <col min="4867" max="4867" width="22.77734375" style="174" customWidth="1"/>
    <col min="4868" max="4868" width="16.21875" style="174" customWidth="1"/>
    <col min="4869" max="4870" width="12.109375" style="174" customWidth="1"/>
    <col min="4871" max="4872" width="16.21875" style="174" customWidth="1"/>
    <col min="4873" max="4873" width="26.6640625" style="174" customWidth="1"/>
    <col min="4874" max="5120" width="8.88671875" style="174"/>
    <col min="5121" max="5121" width="14.6640625" style="174" customWidth="1"/>
    <col min="5122" max="5122" width="9" style="174" customWidth="1"/>
    <col min="5123" max="5123" width="22.77734375" style="174" customWidth="1"/>
    <col min="5124" max="5124" width="16.21875" style="174" customWidth="1"/>
    <col min="5125" max="5126" width="12.109375" style="174" customWidth="1"/>
    <col min="5127" max="5128" width="16.21875" style="174" customWidth="1"/>
    <col min="5129" max="5129" width="26.6640625" style="174" customWidth="1"/>
    <col min="5130" max="5376" width="8.88671875" style="174"/>
    <col min="5377" max="5377" width="14.6640625" style="174" customWidth="1"/>
    <col min="5378" max="5378" width="9" style="174" customWidth="1"/>
    <col min="5379" max="5379" width="22.77734375" style="174" customWidth="1"/>
    <col min="5380" max="5380" width="16.21875" style="174" customWidth="1"/>
    <col min="5381" max="5382" width="12.109375" style="174" customWidth="1"/>
    <col min="5383" max="5384" width="16.21875" style="174" customWidth="1"/>
    <col min="5385" max="5385" width="26.6640625" style="174" customWidth="1"/>
    <col min="5386" max="5632" width="8.88671875" style="174"/>
    <col min="5633" max="5633" width="14.6640625" style="174" customWidth="1"/>
    <col min="5634" max="5634" width="9" style="174" customWidth="1"/>
    <col min="5635" max="5635" width="22.77734375" style="174" customWidth="1"/>
    <col min="5636" max="5636" width="16.21875" style="174" customWidth="1"/>
    <col min="5637" max="5638" width="12.109375" style="174" customWidth="1"/>
    <col min="5639" max="5640" width="16.21875" style="174" customWidth="1"/>
    <col min="5641" max="5641" width="26.6640625" style="174" customWidth="1"/>
    <col min="5642" max="5888" width="8.88671875" style="174"/>
    <col min="5889" max="5889" width="14.6640625" style="174" customWidth="1"/>
    <col min="5890" max="5890" width="9" style="174" customWidth="1"/>
    <col min="5891" max="5891" width="22.77734375" style="174" customWidth="1"/>
    <col min="5892" max="5892" width="16.21875" style="174" customWidth="1"/>
    <col min="5893" max="5894" width="12.109375" style="174" customWidth="1"/>
    <col min="5895" max="5896" width="16.21875" style="174" customWidth="1"/>
    <col min="5897" max="5897" width="26.6640625" style="174" customWidth="1"/>
    <col min="5898" max="6144" width="8.88671875" style="174"/>
    <col min="6145" max="6145" width="14.6640625" style="174" customWidth="1"/>
    <col min="6146" max="6146" width="9" style="174" customWidth="1"/>
    <col min="6147" max="6147" width="22.77734375" style="174" customWidth="1"/>
    <col min="6148" max="6148" width="16.21875" style="174" customWidth="1"/>
    <col min="6149" max="6150" width="12.109375" style="174" customWidth="1"/>
    <col min="6151" max="6152" width="16.21875" style="174" customWidth="1"/>
    <col min="6153" max="6153" width="26.6640625" style="174" customWidth="1"/>
    <col min="6154" max="6400" width="8.88671875" style="174"/>
    <col min="6401" max="6401" width="14.6640625" style="174" customWidth="1"/>
    <col min="6402" max="6402" width="9" style="174" customWidth="1"/>
    <col min="6403" max="6403" width="22.77734375" style="174" customWidth="1"/>
    <col min="6404" max="6404" width="16.21875" style="174" customWidth="1"/>
    <col min="6405" max="6406" width="12.109375" style="174" customWidth="1"/>
    <col min="6407" max="6408" width="16.21875" style="174" customWidth="1"/>
    <col min="6409" max="6409" width="26.6640625" style="174" customWidth="1"/>
    <col min="6410" max="6656" width="8.88671875" style="174"/>
    <col min="6657" max="6657" width="14.6640625" style="174" customWidth="1"/>
    <col min="6658" max="6658" width="9" style="174" customWidth="1"/>
    <col min="6659" max="6659" width="22.77734375" style="174" customWidth="1"/>
    <col min="6660" max="6660" width="16.21875" style="174" customWidth="1"/>
    <col min="6661" max="6662" width="12.109375" style="174" customWidth="1"/>
    <col min="6663" max="6664" width="16.21875" style="174" customWidth="1"/>
    <col min="6665" max="6665" width="26.6640625" style="174" customWidth="1"/>
    <col min="6666" max="6912" width="8.88671875" style="174"/>
    <col min="6913" max="6913" width="14.6640625" style="174" customWidth="1"/>
    <col min="6914" max="6914" width="9" style="174" customWidth="1"/>
    <col min="6915" max="6915" width="22.77734375" style="174" customWidth="1"/>
    <col min="6916" max="6916" width="16.21875" style="174" customWidth="1"/>
    <col min="6917" max="6918" width="12.109375" style="174" customWidth="1"/>
    <col min="6919" max="6920" width="16.21875" style="174" customWidth="1"/>
    <col min="6921" max="6921" width="26.6640625" style="174" customWidth="1"/>
    <col min="6922" max="7168" width="8.88671875" style="174"/>
    <col min="7169" max="7169" width="14.6640625" style="174" customWidth="1"/>
    <col min="7170" max="7170" width="9" style="174" customWidth="1"/>
    <col min="7171" max="7171" width="22.77734375" style="174" customWidth="1"/>
    <col min="7172" max="7172" width="16.21875" style="174" customWidth="1"/>
    <col min="7173" max="7174" width="12.109375" style="174" customWidth="1"/>
    <col min="7175" max="7176" width="16.21875" style="174" customWidth="1"/>
    <col min="7177" max="7177" width="26.6640625" style="174" customWidth="1"/>
    <col min="7178" max="7424" width="8.88671875" style="174"/>
    <col min="7425" max="7425" width="14.6640625" style="174" customWidth="1"/>
    <col min="7426" max="7426" width="9" style="174" customWidth="1"/>
    <col min="7427" max="7427" width="22.77734375" style="174" customWidth="1"/>
    <col min="7428" max="7428" width="16.21875" style="174" customWidth="1"/>
    <col min="7429" max="7430" width="12.109375" style="174" customWidth="1"/>
    <col min="7431" max="7432" width="16.21875" style="174" customWidth="1"/>
    <col min="7433" max="7433" width="26.6640625" style="174" customWidth="1"/>
    <col min="7434" max="7680" width="8.88671875" style="174"/>
    <col min="7681" max="7681" width="14.6640625" style="174" customWidth="1"/>
    <col min="7682" max="7682" width="9" style="174" customWidth="1"/>
    <col min="7683" max="7683" width="22.77734375" style="174" customWidth="1"/>
    <col min="7684" max="7684" width="16.21875" style="174" customWidth="1"/>
    <col min="7685" max="7686" width="12.109375" style="174" customWidth="1"/>
    <col min="7687" max="7688" width="16.21875" style="174" customWidth="1"/>
    <col min="7689" max="7689" width="26.6640625" style="174" customWidth="1"/>
    <col min="7690" max="7936" width="8.88671875" style="174"/>
    <col min="7937" max="7937" width="14.6640625" style="174" customWidth="1"/>
    <col min="7938" max="7938" width="9" style="174" customWidth="1"/>
    <col min="7939" max="7939" width="22.77734375" style="174" customWidth="1"/>
    <col min="7940" max="7940" width="16.21875" style="174" customWidth="1"/>
    <col min="7941" max="7942" width="12.109375" style="174" customWidth="1"/>
    <col min="7943" max="7944" width="16.21875" style="174" customWidth="1"/>
    <col min="7945" max="7945" width="26.6640625" style="174" customWidth="1"/>
    <col min="7946" max="8192" width="8.88671875" style="174"/>
    <col min="8193" max="8193" width="14.6640625" style="174" customWidth="1"/>
    <col min="8194" max="8194" width="9" style="174" customWidth="1"/>
    <col min="8195" max="8195" width="22.77734375" style="174" customWidth="1"/>
    <col min="8196" max="8196" width="16.21875" style="174" customWidth="1"/>
    <col min="8197" max="8198" width="12.109375" style="174" customWidth="1"/>
    <col min="8199" max="8200" width="16.21875" style="174" customWidth="1"/>
    <col min="8201" max="8201" width="26.6640625" style="174" customWidth="1"/>
    <col min="8202" max="8448" width="8.88671875" style="174"/>
    <col min="8449" max="8449" width="14.6640625" style="174" customWidth="1"/>
    <col min="8450" max="8450" width="9" style="174" customWidth="1"/>
    <col min="8451" max="8451" width="22.77734375" style="174" customWidth="1"/>
    <col min="8452" max="8452" width="16.21875" style="174" customWidth="1"/>
    <col min="8453" max="8454" width="12.109375" style="174" customWidth="1"/>
    <col min="8455" max="8456" width="16.21875" style="174" customWidth="1"/>
    <col min="8457" max="8457" width="26.6640625" style="174" customWidth="1"/>
    <col min="8458" max="8704" width="8.88671875" style="174"/>
    <col min="8705" max="8705" width="14.6640625" style="174" customWidth="1"/>
    <col min="8706" max="8706" width="9" style="174" customWidth="1"/>
    <col min="8707" max="8707" width="22.77734375" style="174" customWidth="1"/>
    <col min="8708" max="8708" width="16.21875" style="174" customWidth="1"/>
    <col min="8709" max="8710" width="12.109375" style="174" customWidth="1"/>
    <col min="8711" max="8712" width="16.21875" style="174" customWidth="1"/>
    <col min="8713" max="8713" width="26.6640625" style="174" customWidth="1"/>
    <col min="8714" max="8960" width="8.88671875" style="174"/>
    <col min="8961" max="8961" width="14.6640625" style="174" customWidth="1"/>
    <col min="8962" max="8962" width="9" style="174" customWidth="1"/>
    <col min="8963" max="8963" width="22.77734375" style="174" customWidth="1"/>
    <col min="8964" max="8964" width="16.21875" style="174" customWidth="1"/>
    <col min="8965" max="8966" width="12.109375" style="174" customWidth="1"/>
    <col min="8967" max="8968" width="16.21875" style="174" customWidth="1"/>
    <col min="8969" max="8969" width="26.6640625" style="174" customWidth="1"/>
    <col min="8970" max="9216" width="8.88671875" style="174"/>
    <col min="9217" max="9217" width="14.6640625" style="174" customWidth="1"/>
    <col min="9218" max="9218" width="9" style="174" customWidth="1"/>
    <col min="9219" max="9219" width="22.77734375" style="174" customWidth="1"/>
    <col min="9220" max="9220" width="16.21875" style="174" customWidth="1"/>
    <col min="9221" max="9222" width="12.109375" style="174" customWidth="1"/>
    <col min="9223" max="9224" width="16.21875" style="174" customWidth="1"/>
    <col min="9225" max="9225" width="26.6640625" style="174" customWidth="1"/>
    <col min="9226" max="9472" width="8.88671875" style="174"/>
    <col min="9473" max="9473" width="14.6640625" style="174" customWidth="1"/>
    <col min="9474" max="9474" width="9" style="174" customWidth="1"/>
    <col min="9475" max="9475" width="22.77734375" style="174" customWidth="1"/>
    <col min="9476" max="9476" width="16.21875" style="174" customWidth="1"/>
    <col min="9477" max="9478" width="12.109375" style="174" customWidth="1"/>
    <col min="9479" max="9480" width="16.21875" style="174" customWidth="1"/>
    <col min="9481" max="9481" width="26.6640625" style="174" customWidth="1"/>
    <col min="9482" max="9728" width="8.88671875" style="174"/>
    <col min="9729" max="9729" width="14.6640625" style="174" customWidth="1"/>
    <col min="9730" max="9730" width="9" style="174" customWidth="1"/>
    <col min="9731" max="9731" width="22.77734375" style="174" customWidth="1"/>
    <col min="9732" max="9732" width="16.21875" style="174" customWidth="1"/>
    <col min="9733" max="9734" width="12.109375" style="174" customWidth="1"/>
    <col min="9735" max="9736" width="16.21875" style="174" customWidth="1"/>
    <col min="9737" max="9737" width="26.6640625" style="174" customWidth="1"/>
    <col min="9738" max="9984" width="8.88671875" style="174"/>
    <col min="9985" max="9985" width="14.6640625" style="174" customWidth="1"/>
    <col min="9986" max="9986" width="9" style="174" customWidth="1"/>
    <col min="9987" max="9987" width="22.77734375" style="174" customWidth="1"/>
    <col min="9988" max="9988" width="16.21875" style="174" customWidth="1"/>
    <col min="9989" max="9990" width="12.109375" style="174" customWidth="1"/>
    <col min="9991" max="9992" width="16.21875" style="174" customWidth="1"/>
    <col min="9993" max="9993" width="26.6640625" style="174" customWidth="1"/>
    <col min="9994" max="10240" width="8.88671875" style="174"/>
    <col min="10241" max="10241" width="14.6640625" style="174" customWidth="1"/>
    <col min="10242" max="10242" width="9" style="174" customWidth="1"/>
    <col min="10243" max="10243" width="22.77734375" style="174" customWidth="1"/>
    <col min="10244" max="10244" width="16.21875" style="174" customWidth="1"/>
    <col min="10245" max="10246" width="12.109375" style="174" customWidth="1"/>
    <col min="10247" max="10248" width="16.21875" style="174" customWidth="1"/>
    <col min="10249" max="10249" width="26.6640625" style="174" customWidth="1"/>
    <col min="10250" max="10496" width="8.88671875" style="174"/>
    <col min="10497" max="10497" width="14.6640625" style="174" customWidth="1"/>
    <col min="10498" max="10498" width="9" style="174" customWidth="1"/>
    <col min="10499" max="10499" width="22.77734375" style="174" customWidth="1"/>
    <col min="10500" max="10500" width="16.21875" style="174" customWidth="1"/>
    <col min="10501" max="10502" width="12.109375" style="174" customWidth="1"/>
    <col min="10503" max="10504" width="16.21875" style="174" customWidth="1"/>
    <col min="10505" max="10505" width="26.6640625" style="174" customWidth="1"/>
    <col min="10506" max="10752" width="8.88671875" style="174"/>
    <col min="10753" max="10753" width="14.6640625" style="174" customWidth="1"/>
    <col min="10754" max="10754" width="9" style="174" customWidth="1"/>
    <col min="10755" max="10755" width="22.77734375" style="174" customWidth="1"/>
    <col min="10756" max="10756" width="16.21875" style="174" customWidth="1"/>
    <col min="10757" max="10758" width="12.109375" style="174" customWidth="1"/>
    <col min="10759" max="10760" width="16.21875" style="174" customWidth="1"/>
    <col min="10761" max="10761" width="26.6640625" style="174" customWidth="1"/>
    <col min="10762" max="11008" width="8.88671875" style="174"/>
    <col min="11009" max="11009" width="14.6640625" style="174" customWidth="1"/>
    <col min="11010" max="11010" width="9" style="174" customWidth="1"/>
    <col min="11011" max="11011" width="22.77734375" style="174" customWidth="1"/>
    <col min="11012" max="11012" width="16.21875" style="174" customWidth="1"/>
    <col min="11013" max="11014" width="12.109375" style="174" customWidth="1"/>
    <col min="11015" max="11016" width="16.21875" style="174" customWidth="1"/>
    <col min="11017" max="11017" width="26.6640625" style="174" customWidth="1"/>
    <col min="11018" max="11264" width="8.88671875" style="174"/>
    <col min="11265" max="11265" width="14.6640625" style="174" customWidth="1"/>
    <col min="11266" max="11266" width="9" style="174" customWidth="1"/>
    <col min="11267" max="11267" width="22.77734375" style="174" customWidth="1"/>
    <col min="11268" max="11268" width="16.21875" style="174" customWidth="1"/>
    <col min="11269" max="11270" width="12.109375" style="174" customWidth="1"/>
    <col min="11271" max="11272" width="16.21875" style="174" customWidth="1"/>
    <col min="11273" max="11273" width="26.6640625" style="174" customWidth="1"/>
    <col min="11274" max="11520" width="8.88671875" style="174"/>
    <col min="11521" max="11521" width="14.6640625" style="174" customWidth="1"/>
    <col min="11522" max="11522" width="9" style="174" customWidth="1"/>
    <col min="11523" max="11523" width="22.77734375" style="174" customWidth="1"/>
    <col min="11524" max="11524" width="16.21875" style="174" customWidth="1"/>
    <col min="11525" max="11526" width="12.109375" style="174" customWidth="1"/>
    <col min="11527" max="11528" width="16.21875" style="174" customWidth="1"/>
    <col min="11529" max="11529" width="26.6640625" style="174" customWidth="1"/>
    <col min="11530" max="11776" width="8.88671875" style="174"/>
    <col min="11777" max="11777" width="14.6640625" style="174" customWidth="1"/>
    <col min="11778" max="11778" width="9" style="174" customWidth="1"/>
    <col min="11779" max="11779" width="22.77734375" style="174" customWidth="1"/>
    <col min="11780" max="11780" width="16.21875" style="174" customWidth="1"/>
    <col min="11781" max="11782" width="12.109375" style="174" customWidth="1"/>
    <col min="11783" max="11784" width="16.21875" style="174" customWidth="1"/>
    <col min="11785" max="11785" width="26.6640625" style="174" customWidth="1"/>
    <col min="11786" max="12032" width="8.88671875" style="174"/>
    <col min="12033" max="12033" width="14.6640625" style="174" customWidth="1"/>
    <col min="12034" max="12034" width="9" style="174" customWidth="1"/>
    <col min="12035" max="12035" width="22.77734375" style="174" customWidth="1"/>
    <col min="12036" max="12036" width="16.21875" style="174" customWidth="1"/>
    <col min="12037" max="12038" width="12.109375" style="174" customWidth="1"/>
    <col min="12039" max="12040" width="16.21875" style="174" customWidth="1"/>
    <col min="12041" max="12041" width="26.6640625" style="174" customWidth="1"/>
    <col min="12042" max="12288" width="8.88671875" style="174"/>
    <col min="12289" max="12289" width="14.6640625" style="174" customWidth="1"/>
    <col min="12290" max="12290" width="9" style="174" customWidth="1"/>
    <col min="12291" max="12291" width="22.77734375" style="174" customWidth="1"/>
    <col min="12292" max="12292" width="16.21875" style="174" customWidth="1"/>
    <col min="12293" max="12294" width="12.109375" style="174" customWidth="1"/>
    <col min="12295" max="12296" width="16.21875" style="174" customWidth="1"/>
    <col min="12297" max="12297" width="26.6640625" style="174" customWidth="1"/>
    <col min="12298" max="12544" width="8.88671875" style="174"/>
    <col min="12545" max="12545" width="14.6640625" style="174" customWidth="1"/>
    <col min="12546" max="12546" width="9" style="174" customWidth="1"/>
    <col min="12547" max="12547" width="22.77734375" style="174" customWidth="1"/>
    <col min="12548" max="12548" width="16.21875" style="174" customWidth="1"/>
    <col min="12549" max="12550" width="12.109375" style="174" customWidth="1"/>
    <col min="12551" max="12552" width="16.21875" style="174" customWidth="1"/>
    <col min="12553" max="12553" width="26.6640625" style="174" customWidth="1"/>
    <col min="12554" max="12800" width="8.88671875" style="174"/>
    <col min="12801" max="12801" width="14.6640625" style="174" customWidth="1"/>
    <col min="12802" max="12802" width="9" style="174" customWidth="1"/>
    <col min="12803" max="12803" width="22.77734375" style="174" customWidth="1"/>
    <col min="12804" max="12804" width="16.21875" style="174" customWidth="1"/>
    <col min="12805" max="12806" width="12.109375" style="174" customWidth="1"/>
    <col min="12807" max="12808" width="16.21875" style="174" customWidth="1"/>
    <col min="12809" max="12809" width="26.6640625" style="174" customWidth="1"/>
    <col min="12810" max="13056" width="8.88671875" style="174"/>
    <col min="13057" max="13057" width="14.6640625" style="174" customWidth="1"/>
    <col min="13058" max="13058" width="9" style="174" customWidth="1"/>
    <col min="13059" max="13059" width="22.77734375" style="174" customWidth="1"/>
    <col min="13060" max="13060" width="16.21875" style="174" customWidth="1"/>
    <col min="13061" max="13062" width="12.109375" style="174" customWidth="1"/>
    <col min="13063" max="13064" width="16.21875" style="174" customWidth="1"/>
    <col min="13065" max="13065" width="26.6640625" style="174" customWidth="1"/>
    <col min="13066" max="13312" width="8.88671875" style="174"/>
    <col min="13313" max="13313" width="14.6640625" style="174" customWidth="1"/>
    <col min="13314" max="13314" width="9" style="174" customWidth="1"/>
    <col min="13315" max="13315" width="22.77734375" style="174" customWidth="1"/>
    <col min="13316" max="13316" width="16.21875" style="174" customWidth="1"/>
    <col min="13317" max="13318" width="12.109375" style="174" customWidth="1"/>
    <col min="13319" max="13320" width="16.21875" style="174" customWidth="1"/>
    <col min="13321" max="13321" width="26.6640625" style="174" customWidth="1"/>
    <col min="13322" max="13568" width="8.88671875" style="174"/>
    <col min="13569" max="13569" width="14.6640625" style="174" customWidth="1"/>
    <col min="13570" max="13570" width="9" style="174" customWidth="1"/>
    <col min="13571" max="13571" width="22.77734375" style="174" customWidth="1"/>
    <col min="13572" max="13572" width="16.21875" style="174" customWidth="1"/>
    <col min="13573" max="13574" width="12.109375" style="174" customWidth="1"/>
    <col min="13575" max="13576" width="16.21875" style="174" customWidth="1"/>
    <col min="13577" max="13577" width="26.6640625" style="174" customWidth="1"/>
    <col min="13578" max="13824" width="8.88671875" style="174"/>
    <col min="13825" max="13825" width="14.6640625" style="174" customWidth="1"/>
    <col min="13826" max="13826" width="9" style="174" customWidth="1"/>
    <col min="13827" max="13827" width="22.77734375" style="174" customWidth="1"/>
    <col min="13828" max="13828" width="16.21875" style="174" customWidth="1"/>
    <col min="13829" max="13830" width="12.109375" style="174" customWidth="1"/>
    <col min="13831" max="13832" width="16.21875" style="174" customWidth="1"/>
    <col min="13833" max="13833" width="26.6640625" style="174" customWidth="1"/>
    <col min="13834" max="14080" width="8.88671875" style="174"/>
    <col min="14081" max="14081" width="14.6640625" style="174" customWidth="1"/>
    <col min="14082" max="14082" width="9" style="174" customWidth="1"/>
    <col min="14083" max="14083" width="22.77734375" style="174" customWidth="1"/>
    <col min="14084" max="14084" width="16.21875" style="174" customWidth="1"/>
    <col min="14085" max="14086" width="12.109375" style="174" customWidth="1"/>
    <col min="14087" max="14088" width="16.21875" style="174" customWidth="1"/>
    <col min="14089" max="14089" width="26.6640625" style="174" customWidth="1"/>
    <col min="14090" max="14336" width="8.88671875" style="174"/>
    <col min="14337" max="14337" width="14.6640625" style="174" customWidth="1"/>
    <col min="14338" max="14338" width="9" style="174" customWidth="1"/>
    <col min="14339" max="14339" width="22.77734375" style="174" customWidth="1"/>
    <col min="14340" max="14340" width="16.21875" style="174" customWidth="1"/>
    <col min="14341" max="14342" width="12.109375" style="174" customWidth="1"/>
    <col min="14343" max="14344" width="16.21875" style="174" customWidth="1"/>
    <col min="14345" max="14345" width="26.6640625" style="174" customWidth="1"/>
    <col min="14346" max="14592" width="8.88671875" style="174"/>
    <col min="14593" max="14593" width="14.6640625" style="174" customWidth="1"/>
    <col min="14594" max="14594" width="9" style="174" customWidth="1"/>
    <col min="14595" max="14595" width="22.77734375" style="174" customWidth="1"/>
    <col min="14596" max="14596" width="16.21875" style="174" customWidth="1"/>
    <col min="14597" max="14598" width="12.109375" style="174" customWidth="1"/>
    <col min="14599" max="14600" width="16.21875" style="174" customWidth="1"/>
    <col min="14601" max="14601" width="26.6640625" style="174" customWidth="1"/>
    <col min="14602" max="14848" width="8.88671875" style="174"/>
    <col min="14849" max="14849" width="14.6640625" style="174" customWidth="1"/>
    <col min="14850" max="14850" width="9" style="174" customWidth="1"/>
    <col min="14851" max="14851" width="22.77734375" style="174" customWidth="1"/>
    <col min="14852" max="14852" width="16.21875" style="174" customWidth="1"/>
    <col min="14853" max="14854" width="12.109375" style="174" customWidth="1"/>
    <col min="14855" max="14856" width="16.21875" style="174" customWidth="1"/>
    <col min="14857" max="14857" width="26.6640625" style="174" customWidth="1"/>
    <col min="14858" max="15104" width="8.88671875" style="174"/>
    <col min="15105" max="15105" width="14.6640625" style="174" customWidth="1"/>
    <col min="15106" max="15106" width="9" style="174" customWidth="1"/>
    <col min="15107" max="15107" width="22.77734375" style="174" customWidth="1"/>
    <col min="15108" max="15108" width="16.21875" style="174" customWidth="1"/>
    <col min="15109" max="15110" width="12.109375" style="174" customWidth="1"/>
    <col min="15111" max="15112" width="16.21875" style="174" customWidth="1"/>
    <col min="15113" max="15113" width="26.6640625" style="174" customWidth="1"/>
    <col min="15114" max="15360" width="8.88671875" style="174"/>
    <col min="15361" max="15361" width="14.6640625" style="174" customWidth="1"/>
    <col min="15362" max="15362" width="9" style="174" customWidth="1"/>
    <col min="15363" max="15363" width="22.77734375" style="174" customWidth="1"/>
    <col min="15364" max="15364" width="16.21875" style="174" customWidth="1"/>
    <col min="15365" max="15366" width="12.109375" style="174" customWidth="1"/>
    <col min="15367" max="15368" width="16.21875" style="174" customWidth="1"/>
    <col min="15369" max="15369" width="26.6640625" style="174" customWidth="1"/>
    <col min="15370" max="15616" width="8.88671875" style="174"/>
    <col min="15617" max="15617" width="14.6640625" style="174" customWidth="1"/>
    <col min="15618" max="15618" width="9" style="174" customWidth="1"/>
    <col min="15619" max="15619" width="22.77734375" style="174" customWidth="1"/>
    <col min="15620" max="15620" width="16.21875" style="174" customWidth="1"/>
    <col min="15621" max="15622" width="12.109375" style="174" customWidth="1"/>
    <col min="15623" max="15624" width="16.21875" style="174" customWidth="1"/>
    <col min="15625" max="15625" width="26.6640625" style="174" customWidth="1"/>
    <col min="15626" max="15872" width="8.88671875" style="174"/>
    <col min="15873" max="15873" width="14.6640625" style="174" customWidth="1"/>
    <col min="15874" max="15874" width="9" style="174" customWidth="1"/>
    <col min="15875" max="15875" width="22.77734375" style="174" customWidth="1"/>
    <col min="15876" max="15876" width="16.21875" style="174" customWidth="1"/>
    <col min="15877" max="15878" width="12.109375" style="174" customWidth="1"/>
    <col min="15879" max="15880" width="16.21875" style="174" customWidth="1"/>
    <col min="15881" max="15881" width="26.6640625" style="174" customWidth="1"/>
    <col min="15882" max="16128" width="8.88671875" style="174"/>
    <col min="16129" max="16129" width="14.6640625" style="174" customWidth="1"/>
    <col min="16130" max="16130" width="9" style="174" customWidth="1"/>
    <col min="16131" max="16131" width="22.77734375" style="174" customWidth="1"/>
    <col min="16132" max="16132" width="16.21875" style="174" customWidth="1"/>
    <col min="16133" max="16134" width="12.109375" style="174" customWidth="1"/>
    <col min="16135" max="16136" width="16.21875" style="174" customWidth="1"/>
    <col min="16137" max="16137" width="26.6640625" style="174" customWidth="1"/>
    <col min="16138" max="16384" width="8.88671875" style="174"/>
  </cols>
  <sheetData>
    <row r="1" spans="1:10" s="303" customFormat="1" ht="19.8">
      <c r="A1" s="305" t="s">
        <v>1406</v>
      </c>
      <c r="D1" s="306"/>
      <c r="E1" s="306"/>
      <c r="F1" s="306"/>
      <c r="G1" s="307"/>
      <c r="H1" s="308" t="s">
        <v>871</v>
      </c>
      <c r="I1" s="309" t="s">
        <v>1014</v>
      </c>
      <c r="J1" s="147" t="s">
        <v>873</v>
      </c>
    </row>
    <row r="2" spans="1:10" s="303" customFormat="1" ht="19.8">
      <c r="A2" s="305" t="s">
        <v>1407</v>
      </c>
      <c r="B2" s="310" t="s">
        <v>1408</v>
      </c>
      <c r="C2" s="310"/>
      <c r="D2" s="311"/>
      <c r="E2" s="311"/>
      <c r="F2" s="311"/>
      <c r="G2" s="312"/>
      <c r="H2" s="308" t="s">
        <v>1409</v>
      </c>
      <c r="I2" s="313" t="s">
        <v>1410</v>
      </c>
    </row>
    <row r="3" spans="1:10" ht="32.25" customHeight="1">
      <c r="A3" s="2135" t="s">
        <v>1446</v>
      </c>
      <c r="B3" s="2135"/>
      <c r="C3" s="2135"/>
      <c r="D3" s="2135"/>
      <c r="E3" s="2135"/>
      <c r="F3" s="2135"/>
      <c r="G3" s="2135"/>
      <c r="H3" s="2135"/>
      <c r="I3" s="2135"/>
    </row>
    <row r="4" spans="1:10" ht="20.25" customHeight="1">
      <c r="A4" s="314" t="s">
        <v>1412</v>
      </c>
      <c r="B4" s="314"/>
      <c r="C4" s="314"/>
      <c r="D4" s="2136" t="s">
        <v>2270</v>
      </c>
      <c r="E4" s="2136"/>
      <c r="F4" s="2136"/>
      <c r="G4" s="2136"/>
      <c r="H4" s="314"/>
      <c r="I4" s="314"/>
    </row>
    <row r="5" spans="1:10" s="303" customFormat="1" ht="19.8">
      <c r="A5" s="303" t="s">
        <v>1447</v>
      </c>
      <c r="D5" s="306"/>
      <c r="E5" s="306"/>
      <c r="F5" s="311"/>
      <c r="G5" s="360"/>
      <c r="H5" s="310"/>
      <c r="I5" s="360" t="s">
        <v>1414</v>
      </c>
    </row>
    <row r="6" spans="1:10" s="303" customFormat="1" ht="22.5" customHeight="1">
      <c r="A6" s="2137" t="s">
        <v>1415</v>
      </c>
      <c r="B6" s="2137"/>
      <c r="C6" s="2138"/>
      <c r="D6" s="2142" t="s">
        <v>1444</v>
      </c>
      <c r="E6" s="2143"/>
      <c r="F6" s="2143"/>
      <c r="G6" s="2143"/>
      <c r="H6" s="2143"/>
      <c r="I6" s="2143"/>
    </row>
    <row r="7" spans="1:10" s="303" customFormat="1" ht="19.8">
      <c r="A7" s="2136"/>
      <c r="B7" s="2136"/>
      <c r="C7" s="2139"/>
      <c r="D7" s="2146" t="s">
        <v>1418</v>
      </c>
      <c r="E7" s="321"/>
      <c r="F7" s="319"/>
      <c r="G7" s="322"/>
      <c r="H7" s="322"/>
      <c r="I7" s="322"/>
    </row>
    <row r="8" spans="1:10" s="303" customFormat="1" ht="16.5" customHeight="1">
      <c r="A8" s="2136"/>
      <c r="B8" s="2136"/>
      <c r="C8" s="2139"/>
      <c r="D8" s="2147"/>
      <c r="E8" s="2155" t="s">
        <v>1422</v>
      </c>
      <c r="F8" s="2155" t="s">
        <v>1423</v>
      </c>
      <c r="G8" s="2157" t="s">
        <v>1424</v>
      </c>
      <c r="H8" s="2158" t="s">
        <v>1425</v>
      </c>
      <c r="I8" s="2177" t="s">
        <v>1426</v>
      </c>
    </row>
    <row r="9" spans="1:10" s="303" customFormat="1" ht="23.25" customHeight="1">
      <c r="A9" s="2140"/>
      <c r="B9" s="2140"/>
      <c r="C9" s="2141"/>
      <c r="D9" s="2148"/>
      <c r="E9" s="2155"/>
      <c r="F9" s="2155"/>
      <c r="G9" s="1850"/>
      <c r="H9" s="2159"/>
      <c r="I9" s="2148"/>
    </row>
    <row r="10" spans="1:10" s="303" customFormat="1" ht="19.5" customHeight="1">
      <c r="A10" s="2168" t="s">
        <v>1427</v>
      </c>
      <c r="B10" s="2171" t="s">
        <v>1428</v>
      </c>
      <c r="C10" s="2172"/>
      <c r="D10" s="326"/>
      <c r="E10" s="327"/>
      <c r="F10" s="329"/>
      <c r="G10" s="305"/>
      <c r="H10" s="305"/>
      <c r="I10" s="361"/>
    </row>
    <row r="11" spans="1:10" s="303" customFormat="1" ht="19.5" customHeight="1">
      <c r="A11" s="2169"/>
      <c r="B11" s="2164" t="s">
        <v>1429</v>
      </c>
      <c r="C11" s="2165"/>
      <c r="D11" s="326"/>
      <c r="E11" s="308"/>
      <c r="F11" s="306"/>
      <c r="G11" s="305"/>
      <c r="H11" s="305"/>
      <c r="I11" s="361"/>
    </row>
    <row r="12" spans="1:10" s="303" customFormat="1" ht="19.5" customHeight="1">
      <c r="A12" s="2169"/>
      <c r="B12" s="2166" t="s">
        <v>1430</v>
      </c>
      <c r="C12" s="2167"/>
      <c r="D12" s="326"/>
      <c r="E12" s="308"/>
      <c r="F12" s="319"/>
      <c r="G12" s="305"/>
      <c r="H12" s="305"/>
      <c r="I12" s="361"/>
    </row>
    <row r="13" spans="1:10" s="303" customFormat="1" ht="19.5" customHeight="1">
      <c r="A13" s="2169"/>
      <c r="B13" s="2164" t="s">
        <v>1431</v>
      </c>
      <c r="C13" s="2165"/>
      <c r="D13" s="326"/>
      <c r="E13" s="308"/>
      <c r="F13" s="308"/>
      <c r="G13" s="305"/>
      <c r="H13" s="305"/>
      <c r="I13" s="361"/>
    </row>
    <row r="14" spans="1:10" s="303" customFormat="1" ht="19.5" customHeight="1">
      <c r="A14" s="2169"/>
      <c r="B14" s="2166" t="s">
        <v>1432</v>
      </c>
      <c r="C14" s="2167"/>
      <c r="D14" s="326"/>
      <c r="E14" s="308"/>
      <c r="F14" s="319"/>
      <c r="G14" s="305"/>
      <c r="H14" s="305"/>
      <c r="I14" s="361"/>
    </row>
    <row r="15" spans="1:10" s="303" customFormat="1" ht="19.5" customHeight="1">
      <c r="A15" s="2169"/>
      <c r="B15" s="2164" t="s">
        <v>1433</v>
      </c>
      <c r="C15" s="2165"/>
      <c r="D15" s="326"/>
      <c r="E15" s="308"/>
      <c r="F15" s="319"/>
      <c r="G15" s="305"/>
      <c r="H15" s="305"/>
      <c r="I15" s="361"/>
    </row>
    <row r="16" spans="1:10" s="303" customFormat="1" ht="19.5" customHeight="1">
      <c r="A16" s="2169"/>
      <c r="B16" s="2164" t="s">
        <v>1434</v>
      </c>
      <c r="C16" s="2165"/>
      <c r="D16" s="326"/>
      <c r="E16" s="308"/>
      <c r="F16" s="311"/>
      <c r="G16" s="305"/>
      <c r="H16" s="305"/>
      <c r="I16" s="361"/>
    </row>
    <row r="17" spans="1:9" s="303" customFormat="1" ht="19.5" customHeight="1">
      <c r="A17" s="2169"/>
      <c r="B17" s="2164" t="s">
        <v>1435</v>
      </c>
      <c r="C17" s="2165"/>
      <c r="D17" s="326"/>
      <c r="E17" s="308"/>
      <c r="F17" s="319"/>
      <c r="G17" s="305"/>
      <c r="H17" s="305"/>
      <c r="I17" s="361"/>
    </row>
    <row r="18" spans="1:9" s="303" customFormat="1" ht="19.5" customHeight="1">
      <c r="A18" s="2169"/>
      <c r="B18" s="2164" t="s">
        <v>1436</v>
      </c>
      <c r="C18" s="2165"/>
      <c r="D18" s="326"/>
      <c r="E18" s="308"/>
      <c r="F18" s="319"/>
      <c r="G18" s="305"/>
      <c r="H18" s="305"/>
      <c r="I18" s="361"/>
    </row>
    <row r="19" spans="1:9" s="303" customFormat="1" ht="19.5" customHeight="1">
      <c r="A19" s="2169"/>
      <c r="B19" s="2164" t="s">
        <v>1437</v>
      </c>
      <c r="C19" s="2165"/>
      <c r="D19" s="326"/>
      <c r="E19" s="308"/>
      <c r="F19" s="306"/>
      <c r="G19" s="305"/>
      <c r="H19" s="305"/>
      <c r="I19" s="361"/>
    </row>
    <row r="20" spans="1:9" s="303" customFormat="1" ht="19.5" customHeight="1">
      <c r="A20" s="2169"/>
      <c r="B20" s="2166" t="s">
        <v>1438</v>
      </c>
      <c r="C20" s="2167"/>
      <c r="D20" s="326"/>
      <c r="E20" s="308"/>
      <c r="F20" s="308"/>
      <c r="G20" s="305"/>
      <c r="H20" s="305"/>
      <c r="I20" s="361"/>
    </row>
    <row r="21" spans="1:9" s="303" customFormat="1" ht="19.5" customHeight="1">
      <c r="A21" s="2169"/>
      <c r="B21" s="2166" t="s">
        <v>1439</v>
      </c>
      <c r="C21" s="2167"/>
      <c r="D21" s="326"/>
      <c r="E21" s="308"/>
      <c r="F21" s="316"/>
      <c r="G21" s="305"/>
      <c r="H21" s="305"/>
      <c r="I21" s="361"/>
    </row>
    <row r="22" spans="1:9" s="303" customFormat="1" ht="19.5" customHeight="1">
      <c r="A22" s="2169"/>
      <c r="B22" s="2164" t="s">
        <v>1440</v>
      </c>
      <c r="C22" s="2165"/>
      <c r="D22" s="326"/>
      <c r="E22" s="308"/>
      <c r="F22" s="316"/>
      <c r="G22" s="305"/>
      <c r="H22" s="305"/>
      <c r="I22" s="361"/>
    </row>
    <row r="23" spans="1:9" s="303" customFormat="1" ht="19.5" customHeight="1" thickBot="1">
      <c r="A23" s="2170"/>
      <c r="B23" s="2173" t="s">
        <v>1441</v>
      </c>
      <c r="C23" s="2174"/>
      <c r="D23" s="345"/>
      <c r="E23" s="362"/>
      <c r="F23" s="348"/>
      <c r="G23" s="349"/>
      <c r="H23" s="349"/>
      <c r="I23" s="363"/>
    </row>
    <row r="24" spans="1:9" s="303" customFormat="1" ht="41.25" customHeight="1" thickTop="1">
      <c r="A24" s="2162" t="s">
        <v>2269</v>
      </c>
      <c r="B24" s="2162"/>
      <c r="C24" s="2163"/>
      <c r="D24" s="353">
        <v>0</v>
      </c>
      <c r="E24" s="1194">
        <v>0</v>
      </c>
      <c r="F24" s="354"/>
      <c r="G24" s="355"/>
      <c r="H24" s="355"/>
      <c r="I24" s="364"/>
    </row>
    <row r="25" spans="1:9" s="303" customFormat="1" ht="71.25" customHeight="1">
      <c r="A25" s="248"/>
      <c r="B25" s="248"/>
      <c r="C25" s="248"/>
      <c r="D25" s="248"/>
      <c r="E25" s="248"/>
      <c r="F25" s="213"/>
      <c r="G25" s="248"/>
      <c r="H25" s="248"/>
      <c r="I25" s="248"/>
    </row>
  </sheetData>
  <mergeCells count="26">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A3:I3"/>
    <mergeCell ref="D4:G4"/>
    <mergeCell ref="A6:C9"/>
    <mergeCell ref="D6:I6"/>
    <mergeCell ref="D7:D9"/>
    <mergeCell ref="E8:E9"/>
    <mergeCell ref="F8:F9"/>
    <mergeCell ref="G8:G9"/>
    <mergeCell ref="H8:H9"/>
    <mergeCell ref="I8:I9"/>
  </mergeCells>
  <phoneticPr fontId="13" type="noConversion"/>
  <hyperlinks>
    <hyperlink ref="J1" location="預告統計資料發布時間表!A1" display="回發布時間表" xr:uid="{F1FA7498-B35F-4624-BC13-EA4371E37F61}"/>
  </hyperlinks>
  <printOptions horizontalCentered="1" verticalCentered="1"/>
  <pageMargins left="0.39370078740157483" right="0.39370078740157483" top="0.39370078740157483" bottom="0.39370078740157483" header="0.19685039370078741" footer="0.19685039370078741"/>
  <pageSetup paperSize="9" scale="85" orientation="landscape"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EFC51-C108-4A6F-A776-76D1EC443851}">
  <sheetPr>
    <pageSetUpPr fitToPage="1"/>
  </sheetPr>
  <dimension ref="A1:CT38"/>
  <sheetViews>
    <sheetView topLeftCell="A13" zoomScale="93" zoomScaleNormal="93" workbookViewId="0">
      <selection activeCell="H1" sqref="H1"/>
    </sheetView>
  </sheetViews>
  <sheetFormatPr defaultRowHeight="16.2"/>
  <cols>
    <col min="1" max="1" width="19.109375" style="171" customWidth="1"/>
    <col min="2" max="2" width="27" style="171" customWidth="1"/>
    <col min="3" max="4" width="18.109375" style="174" customWidth="1"/>
    <col min="5" max="6" width="18.109375" style="171" customWidth="1"/>
    <col min="7" max="7" width="26.109375" style="171" customWidth="1"/>
    <col min="8" max="97" width="9" style="171" customWidth="1"/>
    <col min="98" max="256" width="8.88671875" style="174"/>
    <col min="257" max="257" width="19.109375" style="174" customWidth="1"/>
    <col min="258" max="258" width="27" style="174" customWidth="1"/>
    <col min="259" max="262" width="18.109375" style="174" customWidth="1"/>
    <col min="263" max="263" width="26.109375" style="174" customWidth="1"/>
    <col min="264" max="353" width="9" style="174" customWidth="1"/>
    <col min="354" max="512" width="8.88671875" style="174"/>
    <col min="513" max="513" width="19.109375" style="174" customWidth="1"/>
    <col min="514" max="514" width="27" style="174" customWidth="1"/>
    <col min="515" max="518" width="18.109375" style="174" customWidth="1"/>
    <col min="519" max="519" width="26.109375" style="174" customWidth="1"/>
    <col min="520" max="609" width="9" style="174" customWidth="1"/>
    <col min="610" max="768" width="8.88671875" style="174"/>
    <col min="769" max="769" width="19.109375" style="174" customWidth="1"/>
    <col min="770" max="770" width="27" style="174" customWidth="1"/>
    <col min="771" max="774" width="18.109375" style="174" customWidth="1"/>
    <col min="775" max="775" width="26.109375" style="174" customWidth="1"/>
    <col min="776" max="865" width="9" style="174" customWidth="1"/>
    <col min="866" max="1024" width="8.88671875" style="174"/>
    <col min="1025" max="1025" width="19.109375" style="174" customWidth="1"/>
    <col min="1026" max="1026" width="27" style="174" customWidth="1"/>
    <col min="1027" max="1030" width="18.109375" style="174" customWidth="1"/>
    <col min="1031" max="1031" width="26.109375" style="174" customWidth="1"/>
    <col min="1032" max="1121" width="9" style="174" customWidth="1"/>
    <col min="1122" max="1280" width="8.88671875" style="174"/>
    <col min="1281" max="1281" width="19.109375" style="174" customWidth="1"/>
    <col min="1282" max="1282" width="27" style="174" customWidth="1"/>
    <col min="1283" max="1286" width="18.109375" style="174" customWidth="1"/>
    <col min="1287" max="1287" width="26.109375" style="174" customWidth="1"/>
    <col min="1288" max="1377" width="9" style="174" customWidth="1"/>
    <col min="1378" max="1536" width="8.88671875" style="174"/>
    <col min="1537" max="1537" width="19.109375" style="174" customWidth="1"/>
    <col min="1538" max="1538" width="27" style="174" customWidth="1"/>
    <col min="1539" max="1542" width="18.109375" style="174" customWidth="1"/>
    <col min="1543" max="1543" width="26.109375" style="174" customWidth="1"/>
    <col min="1544" max="1633" width="9" style="174" customWidth="1"/>
    <col min="1634" max="1792" width="8.88671875" style="174"/>
    <col min="1793" max="1793" width="19.109375" style="174" customWidth="1"/>
    <col min="1794" max="1794" width="27" style="174" customWidth="1"/>
    <col min="1795" max="1798" width="18.109375" style="174" customWidth="1"/>
    <col min="1799" max="1799" width="26.109375" style="174" customWidth="1"/>
    <col min="1800" max="1889" width="9" style="174" customWidth="1"/>
    <col min="1890" max="2048" width="8.88671875" style="174"/>
    <col min="2049" max="2049" width="19.109375" style="174" customWidth="1"/>
    <col min="2050" max="2050" width="27" style="174" customWidth="1"/>
    <col min="2051" max="2054" width="18.109375" style="174" customWidth="1"/>
    <col min="2055" max="2055" width="26.109375" style="174" customWidth="1"/>
    <col min="2056" max="2145" width="9" style="174" customWidth="1"/>
    <col min="2146" max="2304" width="8.88671875" style="174"/>
    <col min="2305" max="2305" width="19.109375" style="174" customWidth="1"/>
    <col min="2306" max="2306" width="27" style="174" customWidth="1"/>
    <col min="2307" max="2310" width="18.109375" style="174" customWidth="1"/>
    <col min="2311" max="2311" width="26.109375" style="174" customWidth="1"/>
    <col min="2312" max="2401" width="9" style="174" customWidth="1"/>
    <col min="2402" max="2560" width="8.88671875" style="174"/>
    <col min="2561" max="2561" width="19.109375" style="174" customWidth="1"/>
    <col min="2562" max="2562" width="27" style="174" customWidth="1"/>
    <col min="2563" max="2566" width="18.109375" style="174" customWidth="1"/>
    <col min="2567" max="2567" width="26.109375" style="174" customWidth="1"/>
    <col min="2568" max="2657" width="9" style="174" customWidth="1"/>
    <col min="2658" max="2816" width="8.88671875" style="174"/>
    <col min="2817" max="2817" width="19.109375" style="174" customWidth="1"/>
    <col min="2818" max="2818" width="27" style="174" customWidth="1"/>
    <col min="2819" max="2822" width="18.109375" style="174" customWidth="1"/>
    <col min="2823" max="2823" width="26.109375" style="174" customWidth="1"/>
    <col min="2824" max="2913" width="9" style="174" customWidth="1"/>
    <col min="2914" max="3072" width="8.88671875" style="174"/>
    <col min="3073" max="3073" width="19.109375" style="174" customWidth="1"/>
    <col min="3074" max="3074" width="27" style="174" customWidth="1"/>
    <col min="3075" max="3078" width="18.109375" style="174" customWidth="1"/>
    <col min="3079" max="3079" width="26.109375" style="174" customWidth="1"/>
    <col min="3080" max="3169" width="9" style="174" customWidth="1"/>
    <col min="3170" max="3328" width="8.88671875" style="174"/>
    <col min="3329" max="3329" width="19.109375" style="174" customWidth="1"/>
    <col min="3330" max="3330" width="27" style="174" customWidth="1"/>
    <col min="3331" max="3334" width="18.109375" style="174" customWidth="1"/>
    <col min="3335" max="3335" width="26.109375" style="174" customWidth="1"/>
    <col min="3336" max="3425" width="9" style="174" customWidth="1"/>
    <col min="3426" max="3584" width="8.88671875" style="174"/>
    <col min="3585" max="3585" width="19.109375" style="174" customWidth="1"/>
    <col min="3586" max="3586" width="27" style="174" customWidth="1"/>
    <col min="3587" max="3590" width="18.109375" style="174" customWidth="1"/>
    <col min="3591" max="3591" width="26.109375" style="174" customWidth="1"/>
    <col min="3592" max="3681" width="9" style="174" customWidth="1"/>
    <col min="3682" max="3840" width="8.88671875" style="174"/>
    <col min="3841" max="3841" width="19.109375" style="174" customWidth="1"/>
    <col min="3842" max="3842" width="27" style="174" customWidth="1"/>
    <col min="3843" max="3846" width="18.109375" style="174" customWidth="1"/>
    <col min="3847" max="3847" width="26.109375" style="174" customWidth="1"/>
    <col min="3848" max="3937" width="9" style="174" customWidth="1"/>
    <col min="3938" max="4096" width="8.88671875" style="174"/>
    <col min="4097" max="4097" width="19.109375" style="174" customWidth="1"/>
    <col min="4098" max="4098" width="27" style="174" customWidth="1"/>
    <col min="4099" max="4102" width="18.109375" style="174" customWidth="1"/>
    <col min="4103" max="4103" width="26.109375" style="174" customWidth="1"/>
    <col min="4104" max="4193" width="9" style="174" customWidth="1"/>
    <col min="4194" max="4352" width="8.88671875" style="174"/>
    <col min="4353" max="4353" width="19.109375" style="174" customWidth="1"/>
    <col min="4354" max="4354" width="27" style="174" customWidth="1"/>
    <col min="4355" max="4358" width="18.109375" style="174" customWidth="1"/>
    <col min="4359" max="4359" width="26.109375" style="174" customWidth="1"/>
    <col min="4360" max="4449" width="9" style="174" customWidth="1"/>
    <col min="4450" max="4608" width="8.88671875" style="174"/>
    <col min="4609" max="4609" width="19.109375" style="174" customWidth="1"/>
    <col min="4610" max="4610" width="27" style="174" customWidth="1"/>
    <col min="4611" max="4614" width="18.109375" style="174" customWidth="1"/>
    <col min="4615" max="4615" width="26.109375" style="174" customWidth="1"/>
    <col min="4616" max="4705" width="9" style="174" customWidth="1"/>
    <col min="4706" max="4864" width="8.88671875" style="174"/>
    <col min="4865" max="4865" width="19.109375" style="174" customWidth="1"/>
    <col min="4866" max="4866" width="27" style="174" customWidth="1"/>
    <col min="4867" max="4870" width="18.109375" style="174" customWidth="1"/>
    <col min="4871" max="4871" width="26.109375" style="174" customWidth="1"/>
    <col min="4872" max="4961" width="9" style="174" customWidth="1"/>
    <col min="4962" max="5120" width="8.88671875" style="174"/>
    <col min="5121" max="5121" width="19.109375" style="174" customWidth="1"/>
    <col min="5122" max="5122" width="27" style="174" customWidth="1"/>
    <col min="5123" max="5126" width="18.109375" style="174" customWidth="1"/>
    <col min="5127" max="5127" width="26.109375" style="174" customWidth="1"/>
    <col min="5128" max="5217" width="9" style="174" customWidth="1"/>
    <col min="5218" max="5376" width="8.88671875" style="174"/>
    <col min="5377" max="5377" width="19.109375" style="174" customWidth="1"/>
    <col min="5378" max="5378" width="27" style="174" customWidth="1"/>
    <col min="5379" max="5382" width="18.109375" style="174" customWidth="1"/>
    <col min="5383" max="5383" width="26.109375" style="174" customWidth="1"/>
    <col min="5384" max="5473" width="9" style="174" customWidth="1"/>
    <col min="5474" max="5632" width="8.88671875" style="174"/>
    <col min="5633" max="5633" width="19.109375" style="174" customWidth="1"/>
    <col min="5634" max="5634" width="27" style="174" customWidth="1"/>
    <col min="5635" max="5638" width="18.109375" style="174" customWidth="1"/>
    <col min="5639" max="5639" width="26.109375" style="174" customWidth="1"/>
    <col min="5640" max="5729" width="9" style="174" customWidth="1"/>
    <col min="5730" max="5888" width="8.88671875" style="174"/>
    <col min="5889" max="5889" width="19.109375" style="174" customWidth="1"/>
    <col min="5890" max="5890" width="27" style="174" customWidth="1"/>
    <col min="5891" max="5894" width="18.109375" style="174" customWidth="1"/>
    <col min="5895" max="5895" width="26.109375" style="174" customWidth="1"/>
    <col min="5896" max="5985" width="9" style="174" customWidth="1"/>
    <col min="5986" max="6144" width="8.88671875" style="174"/>
    <col min="6145" max="6145" width="19.109375" style="174" customWidth="1"/>
    <col min="6146" max="6146" width="27" style="174" customWidth="1"/>
    <col min="6147" max="6150" width="18.109375" style="174" customWidth="1"/>
    <col min="6151" max="6151" width="26.109375" style="174" customWidth="1"/>
    <col min="6152" max="6241" width="9" style="174" customWidth="1"/>
    <col min="6242" max="6400" width="8.88671875" style="174"/>
    <col min="6401" max="6401" width="19.109375" style="174" customWidth="1"/>
    <col min="6402" max="6402" width="27" style="174" customWidth="1"/>
    <col min="6403" max="6406" width="18.109375" style="174" customWidth="1"/>
    <col min="6407" max="6407" width="26.109375" style="174" customWidth="1"/>
    <col min="6408" max="6497" width="9" style="174" customWidth="1"/>
    <col min="6498" max="6656" width="8.88671875" style="174"/>
    <col min="6657" max="6657" width="19.109375" style="174" customWidth="1"/>
    <col min="6658" max="6658" width="27" style="174" customWidth="1"/>
    <col min="6659" max="6662" width="18.109375" style="174" customWidth="1"/>
    <col min="6663" max="6663" width="26.109375" style="174" customWidth="1"/>
    <col min="6664" max="6753" width="9" style="174" customWidth="1"/>
    <col min="6754" max="6912" width="8.88671875" style="174"/>
    <col min="6913" max="6913" width="19.109375" style="174" customWidth="1"/>
    <col min="6914" max="6914" width="27" style="174" customWidth="1"/>
    <col min="6915" max="6918" width="18.109375" style="174" customWidth="1"/>
    <col min="6919" max="6919" width="26.109375" style="174" customWidth="1"/>
    <col min="6920" max="7009" width="9" style="174" customWidth="1"/>
    <col min="7010" max="7168" width="8.88671875" style="174"/>
    <col min="7169" max="7169" width="19.109375" style="174" customWidth="1"/>
    <col min="7170" max="7170" width="27" style="174" customWidth="1"/>
    <col min="7171" max="7174" width="18.109375" style="174" customWidth="1"/>
    <col min="7175" max="7175" width="26.109375" style="174" customWidth="1"/>
    <col min="7176" max="7265" width="9" style="174" customWidth="1"/>
    <col min="7266" max="7424" width="8.88671875" style="174"/>
    <col min="7425" max="7425" width="19.109375" style="174" customWidth="1"/>
    <col min="7426" max="7426" width="27" style="174" customWidth="1"/>
    <col min="7427" max="7430" width="18.109375" style="174" customWidth="1"/>
    <col min="7431" max="7431" width="26.109375" style="174" customWidth="1"/>
    <col min="7432" max="7521" width="9" style="174" customWidth="1"/>
    <col min="7522" max="7680" width="8.88671875" style="174"/>
    <col min="7681" max="7681" width="19.109375" style="174" customWidth="1"/>
    <col min="7682" max="7682" width="27" style="174" customWidth="1"/>
    <col min="7683" max="7686" width="18.109375" style="174" customWidth="1"/>
    <col min="7687" max="7687" width="26.109375" style="174" customWidth="1"/>
    <col min="7688" max="7777" width="9" style="174" customWidth="1"/>
    <col min="7778" max="7936" width="8.88671875" style="174"/>
    <col min="7937" max="7937" width="19.109375" style="174" customWidth="1"/>
    <col min="7938" max="7938" width="27" style="174" customWidth="1"/>
    <col min="7939" max="7942" width="18.109375" style="174" customWidth="1"/>
    <col min="7943" max="7943" width="26.109375" style="174" customWidth="1"/>
    <col min="7944" max="8033" width="9" style="174" customWidth="1"/>
    <col min="8034" max="8192" width="8.88671875" style="174"/>
    <col min="8193" max="8193" width="19.109375" style="174" customWidth="1"/>
    <col min="8194" max="8194" width="27" style="174" customWidth="1"/>
    <col min="8195" max="8198" width="18.109375" style="174" customWidth="1"/>
    <col min="8199" max="8199" width="26.109375" style="174" customWidth="1"/>
    <col min="8200" max="8289" width="9" style="174" customWidth="1"/>
    <col min="8290" max="8448" width="8.88671875" style="174"/>
    <col min="8449" max="8449" width="19.109375" style="174" customWidth="1"/>
    <col min="8450" max="8450" width="27" style="174" customWidth="1"/>
    <col min="8451" max="8454" width="18.109375" style="174" customWidth="1"/>
    <col min="8455" max="8455" width="26.109375" style="174" customWidth="1"/>
    <col min="8456" max="8545" width="9" style="174" customWidth="1"/>
    <col min="8546" max="8704" width="8.88671875" style="174"/>
    <col min="8705" max="8705" width="19.109375" style="174" customWidth="1"/>
    <col min="8706" max="8706" width="27" style="174" customWidth="1"/>
    <col min="8707" max="8710" width="18.109375" style="174" customWidth="1"/>
    <col min="8711" max="8711" width="26.109375" style="174" customWidth="1"/>
    <col min="8712" max="8801" width="9" style="174" customWidth="1"/>
    <col min="8802" max="8960" width="8.88671875" style="174"/>
    <col min="8961" max="8961" width="19.109375" style="174" customWidth="1"/>
    <col min="8962" max="8962" width="27" style="174" customWidth="1"/>
    <col min="8963" max="8966" width="18.109375" style="174" customWidth="1"/>
    <col min="8967" max="8967" width="26.109375" style="174" customWidth="1"/>
    <col min="8968" max="9057" width="9" style="174" customWidth="1"/>
    <col min="9058" max="9216" width="8.88671875" style="174"/>
    <col min="9217" max="9217" width="19.109375" style="174" customWidth="1"/>
    <col min="9218" max="9218" width="27" style="174" customWidth="1"/>
    <col min="9219" max="9222" width="18.109375" style="174" customWidth="1"/>
    <col min="9223" max="9223" width="26.109375" style="174" customWidth="1"/>
    <col min="9224" max="9313" width="9" style="174" customWidth="1"/>
    <col min="9314" max="9472" width="8.88671875" style="174"/>
    <col min="9473" max="9473" width="19.109375" style="174" customWidth="1"/>
    <col min="9474" max="9474" width="27" style="174" customWidth="1"/>
    <col min="9475" max="9478" width="18.109375" style="174" customWidth="1"/>
    <col min="9479" max="9479" width="26.109375" style="174" customWidth="1"/>
    <col min="9480" max="9569" width="9" style="174" customWidth="1"/>
    <col min="9570" max="9728" width="8.88671875" style="174"/>
    <col min="9729" max="9729" width="19.109375" style="174" customWidth="1"/>
    <col min="9730" max="9730" width="27" style="174" customWidth="1"/>
    <col min="9731" max="9734" width="18.109375" style="174" customWidth="1"/>
    <col min="9735" max="9735" width="26.109375" style="174" customWidth="1"/>
    <col min="9736" max="9825" width="9" style="174" customWidth="1"/>
    <col min="9826" max="9984" width="8.88671875" style="174"/>
    <col min="9985" max="9985" width="19.109375" style="174" customWidth="1"/>
    <col min="9986" max="9986" width="27" style="174" customWidth="1"/>
    <col min="9987" max="9990" width="18.109375" style="174" customWidth="1"/>
    <col min="9991" max="9991" width="26.109375" style="174" customWidth="1"/>
    <col min="9992" max="10081" width="9" style="174" customWidth="1"/>
    <col min="10082" max="10240" width="8.88671875" style="174"/>
    <col min="10241" max="10241" width="19.109375" style="174" customWidth="1"/>
    <col min="10242" max="10242" width="27" style="174" customWidth="1"/>
    <col min="10243" max="10246" width="18.109375" style="174" customWidth="1"/>
    <col min="10247" max="10247" width="26.109375" style="174" customWidth="1"/>
    <col min="10248" max="10337" width="9" style="174" customWidth="1"/>
    <col min="10338" max="10496" width="8.88671875" style="174"/>
    <col min="10497" max="10497" width="19.109375" style="174" customWidth="1"/>
    <col min="10498" max="10498" width="27" style="174" customWidth="1"/>
    <col min="10499" max="10502" width="18.109375" style="174" customWidth="1"/>
    <col min="10503" max="10503" width="26.109375" style="174" customWidth="1"/>
    <col min="10504" max="10593" width="9" style="174" customWidth="1"/>
    <col min="10594" max="10752" width="8.88671875" style="174"/>
    <col min="10753" max="10753" width="19.109375" style="174" customWidth="1"/>
    <col min="10754" max="10754" width="27" style="174" customWidth="1"/>
    <col min="10755" max="10758" width="18.109375" style="174" customWidth="1"/>
    <col min="10759" max="10759" width="26.109375" style="174" customWidth="1"/>
    <col min="10760" max="10849" width="9" style="174" customWidth="1"/>
    <col min="10850" max="11008" width="8.88671875" style="174"/>
    <col min="11009" max="11009" width="19.109375" style="174" customWidth="1"/>
    <col min="11010" max="11010" width="27" style="174" customWidth="1"/>
    <col min="11011" max="11014" width="18.109375" style="174" customWidth="1"/>
    <col min="11015" max="11015" width="26.109375" style="174" customWidth="1"/>
    <col min="11016" max="11105" width="9" style="174" customWidth="1"/>
    <col min="11106" max="11264" width="8.88671875" style="174"/>
    <col min="11265" max="11265" width="19.109375" style="174" customWidth="1"/>
    <col min="11266" max="11266" width="27" style="174" customWidth="1"/>
    <col min="11267" max="11270" width="18.109375" style="174" customWidth="1"/>
    <col min="11271" max="11271" width="26.109375" style="174" customWidth="1"/>
    <col min="11272" max="11361" width="9" style="174" customWidth="1"/>
    <col min="11362" max="11520" width="8.88671875" style="174"/>
    <col min="11521" max="11521" width="19.109375" style="174" customWidth="1"/>
    <col min="11522" max="11522" width="27" style="174" customWidth="1"/>
    <col min="11523" max="11526" width="18.109375" style="174" customWidth="1"/>
    <col min="11527" max="11527" width="26.109375" style="174" customWidth="1"/>
    <col min="11528" max="11617" width="9" style="174" customWidth="1"/>
    <col min="11618" max="11776" width="8.88671875" style="174"/>
    <col min="11777" max="11777" width="19.109375" style="174" customWidth="1"/>
    <col min="11778" max="11778" width="27" style="174" customWidth="1"/>
    <col min="11779" max="11782" width="18.109375" style="174" customWidth="1"/>
    <col min="11783" max="11783" width="26.109375" style="174" customWidth="1"/>
    <col min="11784" max="11873" width="9" style="174" customWidth="1"/>
    <col min="11874" max="12032" width="8.88671875" style="174"/>
    <col min="12033" max="12033" width="19.109375" style="174" customWidth="1"/>
    <col min="12034" max="12034" width="27" style="174" customWidth="1"/>
    <col min="12035" max="12038" width="18.109375" style="174" customWidth="1"/>
    <col min="12039" max="12039" width="26.109375" style="174" customWidth="1"/>
    <col min="12040" max="12129" width="9" style="174" customWidth="1"/>
    <col min="12130" max="12288" width="8.88671875" style="174"/>
    <col min="12289" max="12289" width="19.109375" style="174" customWidth="1"/>
    <col min="12290" max="12290" width="27" style="174" customWidth="1"/>
    <col min="12291" max="12294" width="18.109375" style="174" customWidth="1"/>
    <col min="12295" max="12295" width="26.109375" style="174" customWidth="1"/>
    <col min="12296" max="12385" width="9" style="174" customWidth="1"/>
    <col min="12386" max="12544" width="8.88671875" style="174"/>
    <col min="12545" max="12545" width="19.109375" style="174" customWidth="1"/>
    <col min="12546" max="12546" width="27" style="174" customWidth="1"/>
    <col min="12547" max="12550" width="18.109375" style="174" customWidth="1"/>
    <col min="12551" max="12551" width="26.109375" style="174" customWidth="1"/>
    <col min="12552" max="12641" width="9" style="174" customWidth="1"/>
    <col min="12642" max="12800" width="8.88671875" style="174"/>
    <col min="12801" max="12801" width="19.109375" style="174" customWidth="1"/>
    <col min="12802" max="12802" width="27" style="174" customWidth="1"/>
    <col min="12803" max="12806" width="18.109375" style="174" customWidth="1"/>
    <col min="12807" max="12807" width="26.109375" style="174" customWidth="1"/>
    <col min="12808" max="12897" width="9" style="174" customWidth="1"/>
    <col min="12898" max="13056" width="8.88671875" style="174"/>
    <col min="13057" max="13057" width="19.109375" style="174" customWidth="1"/>
    <col min="13058" max="13058" width="27" style="174" customWidth="1"/>
    <col min="13059" max="13062" width="18.109375" style="174" customWidth="1"/>
    <col min="13063" max="13063" width="26.109375" style="174" customWidth="1"/>
    <col min="13064" max="13153" width="9" style="174" customWidth="1"/>
    <col min="13154" max="13312" width="8.88671875" style="174"/>
    <col min="13313" max="13313" width="19.109375" style="174" customWidth="1"/>
    <col min="13314" max="13314" width="27" style="174" customWidth="1"/>
    <col min="13315" max="13318" width="18.109375" style="174" customWidth="1"/>
    <col min="13319" max="13319" width="26.109375" style="174" customWidth="1"/>
    <col min="13320" max="13409" width="9" style="174" customWidth="1"/>
    <col min="13410" max="13568" width="8.88671875" style="174"/>
    <col min="13569" max="13569" width="19.109375" style="174" customWidth="1"/>
    <col min="13570" max="13570" width="27" style="174" customWidth="1"/>
    <col min="13571" max="13574" width="18.109375" style="174" customWidth="1"/>
    <col min="13575" max="13575" width="26.109375" style="174" customWidth="1"/>
    <col min="13576" max="13665" width="9" style="174" customWidth="1"/>
    <col min="13666" max="13824" width="8.88671875" style="174"/>
    <col min="13825" max="13825" width="19.109375" style="174" customWidth="1"/>
    <col min="13826" max="13826" width="27" style="174" customWidth="1"/>
    <col min="13827" max="13830" width="18.109375" style="174" customWidth="1"/>
    <col min="13831" max="13831" width="26.109375" style="174" customWidth="1"/>
    <col min="13832" max="13921" width="9" style="174" customWidth="1"/>
    <col min="13922" max="14080" width="8.88671875" style="174"/>
    <col min="14081" max="14081" width="19.109375" style="174" customWidth="1"/>
    <col min="14082" max="14082" width="27" style="174" customWidth="1"/>
    <col min="14083" max="14086" width="18.109375" style="174" customWidth="1"/>
    <col min="14087" max="14087" width="26.109375" style="174" customWidth="1"/>
    <col min="14088" max="14177" width="9" style="174" customWidth="1"/>
    <col min="14178" max="14336" width="8.88671875" style="174"/>
    <col min="14337" max="14337" width="19.109375" style="174" customWidth="1"/>
    <col min="14338" max="14338" width="27" style="174" customWidth="1"/>
    <col min="14339" max="14342" width="18.109375" style="174" customWidth="1"/>
    <col min="14343" max="14343" width="26.109375" style="174" customWidth="1"/>
    <col min="14344" max="14433" width="9" style="174" customWidth="1"/>
    <col min="14434" max="14592" width="8.88671875" style="174"/>
    <col min="14593" max="14593" width="19.109375" style="174" customWidth="1"/>
    <col min="14594" max="14594" width="27" style="174" customWidth="1"/>
    <col min="14595" max="14598" width="18.109375" style="174" customWidth="1"/>
    <col min="14599" max="14599" width="26.109375" style="174" customWidth="1"/>
    <col min="14600" max="14689" width="9" style="174" customWidth="1"/>
    <col min="14690" max="14848" width="8.88671875" style="174"/>
    <col min="14849" max="14849" width="19.109375" style="174" customWidth="1"/>
    <col min="14850" max="14850" width="27" style="174" customWidth="1"/>
    <col min="14851" max="14854" width="18.109375" style="174" customWidth="1"/>
    <col min="14855" max="14855" width="26.109375" style="174" customWidth="1"/>
    <col min="14856" max="14945" width="9" style="174" customWidth="1"/>
    <col min="14946" max="15104" width="8.88671875" style="174"/>
    <col min="15105" max="15105" width="19.109375" style="174" customWidth="1"/>
    <col min="15106" max="15106" width="27" style="174" customWidth="1"/>
    <col min="15107" max="15110" width="18.109375" style="174" customWidth="1"/>
    <col min="15111" max="15111" width="26.109375" style="174" customWidth="1"/>
    <col min="15112" max="15201" width="9" style="174" customWidth="1"/>
    <col min="15202" max="15360" width="8.88671875" style="174"/>
    <col min="15361" max="15361" width="19.109375" style="174" customWidth="1"/>
    <col min="15362" max="15362" width="27" style="174" customWidth="1"/>
    <col min="15363" max="15366" width="18.109375" style="174" customWidth="1"/>
    <col min="15367" max="15367" width="26.109375" style="174" customWidth="1"/>
    <col min="15368" max="15457" width="9" style="174" customWidth="1"/>
    <col min="15458" max="15616" width="8.88671875" style="174"/>
    <col min="15617" max="15617" width="19.109375" style="174" customWidth="1"/>
    <col min="15618" max="15618" width="27" style="174" customWidth="1"/>
    <col min="15619" max="15622" width="18.109375" style="174" customWidth="1"/>
    <col min="15623" max="15623" width="26.109375" style="174" customWidth="1"/>
    <col min="15624" max="15713" width="9" style="174" customWidth="1"/>
    <col min="15714" max="15872" width="8.88671875" style="174"/>
    <col min="15873" max="15873" width="19.109375" style="174" customWidth="1"/>
    <col min="15874" max="15874" width="27" style="174" customWidth="1"/>
    <col min="15875" max="15878" width="18.109375" style="174" customWidth="1"/>
    <col min="15879" max="15879" width="26.109375" style="174" customWidth="1"/>
    <col min="15880" max="15969" width="9" style="174" customWidth="1"/>
    <col min="15970" max="16128" width="8.88671875" style="174"/>
    <col min="16129" max="16129" width="19.109375" style="174" customWidth="1"/>
    <col min="16130" max="16130" width="27" style="174" customWidth="1"/>
    <col min="16131" max="16134" width="18.109375" style="174" customWidth="1"/>
    <col min="16135" max="16135" width="26.109375" style="174" customWidth="1"/>
    <col min="16136" max="16225" width="9" style="174" customWidth="1"/>
    <col min="16226" max="16384" width="8.88671875" style="174"/>
  </cols>
  <sheetData>
    <row r="1" spans="1:98" s="303" customFormat="1" ht="18" customHeight="1">
      <c r="A1" s="365" t="s">
        <v>1293</v>
      </c>
      <c r="B1" s="366"/>
      <c r="C1" s="366"/>
      <c r="D1" s="366"/>
      <c r="E1" s="366"/>
      <c r="F1" s="367" t="s">
        <v>1051</v>
      </c>
      <c r="G1" s="309" t="s">
        <v>1014</v>
      </c>
      <c r="H1" s="147" t="s">
        <v>873</v>
      </c>
    </row>
    <row r="2" spans="1:98" s="303" customFormat="1" ht="18" customHeight="1">
      <c r="A2" s="365" t="s">
        <v>1448</v>
      </c>
      <c r="B2" s="368" t="s">
        <v>1408</v>
      </c>
      <c r="C2" s="368"/>
      <c r="D2" s="368"/>
      <c r="E2" s="368"/>
      <c r="F2" s="367" t="s">
        <v>1409</v>
      </c>
      <c r="G2" s="313" t="s">
        <v>1410</v>
      </c>
    </row>
    <row r="3" spans="1:98" ht="43.5" customHeight="1">
      <c r="A3" s="2180" t="s">
        <v>1449</v>
      </c>
      <c r="B3" s="2180"/>
      <c r="C3" s="2180"/>
      <c r="D3" s="2180"/>
      <c r="E3" s="2180"/>
      <c r="F3" s="2180"/>
      <c r="G3" s="2180"/>
    </row>
    <row r="4" spans="1:98" ht="20.399999999999999" customHeight="1" thickBot="1">
      <c r="A4" s="2181" t="s">
        <v>1450</v>
      </c>
      <c r="B4" s="2181"/>
      <c r="C4" s="369"/>
      <c r="D4" s="2188" t="s">
        <v>2271</v>
      </c>
      <c r="E4" s="2188"/>
      <c r="F4" s="370"/>
      <c r="G4" s="369" t="s">
        <v>1451</v>
      </c>
    </row>
    <row r="5" spans="1:98" ht="39.75" customHeight="1" thickBot="1">
      <c r="A5" s="2182" t="s">
        <v>1452</v>
      </c>
      <c r="B5" s="2183"/>
      <c r="C5" s="371" t="s">
        <v>1453</v>
      </c>
      <c r="D5" s="372" t="s">
        <v>1454</v>
      </c>
      <c r="E5" s="371" t="s">
        <v>1455</v>
      </c>
      <c r="F5" s="373" t="s">
        <v>1456</v>
      </c>
      <c r="G5" s="374" t="s">
        <v>1457</v>
      </c>
    </row>
    <row r="6" spans="1:98" s="171" customFormat="1" ht="18.600000000000001" customHeight="1">
      <c r="A6" s="2184" t="s">
        <v>1458</v>
      </c>
      <c r="B6" s="2185"/>
      <c r="C6" s="375"/>
      <c r="D6" s="376"/>
      <c r="E6" s="377"/>
      <c r="F6" s="378"/>
      <c r="G6" s="208"/>
      <c r="CT6" s="174"/>
    </row>
    <row r="7" spans="1:98" s="171" customFormat="1" ht="18.600000000000001" customHeight="1">
      <c r="A7" s="2186" t="s">
        <v>1459</v>
      </c>
      <c r="B7" s="2187"/>
      <c r="C7" s="379"/>
      <c r="D7" s="379"/>
      <c r="E7" s="380"/>
      <c r="F7" s="381"/>
      <c r="G7" s="382"/>
    </row>
    <row r="8" spans="1:98" s="171" customFormat="1" ht="18.600000000000001" customHeight="1">
      <c r="A8" s="2178" t="s">
        <v>1460</v>
      </c>
      <c r="B8" s="2179"/>
      <c r="C8" s="383"/>
      <c r="D8" s="383"/>
      <c r="E8" s="380"/>
      <c r="F8" s="381"/>
      <c r="G8" s="382"/>
    </row>
    <row r="9" spans="1:98" s="171" customFormat="1" ht="18.600000000000001" customHeight="1">
      <c r="A9" s="2189" t="s">
        <v>1461</v>
      </c>
      <c r="B9" s="2190"/>
      <c r="C9" s="384"/>
      <c r="D9" s="2191"/>
      <c r="E9" s="2191"/>
      <c r="F9" s="2194"/>
      <c r="G9" s="2194"/>
    </row>
    <row r="10" spans="1:98" s="171" customFormat="1" ht="18.600000000000001" customHeight="1">
      <c r="A10" s="2197" t="s">
        <v>1462</v>
      </c>
      <c r="B10" s="2198"/>
      <c r="C10" s="385"/>
      <c r="D10" s="2192"/>
      <c r="E10" s="2192"/>
      <c r="F10" s="2195"/>
      <c r="G10" s="2195"/>
    </row>
    <row r="11" spans="1:98" s="171" customFormat="1" ht="18.600000000000001" customHeight="1">
      <c r="A11" s="2197" t="s">
        <v>1463</v>
      </c>
      <c r="B11" s="2198"/>
      <c r="C11" s="385"/>
      <c r="D11" s="2193"/>
      <c r="E11" s="2193"/>
      <c r="F11" s="2196"/>
      <c r="G11" s="2196"/>
    </row>
    <row r="12" spans="1:98" s="171" customFormat="1" ht="18.600000000000001" customHeight="1">
      <c r="A12" s="2197" t="s">
        <v>1464</v>
      </c>
      <c r="B12" s="2198"/>
      <c r="C12" s="386"/>
      <c r="D12" s="387"/>
      <c r="E12" s="388"/>
      <c r="F12" s="389"/>
      <c r="G12" s="390"/>
    </row>
    <row r="13" spans="1:98" s="171" customFormat="1" ht="18.600000000000001" customHeight="1">
      <c r="A13" s="2178" t="s">
        <v>1465</v>
      </c>
      <c r="B13" s="2179"/>
      <c r="C13" s="383"/>
      <c r="D13" s="383"/>
      <c r="E13" s="391"/>
      <c r="F13" s="392"/>
      <c r="G13" s="393"/>
    </row>
    <row r="14" spans="1:98" s="171" customFormat="1" ht="18.600000000000001" customHeight="1">
      <c r="A14" s="2186" t="s">
        <v>1466</v>
      </c>
      <c r="B14" s="2187"/>
      <c r="C14" s="379"/>
      <c r="D14" s="379"/>
      <c r="E14" s="391"/>
      <c r="F14" s="392"/>
      <c r="G14" s="393"/>
    </row>
    <row r="15" spans="1:98" s="171" customFormat="1" ht="18.600000000000001" customHeight="1">
      <c r="A15" s="2178" t="s">
        <v>1467</v>
      </c>
      <c r="B15" s="2179"/>
      <c r="C15" s="383"/>
      <c r="D15" s="383"/>
      <c r="E15" s="391"/>
      <c r="F15" s="392"/>
      <c r="G15" s="393"/>
    </row>
    <row r="16" spans="1:98" s="171" customFormat="1" ht="18.600000000000001" customHeight="1">
      <c r="A16" s="2178" t="s">
        <v>1468</v>
      </c>
      <c r="B16" s="2179"/>
      <c r="C16" s="383"/>
      <c r="D16" s="383"/>
      <c r="E16" s="391"/>
      <c r="F16" s="392"/>
      <c r="G16" s="393"/>
    </row>
    <row r="17" spans="1:7" s="171" customFormat="1" ht="18.600000000000001" customHeight="1">
      <c r="A17" s="2178" t="s">
        <v>1469</v>
      </c>
      <c r="B17" s="2179"/>
      <c r="C17" s="383"/>
      <c r="D17" s="383"/>
      <c r="E17" s="391"/>
      <c r="F17" s="392"/>
      <c r="G17" s="393"/>
    </row>
    <row r="18" spans="1:7" s="171" customFormat="1" ht="18.600000000000001" customHeight="1">
      <c r="A18" s="2201" t="s">
        <v>1470</v>
      </c>
      <c r="B18" s="2202"/>
      <c r="C18" s="394"/>
      <c r="D18" s="394"/>
      <c r="E18" s="391"/>
      <c r="F18" s="392"/>
      <c r="G18" s="393"/>
    </row>
    <row r="19" spans="1:7" s="171" customFormat="1" ht="18.600000000000001" customHeight="1">
      <c r="A19" s="2178" t="s">
        <v>1471</v>
      </c>
      <c r="B19" s="2179"/>
      <c r="C19" s="383"/>
      <c r="D19" s="383"/>
      <c r="E19" s="391"/>
      <c r="F19" s="392"/>
      <c r="G19" s="393"/>
    </row>
    <row r="20" spans="1:7" s="171" customFormat="1" ht="18.600000000000001" customHeight="1">
      <c r="A20" s="2178" t="s">
        <v>1472</v>
      </c>
      <c r="B20" s="2179"/>
      <c r="C20" s="383"/>
      <c r="D20" s="383"/>
      <c r="E20" s="391"/>
      <c r="F20" s="392"/>
      <c r="G20" s="393"/>
    </row>
    <row r="21" spans="1:7" s="171" customFormat="1" ht="18.600000000000001" customHeight="1">
      <c r="A21" s="2203" t="s">
        <v>1473</v>
      </c>
      <c r="B21" s="2204"/>
      <c r="C21" s="395"/>
      <c r="D21" s="395"/>
      <c r="E21" s="396"/>
      <c r="F21" s="397"/>
      <c r="G21" s="393"/>
    </row>
    <row r="22" spans="1:7" s="171" customFormat="1" ht="18.600000000000001" customHeight="1">
      <c r="A22" s="2201" t="s">
        <v>1474</v>
      </c>
      <c r="B22" s="2202"/>
      <c r="C22" s="394"/>
      <c r="D22" s="394"/>
      <c r="E22" s="396"/>
      <c r="F22" s="397"/>
      <c r="G22" s="398"/>
    </row>
    <row r="23" spans="1:7" s="171" customFormat="1">
      <c r="A23" s="2199" t="s">
        <v>1475</v>
      </c>
      <c r="B23" s="2200"/>
      <c r="C23" s="399"/>
      <c r="D23" s="399"/>
      <c r="E23" s="391"/>
      <c r="F23" s="392"/>
      <c r="G23" s="393"/>
    </row>
    <row r="24" spans="1:7" s="171" customFormat="1" ht="18.600000000000001" customHeight="1">
      <c r="A24" s="2199" t="s">
        <v>1476</v>
      </c>
      <c r="B24" s="2200"/>
      <c r="C24" s="399"/>
      <c r="D24" s="399"/>
      <c r="E24" s="391"/>
      <c r="F24" s="392"/>
      <c r="G24" s="393"/>
    </row>
    <row r="25" spans="1:7" s="171" customFormat="1" ht="18.600000000000001" customHeight="1">
      <c r="A25" s="2205" t="s">
        <v>1477</v>
      </c>
      <c r="B25" s="2206"/>
      <c r="C25" s="399"/>
      <c r="D25" s="399"/>
      <c r="E25" s="391"/>
      <c r="F25" s="392"/>
      <c r="G25" s="393"/>
    </row>
    <row r="26" spans="1:7" s="171" customFormat="1" ht="18" customHeight="1">
      <c r="A26" s="2199" t="s">
        <v>1478</v>
      </c>
      <c r="B26" s="2200"/>
      <c r="C26" s="399"/>
      <c r="D26" s="399"/>
      <c r="E26" s="391"/>
      <c r="F26" s="392"/>
      <c r="G26" s="393"/>
    </row>
    <row r="27" spans="1:7" s="171" customFormat="1" ht="36" customHeight="1">
      <c r="A27" s="2205" t="s">
        <v>1479</v>
      </c>
      <c r="B27" s="2206"/>
      <c r="C27" s="399"/>
      <c r="D27" s="399"/>
      <c r="E27" s="391"/>
      <c r="F27" s="392"/>
      <c r="G27" s="393"/>
    </row>
    <row r="28" spans="1:7" s="171" customFormat="1" ht="18.600000000000001" customHeight="1">
      <c r="A28" s="2205" t="s">
        <v>1480</v>
      </c>
      <c r="B28" s="2206"/>
      <c r="C28" s="399"/>
      <c r="D28" s="399"/>
      <c r="E28" s="391"/>
      <c r="F28" s="392"/>
      <c r="G28" s="393"/>
    </row>
    <row r="29" spans="1:7" s="171" customFormat="1" ht="21" customHeight="1">
      <c r="A29" s="2201" t="s">
        <v>1481</v>
      </c>
      <c r="B29" s="2202"/>
      <c r="C29" s="394"/>
      <c r="D29" s="394"/>
      <c r="E29" s="391"/>
      <c r="F29" s="392"/>
      <c r="G29" s="393"/>
    </row>
    <row r="30" spans="1:7" s="171" customFormat="1">
      <c r="A30" s="2199" t="s">
        <v>1482</v>
      </c>
      <c r="B30" s="2200"/>
      <c r="C30" s="394"/>
      <c r="D30" s="394"/>
      <c r="E30" s="391"/>
      <c r="F30" s="392"/>
      <c r="G30" s="393"/>
    </row>
    <row r="31" spans="1:7" s="171" customFormat="1">
      <c r="A31" s="2199" t="s">
        <v>1483</v>
      </c>
      <c r="B31" s="2200"/>
      <c r="C31" s="394"/>
      <c r="D31" s="394"/>
      <c r="E31" s="391"/>
      <c r="F31" s="392"/>
      <c r="G31" s="393"/>
    </row>
    <row r="32" spans="1:7" s="171" customFormat="1" ht="21.75" customHeight="1">
      <c r="A32" s="2203" t="s">
        <v>1484</v>
      </c>
      <c r="B32" s="2204"/>
      <c r="C32" s="395"/>
      <c r="D32" s="395"/>
      <c r="E32" s="391"/>
      <c r="F32" s="392"/>
      <c r="G32" s="393"/>
    </row>
    <row r="33" spans="1:98" s="171" customFormat="1" ht="15.6" customHeight="1">
      <c r="A33" s="167" t="s">
        <v>1485</v>
      </c>
      <c r="B33" s="167" t="s">
        <v>1486</v>
      </c>
      <c r="C33" s="400" t="s">
        <v>1150</v>
      </c>
      <c r="D33" s="167"/>
      <c r="E33" s="400" t="s">
        <v>1487</v>
      </c>
      <c r="F33" s="400"/>
      <c r="G33" s="400" t="s">
        <v>2272</v>
      </c>
      <c r="CT33" s="174"/>
    </row>
    <row r="34" spans="1:98" s="171" customFormat="1" ht="15.6" customHeight="1">
      <c r="C34" s="400" t="s">
        <v>1152</v>
      </c>
      <c r="D34" s="167"/>
      <c r="E34" s="400"/>
      <c r="F34" s="400"/>
      <c r="G34" s="400"/>
      <c r="CT34" s="174"/>
    </row>
    <row r="35" spans="1:98" ht="15.75" customHeight="1">
      <c r="A35" s="171" t="s">
        <v>1488</v>
      </c>
      <c r="C35" s="303"/>
      <c r="D35" s="303"/>
      <c r="E35" s="314"/>
      <c r="F35" s="314"/>
      <c r="G35" s="314"/>
    </row>
    <row r="36" spans="1:98" ht="19.8">
      <c r="A36" s="171" t="s">
        <v>1489</v>
      </c>
      <c r="C36" s="303"/>
      <c r="D36" s="303"/>
      <c r="E36" s="314"/>
      <c r="F36" s="314"/>
      <c r="G36" s="314"/>
    </row>
    <row r="37" spans="1:98" ht="19.8">
      <c r="A37" s="171" t="s">
        <v>1490</v>
      </c>
      <c r="C37" s="303"/>
      <c r="D37" s="303"/>
      <c r="E37" s="314"/>
      <c r="F37" s="314"/>
      <c r="G37" s="314"/>
    </row>
    <row r="38" spans="1:98" ht="19.8">
      <c r="A38" s="401" t="s">
        <v>1491</v>
      </c>
      <c r="B38" s="314"/>
      <c r="C38" s="303"/>
      <c r="D38" s="303"/>
      <c r="E38" s="314"/>
      <c r="F38" s="314"/>
      <c r="G38" s="314"/>
    </row>
  </sheetData>
  <mergeCells count="35">
    <mergeCell ref="A30:B30"/>
    <mergeCell ref="A31:B31"/>
    <mergeCell ref="A32:B32"/>
    <mergeCell ref="A24:B24"/>
    <mergeCell ref="A25:B25"/>
    <mergeCell ref="A26:B26"/>
    <mergeCell ref="A27:B27"/>
    <mergeCell ref="A28:B28"/>
    <mergeCell ref="A29:B29"/>
    <mergeCell ref="A23:B23"/>
    <mergeCell ref="A12:B12"/>
    <mergeCell ref="A13:B13"/>
    <mergeCell ref="A14:B14"/>
    <mergeCell ref="A15:B15"/>
    <mergeCell ref="A16:B16"/>
    <mergeCell ref="A17:B17"/>
    <mergeCell ref="A18:B18"/>
    <mergeCell ref="A19:B19"/>
    <mergeCell ref="A20:B20"/>
    <mergeCell ref="A21:B21"/>
    <mergeCell ref="A22:B22"/>
    <mergeCell ref="A9:B9"/>
    <mergeCell ref="D9:D11"/>
    <mergeCell ref="E9:E11"/>
    <mergeCell ref="F9:F11"/>
    <mergeCell ref="G9:G11"/>
    <mergeCell ref="A10:B10"/>
    <mergeCell ref="A11:B11"/>
    <mergeCell ref="A8:B8"/>
    <mergeCell ref="A3:G3"/>
    <mergeCell ref="A4:B4"/>
    <mergeCell ref="A5:B5"/>
    <mergeCell ref="A6:B6"/>
    <mergeCell ref="A7:B7"/>
    <mergeCell ref="D4:E4"/>
  </mergeCells>
  <phoneticPr fontId="13" type="noConversion"/>
  <hyperlinks>
    <hyperlink ref="H1" location="預告統計資料發布時間表!A1" display="回發布時間表" xr:uid="{8985481D-2747-4034-BF51-B3CC63F5DB84}"/>
  </hyperlinks>
  <printOptions horizontalCentered="1" verticalCentered="1"/>
  <pageMargins left="0.39370078740157483" right="0.39370078740157483" top="0.39370078740157483" bottom="0.19685039370078741" header="0.19685039370078741" footer="0.19685039370078741"/>
  <pageSetup paperSize="9" scale="82" orientation="landscape" r:id="rId1"/>
  <headerFooter alignWithMargins="0"/>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618AE-FA3F-4140-A63A-7A073FF1D220}">
  <sheetPr>
    <pageSetUpPr fitToPage="1"/>
  </sheetPr>
  <dimension ref="A1:N25"/>
  <sheetViews>
    <sheetView zoomScale="80" zoomScaleNormal="80" workbookViewId="0">
      <selection activeCell="F4" sqref="F4:I4"/>
    </sheetView>
  </sheetViews>
  <sheetFormatPr defaultColWidth="9" defaultRowHeight="16.2"/>
  <cols>
    <col min="1" max="1" width="14.6640625" style="409" customWidth="1"/>
    <col min="2" max="2" width="9" style="409"/>
    <col min="3" max="3" width="22.77734375" style="409" customWidth="1"/>
    <col min="4" max="4" width="14.109375" style="409" customWidth="1"/>
    <col min="5" max="7" width="12.109375" style="409" customWidth="1"/>
    <col min="8" max="9" width="16.21875" style="409" customWidth="1"/>
    <col min="10" max="10" width="26.6640625" style="409" customWidth="1"/>
    <col min="11" max="11" width="12.109375" style="409" customWidth="1"/>
    <col min="12" max="12" width="17.21875" style="409" customWidth="1"/>
    <col min="13" max="13" width="28.6640625" style="409" customWidth="1"/>
    <col min="14" max="256" width="9" style="409"/>
    <col min="257" max="257" width="14.6640625" style="409" customWidth="1"/>
    <col min="258" max="258" width="9" style="409"/>
    <col min="259" max="259" width="22.77734375" style="409" customWidth="1"/>
    <col min="260" max="260" width="14.109375" style="409" customWidth="1"/>
    <col min="261" max="263" width="12.109375" style="409" customWidth="1"/>
    <col min="264" max="265" width="16.21875" style="409" customWidth="1"/>
    <col min="266" max="266" width="26.6640625" style="409" customWidth="1"/>
    <col min="267" max="267" width="12.109375" style="409" customWidth="1"/>
    <col min="268" max="268" width="17.21875" style="409" customWidth="1"/>
    <col min="269" max="269" width="28.6640625" style="409" customWidth="1"/>
    <col min="270" max="512" width="9" style="409"/>
    <col min="513" max="513" width="14.6640625" style="409" customWidth="1"/>
    <col min="514" max="514" width="9" style="409"/>
    <col min="515" max="515" width="22.77734375" style="409" customWidth="1"/>
    <col min="516" max="516" width="14.109375" style="409" customWidth="1"/>
    <col min="517" max="519" width="12.109375" style="409" customWidth="1"/>
    <col min="520" max="521" width="16.21875" style="409" customWidth="1"/>
    <col min="522" max="522" width="26.6640625" style="409" customWidth="1"/>
    <col min="523" max="523" width="12.109375" style="409" customWidth="1"/>
    <col min="524" max="524" width="17.21875" style="409" customWidth="1"/>
    <col min="525" max="525" width="28.6640625" style="409" customWidth="1"/>
    <col min="526" max="768" width="9" style="409"/>
    <col min="769" max="769" width="14.6640625" style="409" customWidth="1"/>
    <col min="770" max="770" width="9" style="409"/>
    <col min="771" max="771" width="22.77734375" style="409" customWidth="1"/>
    <col min="772" max="772" width="14.109375" style="409" customWidth="1"/>
    <col min="773" max="775" width="12.109375" style="409" customWidth="1"/>
    <col min="776" max="777" width="16.21875" style="409" customWidth="1"/>
    <col min="778" max="778" width="26.6640625" style="409" customWidth="1"/>
    <col min="779" max="779" width="12.109375" style="409" customWidth="1"/>
    <col min="780" max="780" width="17.21875" style="409" customWidth="1"/>
    <col min="781" max="781" width="28.6640625" style="409" customWidth="1"/>
    <col min="782" max="1024" width="9" style="409"/>
    <col min="1025" max="1025" width="14.6640625" style="409" customWidth="1"/>
    <col min="1026" max="1026" width="9" style="409"/>
    <col min="1027" max="1027" width="22.77734375" style="409" customWidth="1"/>
    <col min="1028" max="1028" width="14.109375" style="409" customWidth="1"/>
    <col min="1029" max="1031" width="12.109375" style="409" customWidth="1"/>
    <col min="1032" max="1033" width="16.21875" style="409" customWidth="1"/>
    <col min="1034" max="1034" width="26.6640625" style="409" customWidth="1"/>
    <col min="1035" max="1035" width="12.109375" style="409" customWidth="1"/>
    <col min="1036" max="1036" width="17.21875" style="409" customWidth="1"/>
    <col min="1037" max="1037" width="28.6640625" style="409" customWidth="1"/>
    <col min="1038" max="1280" width="9" style="409"/>
    <col min="1281" max="1281" width="14.6640625" style="409" customWidth="1"/>
    <col min="1282" max="1282" width="9" style="409"/>
    <col min="1283" max="1283" width="22.77734375" style="409" customWidth="1"/>
    <col min="1284" max="1284" width="14.109375" style="409" customWidth="1"/>
    <col min="1285" max="1287" width="12.109375" style="409" customWidth="1"/>
    <col min="1288" max="1289" width="16.21875" style="409" customWidth="1"/>
    <col min="1290" max="1290" width="26.6640625" style="409" customWidth="1"/>
    <col min="1291" max="1291" width="12.109375" style="409" customWidth="1"/>
    <col min="1292" max="1292" width="17.21875" style="409" customWidth="1"/>
    <col min="1293" max="1293" width="28.6640625" style="409" customWidth="1"/>
    <col min="1294" max="1536" width="9" style="409"/>
    <col min="1537" max="1537" width="14.6640625" style="409" customWidth="1"/>
    <col min="1538" max="1538" width="9" style="409"/>
    <col min="1539" max="1539" width="22.77734375" style="409" customWidth="1"/>
    <col min="1540" max="1540" width="14.109375" style="409" customWidth="1"/>
    <col min="1541" max="1543" width="12.109375" style="409" customWidth="1"/>
    <col min="1544" max="1545" width="16.21875" style="409" customWidth="1"/>
    <col min="1546" max="1546" width="26.6640625" style="409" customWidth="1"/>
    <col min="1547" max="1547" width="12.109375" style="409" customWidth="1"/>
    <col min="1548" max="1548" width="17.21875" style="409" customWidth="1"/>
    <col min="1549" max="1549" width="28.6640625" style="409" customWidth="1"/>
    <col min="1550" max="1792" width="9" style="409"/>
    <col min="1793" max="1793" width="14.6640625" style="409" customWidth="1"/>
    <col min="1794" max="1794" width="9" style="409"/>
    <col min="1795" max="1795" width="22.77734375" style="409" customWidth="1"/>
    <col min="1796" max="1796" width="14.109375" style="409" customWidth="1"/>
    <col min="1797" max="1799" width="12.109375" style="409" customWidth="1"/>
    <col min="1800" max="1801" width="16.21875" style="409" customWidth="1"/>
    <col min="1802" max="1802" width="26.6640625" style="409" customWidth="1"/>
    <col min="1803" max="1803" width="12.109375" style="409" customWidth="1"/>
    <col min="1804" max="1804" width="17.21875" style="409" customWidth="1"/>
    <col min="1805" max="1805" width="28.6640625" style="409" customWidth="1"/>
    <col min="1806" max="2048" width="9" style="409"/>
    <col min="2049" max="2049" width="14.6640625" style="409" customWidth="1"/>
    <col min="2050" max="2050" width="9" style="409"/>
    <col min="2051" max="2051" width="22.77734375" style="409" customWidth="1"/>
    <col min="2052" max="2052" width="14.109375" style="409" customWidth="1"/>
    <col min="2053" max="2055" width="12.109375" style="409" customWidth="1"/>
    <col min="2056" max="2057" width="16.21875" style="409" customWidth="1"/>
    <col min="2058" max="2058" width="26.6640625" style="409" customWidth="1"/>
    <col min="2059" max="2059" width="12.109375" style="409" customWidth="1"/>
    <col min="2060" max="2060" width="17.21875" style="409" customWidth="1"/>
    <col min="2061" max="2061" width="28.6640625" style="409" customWidth="1"/>
    <col min="2062" max="2304" width="9" style="409"/>
    <col min="2305" max="2305" width="14.6640625" style="409" customWidth="1"/>
    <col min="2306" max="2306" width="9" style="409"/>
    <col min="2307" max="2307" width="22.77734375" style="409" customWidth="1"/>
    <col min="2308" max="2308" width="14.109375" style="409" customWidth="1"/>
    <col min="2309" max="2311" width="12.109375" style="409" customWidth="1"/>
    <col min="2312" max="2313" width="16.21875" style="409" customWidth="1"/>
    <col min="2314" max="2314" width="26.6640625" style="409" customWidth="1"/>
    <col min="2315" max="2315" width="12.109375" style="409" customWidth="1"/>
    <col min="2316" max="2316" width="17.21875" style="409" customWidth="1"/>
    <col min="2317" max="2317" width="28.6640625" style="409" customWidth="1"/>
    <col min="2318" max="2560" width="9" style="409"/>
    <col min="2561" max="2561" width="14.6640625" style="409" customWidth="1"/>
    <col min="2562" max="2562" width="9" style="409"/>
    <col min="2563" max="2563" width="22.77734375" style="409" customWidth="1"/>
    <col min="2564" max="2564" width="14.109375" style="409" customWidth="1"/>
    <col min="2565" max="2567" width="12.109375" style="409" customWidth="1"/>
    <col min="2568" max="2569" width="16.21875" style="409" customWidth="1"/>
    <col min="2570" max="2570" width="26.6640625" style="409" customWidth="1"/>
    <col min="2571" max="2571" width="12.109375" style="409" customWidth="1"/>
    <col min="2572" max="2572" width="17.21875" style="409" customWidth="1"/>
    <col min="2573" max="2573" width="28.6640625" style="409" customWidth="1"/>
    <col min="2574" max="2816" width="9" style="409"/>
    <col min="2817" max="2817" width="14.6640625" style="409" customWidth="1"/>
    <col min="2818" max="2818" width="9" style="409"/>
    <col min="2819" max="2819" width="22.77734375" style="409" customWidth="1"/>
    <col min="2820" max="2820" width="14.109375" style="409" customWidth="1"/>
    <col min="2821" max="2823" width="12.109375" style="409" customWidth="1"/>
    <col min="2824" max="2825" width="16.21875" style="409" customWidth="1"/>
    <col min="2826" max="2826" width="26.6640625" style="409" customWidth="1"/>
    <col min="2827" max="2827" width="12.109375" style="409" customWidth="1"/>
    <col min="2828" max="2828" width="17.21875" style="409" customWidth="1"/>
    <col min="2829" max="2829" width="28.6640625" style="409" customWidth="1"/>
    <col min="2830" max="3072" width="9" style="409"/>
    <col min="3073" max="3073" width="14.6640625" style="409" customWidth="1"/>
    <col min="3074" max="3074" width="9" style="409"/>
    <col min="3075" max="3075" width="22.77734375" style="409" customWidth="1"/>
    <col min="3076" max="3076" width="14.109375" style="409" customWidth="1"/>
    <col min="3077" max="3079" width="12.109375" style="409" customWidth="1"/>
    <col min="3080" max="3081" width="16.21875" style="409" customWidth="1"/>
    <col min="3082" max="3082" width="26.6640625" style="409" customWidth="1"/>
    <col min="3083" max="3083" width="12.109375" style="409" customWidth="1"/>
    <col min="3084" max="3084" width="17.21875" style="409" customWidth="1"/>
    <col min="3085" max="3085" width="28.6640625" style="409" customWidth="1"/>
    <col min="3086" max="3328" width="9" style="409"/>
    <col min="3329" max="3329" width="14.6640625" style="409" customWidth="1"/>
    <col min="3330" max="3330" width="9" style="409"/>
    <col min="3331" max="3331" width="22.77734375" style="409" customWidth="1"/>
    <col min="3332" max="3332" width="14.109375" style="409" customWidth="1"/>
    <col min="3333" max="3335" width="12.109375" style="409" customWidth="1"/>
    <col min="3336" max="3337" width="16.21875" style="409" customWidth="1"/>
    <col min="3338" max="3338" width="26.6640625" style="409" customWidth="1"/>
    <col min="3339" max="3339" width="12.109375" style="409" customWidth="1"/>
    <col min="3340" max="3340" width="17.21875" style="409" customWidth="1"/>
    <col min="3341" max="3341" width="28.6640625" style="409" customWidth="1"/>
    <col min="3342" max="3584" width="9" style="409"/>
    <col min="3585" max="3585" width="14.6640625" style="409" customWidth="1"/>
    <col min="3586" max="3586" width="9" style="409"/>
    <col min="3587" max="3587" width="22.77734375" style="409" customWidth="1"/>
    <col min="3588" max="3588" width="14.109375" style="409" customWidth="1"/>
    <col min="3589" max="3591" width="12.109375" style="409" customWidth="1"/>
    <col min="3592" max="3593" width="16.21875" style="409" customWidth="1"/>
    <col min="3594" max="3594" width="26.6640625" style="409" customWidth="1"/>
    <col min="3595" max="3595" width="12.109375" style="409" customWidth="1"/>
    <col min="3596" max="3596" width="17.21875" style="409" customWidth="1"/>
    <col min="3597" max="3597" width="28.6640625" style="409" customWidth="1"/>
    <col min="3598" max="3840" width="9" style="409"/>
    <col min="3841" max="3841" width="14.6640625" style="409" customWidth="1"/>
    <col min="3842" max="3842" width="9" style="409"/>
    <col min="3843" max="3843" width="22.77734375" style="409" customWidth="1"/>
    <col min="3844" max="3844" width="14.109375" style="409" customWidth="1"/>
    <col min="3845" max="3847" width="12.109375" style="409" customWidth="1"/>
    <col min="3848" max="3849" width="16.21875" style="409" customWidth="1"/>
    <col min="3850" max="3850" width="26.6640625" style="409" customWidth="1"/>
    <col min="3851" max="3851" width="12.109375" style="409" customWidth="1"/>
    <col min="3852" max="3852" width="17.21875" style="409" customWidth="1"/>
    <col min="3853" max="3853" width="28.6640625" style="409" customWidth="1"/>
    <col min="3854" max="4096" width="9" style="409"/>
    <col min="4097" max="4097" width="14.6640625" style="409" customWidth="1"/>
    <col min="4098" max="4098" width="9" style="409"/>
    <col min="4099" max="4099" width="22.77734375" style="409" customWidth="1"/>
    <col min="4100" max="4100" width="14.109375" style="409" customWidth="1"/>
    <col min="4101" max="4103" width="12.109375" style="409" customWidth="1"/>
    <col min="4104" max="4105" width="16.21875" style="409" customWidth="1"/>
    <col min="4106" max="4106" width="26.6640625" style="409" customWidth="1"/>
    <col min="4107" max="4107" width="12.109375" style="409" customWidth="1"/>
    <col min="4108" max="4108" width="17.21875" style="409" customWidth="1"/>
    <col min="4109" max="4109" width="28.6640625" style="409" customWidth="1"/>
    <col min="4110" max="4352" width="9" style="409"/>
    <col min="4353" max="4353" width="14.6640625" style="409" customWidth="1"/>
    <col min="4354" max="4354" width="9" style="409"/>
    <col min="4355" max="4355" width="22.77734375" style="409" customWidth="1"/>
    <col min="4356" max="4356" width="14.109375" style="409" customWidth="1"/>
    <col min="4357" max="4359" width="12.109375" style="409" customWidth="1"/>
    <col min="4360" max="4361" width="16.21875" style="409" customWidth="1"/>
    <col min="4362" max="4362" width="26.6640625" style="409" customWidth="1"/>
    <col min="4363" max="4363" width="12.109375" style="409" customWidth="1"/>
    <col min="4364" max="4364" width="17.21875" style="409" customWidth="1"/>
    <col min="4365" max="4365" width="28.6640625" style="409" customWidth="1"/>
    <col min="4366" max="4608" width="9" style="409"/>
    <col min="4609" max="4609" width="14.6640625" style="409" customWidth="1"/>
    <col min="4610" max="4610" width="9" style="409"/>
    <col min="4611" max="4611" width="22.77734375" style="409" customWidth="1"/>
    <col min="4612" max="4612" width="14.109375" style="409" customWidth="1"/>
    <col min="4613" max="4615" width="12.109375" style="409" customWidth="1"/>
    <col min="4616" max="4617" width="16.21875" style="409" customWidth="1"/>
    <col min="4618" max="4618" width="26.6640625" style="409" customWidth="1"/>
    <col min="4619" max="4619" width="12.109375" style="409" customWidth="1"/>
    <col min="4620" max="4620" width="17.21875" style="409" customWidth="1"/>
    <col min="4621" max="4621" width="28.6640625" style="409" customWidth="1"/>
    <col min="4622" max="4864" width="9" style="409"/>
    <col min="4865" max="4865" width="14.6640625" style="409" customWidth="1"/>
    <col min="4866" max="4866" width="9" style="409"/>
    <col min="4867" max="4867" width="22.77734375" style="409" customWidth="1"/>
    <col min="4868" max="4868" width="14.109375" style="409" customWidth="1"/>
    <col min="4869" max="4871" width="12.109375" style="409" customWidth="1"/>
    <col min="4872" max="4873" width="16.21875" style="409" customWidth="1"/>
    <col min="4874" max="4874" width="26.6640625" style="409" customWidth="1"/>
    <col min="4875" max="4875" width="12.109375" style="409" customWidth="1"/>
    <col min="4876" max="4876" width="17.21875" style="409" customWidth="1"/>
    <col min="4877" max="4877" width="28.6640625" style="409" customWidth="1"/>
    <col min="4878" max="5120" width="9" style="409"/>
    <col min="5121" max="5121" width="14.6640625" style="409" customWidth="1"/>
    <col min="5122" max="5122" width="9" style="409"/>
    <col min="5123" max="5123" width="22.77734375" style="409" customWidth="1"/>
    <col min="5124" max="5124" width="14.109375" style="409" customWidth="1"/>
    <col min="5125" max="5127" width="12.109375" style="409" customWidth="1"/>
    <col min="5128" max="5129" width="16.21875" style="409" customWidth="1"/>
    <col min="5130" max="5130" width="26.6640625" style="409" customWidth="1"/>
    <col min="5131" max="5131" width="12.109375" style="409" customWidth="1"/>
    <col min="5132" max="5132" width="17.21875" style="409" customWidth="1"/>
    <col min="5133" max="5133" width="28.6640625" style="409" customWidth="1"/>
    <col min="5134" max="5376" width="9" style="409"/>
    <col min="5377" max="5377" width="14.6640625" style="409" customWidth="1"/>
    <col min="5378" max="5378" width="9" style="409"/>
    <col min="5379" max="5379" width="22.77734375" style="409" customWidth="1"/>
    <col min="5380" max="5380" width="14.109375" style="409" customWidth="1"/>
    <col min="5381" max="5383" width="12.109375" style="409" customWidth="1"/>
    <col min="5384" max="5385" width="16.21875" style="409" customWidth="1"/>
    <col min="5386" max="5386" width="26.6640625" style="409" customWidth="1"/>
    <col min="5387" max="5387" width="12.109375" style="409" customWidth="1"/>
    <col min="5388" max="5388" width="17.21875" style="409" customWidth="1"/>
    <col min="5389" max="5389" width="28.6640625" style="409" customWidth="1"/>
    <col min="5390" max="5632" width="9" style="409"/>
    <col min="5633" max="5633" width="14.6640625" style="409" customWidth="1"/>
    <col min="5634" max="5634" width="9" style="409"/>
    <col min="5635" max="5635" width="22.77734375" style="409" customWidth="1"/>
    <col min="5636" max="5636" width="14.109375" style="409" customWidth="1"/>
    <col min="5637" max="5639" width="12.109375" style="409" customWidth="1"/>
    <col min="5640" max="5641" width="16.21875" style="409" customWidth="1"/>
    <col min="5642" max="5642" width="26.6640625" style="409" customWidth="1"/>
    <col min="5643" max="5643" width="12.109375" style="409" customWidth="1"/>
    <col min="5644" max="5644" width="17.21875" style="409" customWidth="1"/>
    <col min="5645" max="5645" width="28.6640625" style="409" customWidth="1"/>
    <col min="5646" max="5888" width="9" style="409"/>
    <col min="5889" max="5889" width="14.6640625" style="409" customWidth="1"/>
    <col min="5890" max="5890" width="9" style="409"/>
    <col min="5891" max="5891" width="22.77734375" style="409" customWidth="1"/>
    <col min="5892" max="5892" width="14.109375" style="409" customWidth="1"/>
    <col min="5893" max="5895" width="12.109375" style="409" customWidth="1"/>
    <col min="5896" max="5897" width="16.21875" style="409" customWidth="1"/>
    <col min="5898" max="5898" width="26.6640625" style="409" customWidth="1"/>
    <col min="5899" max="5899" width="12.109375" style="409" customWidth="1"/>
    <col min="5900" max="5900" width="17.21875" style="409" customWidth="1"/>
    <col min="5901" max="5901" width="28.6640625" style="409" customWidth="1"/>
    <col min="5902" max="6144" width="9" style="409"/>
    <col min="6145" max="6145" width="14.6640625" style="409" customWidth="1"/>
    <col min="6146" max="6146" width="9" style="409"/>
    <col min="6147" max="6147" width="22.77734375" style="409" customWidth="1"/>
    <col min="6148" max="6148" width="14.109375" style="409" customWidth="1"/>
    <col min="6149" max="6151" width="12.109375" style="409" customWidth="1"/>
    <col min="6152" max="6153" width="16.21875" style="409" customWidth="1"/>
    <col min="6154" max="6154" width="26.6640625" style="409" customWidth="1"/>
    <col min="6155" max="6155" width="12.109375" style="409" customWidth="1"/>
    <col min="6156" max="6156" width="17.21875" style="409" customWidth="1"/>
    <col min="6157" max="6157" width="28.6640625" style="409" customWidth="1"/>
    <col min="6158" max="6400" width="9" style="409"/>
    <col min="6401" max="6401" width="14.6640625" style="409" customWidth="1"/>
    <col min="6402" max="6402" width="9" style="409"/>
    <col min="6403" max="6403" width="22.77734375" style="409" customWidth="1"/>
    <col min="6404" max="6404" width="14.109375" style="409" customWidth="1"/>
    <col min="6405" max="6407" width="12.109375" style="409" customWidth="1"/>
    <col min="6408" max="6409" width="16.21875" style="409" customWidth="1"/>
    <col min="6410" max="6410" width="26.6640625" style="409" customWidth="1"/>
    <col min="6411" max="6411" width="12.109375" style="409" customWidth="1"/>
    <col min="6412" max="6412" width="17.21875" style="409" customWidth="1"/>
    <col min="6413" max="6413" width="28.6640625" style="409" customWidth="1"/>
    <col min="6414" max="6656" width="9" style="409"/>
    <col min="6657" max="6657" width="14.6640625" style="409" customWidth="1"/>
    <col min="6658" max="6658" width="9" style="409"/>
    <col min="6659" max="6659" width="22.77734375" style="409" customWidth="1"/>
    <col min="6660" max="6660" width="14.109375" style="409" customWidth="1"/>
    <col min="6661" max="6663" width="12.109375" style="409" customWidth="1"/>
    <col min="6664" max="6665" width="16.21875" style="409" customWidth="1"/>
    <col min="6666" max="6666" width="26.6640625" style="409" customWidth="1"/>
    <col min="6667" max="6667" width="12.109375" style="409" customWidth="1"/>
    <col min="6668" max="6668" width="17.21875" style="409" customWidth="1"/>
    <col min="6669" max="6669" width="28.6640625" style="409" customWidth="1"/>
    <col min="6670" max="6912" width="9" style="409"/>
    <col min="6913" max="6913" width="14.6640625" style="409" customWidth="1"/>
    <col min="6914" max="6914" width="9" style="409"/>
    <col min="6915" max="6915" width="22.77734375" style="409" customWidth="1"/>
    <col min="6916" max="6916" width="14.109375" style="409" customWidth="1"/>
    <col min="6917" max="6919" width="12.109375" style="409" customWidth="1"/>
    <col min="6920" max="6921" width="16.21875" style="409" customWidth="1"/>
    <col min="6922" max="6922" width="26.6640625" style="409" customWidth="1"/>
    <col min="6923" max="6923" width="12.109375" style="409" customWidth="1"/>
    <col min="6924" max="6924" width="17.21875" style="409" customWidth="1"/>
    <col min="6925" max="6925" width="28.6640625" style="409" customWidth="1"/>
    <col min="6926" max="7168" width="9" style="409"/>
    <col min="7169" max="7169" width="14.6640625" style="409" customWidth="1"/>
    <col min="7170" max="7170" width="9" style="409"/>
    <col min="7171" max="7171" width="22.77734375" style="409" customWidth="1"/>
    <col min="7172" max="7172" width="14.109375" style="409" customWidth="1"/>
    <col min="7173" max="7175" width="12.109375" style="409" customWidth="1"/>
    <col min="7176" max="7177" width="16.21875" style="409" customWidth="1"/>
    <col min="7178" max="7178" width="26.6640625" style="409" customWidth="1"/>
    <col min="7179" max="7179" width="12.109375" style="409" customWidth="1"/>
    <col min="7180" max="7180" width="17.21875" style="409" customWidth="1"/>
    <col min="7181" max="7181" width="28.6640625" style="409" customWidth="1"/>
    <col min="7182" max="7424" width="9" style="409"/>
    <col min="7425" max="7425" width="14.6640625" style="409" customWidth="1"/>
    <col min="7426" max="7426" width="9" style="409"/>
    <col min="7427" max="7427" width="22.77734375" style="409" customWidth="1"/>
    <col min="7428" max="7428" width="14.109375" style="409" customWidth="1"/>
    <col min="7429" max="7431" width="12.109375" style="409" customWidth="1"/>
    <col min="7432" max="7433" width="16.21875" style="409" customWidth="1"/>
    <col min="7434" max="7434" width="26.6640625" style="409" customWidth="1"/>
    <col min="7435" max="7435" width="12.109375" style="409" customWidth="1"/>
    <col min="7436" max="7436" width="17.21875" style="409" customWidth="1"/>
    <col min="7437" max="7437" width="28.6640625" style="409" customWidth="1"/>
    <col min="7438" max="7680" width="9" style="409"/>
    <col min="7681" max="7681" width="14.6640625" style="409" customWidth="1"/>
    <col min="7682" max="7682" width="9" style="409"/>
    <col min="7683" max="7683" width="22.77734375" style="409" customWidth="1"/>
    <col min="7684" max="7684" width="14.109375" style="409" customWidth="1"/>
    <col min="7685" max="7687" width="12.109375" style="409" customWidth="1"/>
    <col min="7688" max="7689" width="16.21875" style="409" customWidth="1"/>
    <col min="7690" max="7690" width="26.6640625" style="409" customWidth="1"/>
    <col min="7691" max="7691" width="12.109375" style="409" customWidth="1"/>
    <col min="7692" max="7692" width="17.21875" style="409" customWidth="1"/>
    <col min="7693" max="7693" width="28.6640625" style="409" customWidth="1"/>
    <col min="7694" max="7936" width="9" style="409"/>
    <col min="7937" max="7937" width="14.6640625" style="409" customWidth="1"/>
    <col min="7938" max="7938" width="9" style="409"/>
    <col min="7939" max="7939" width="22.77734375" style="409" customWidth="1"/>
    <col min="7940" max="7940" width="14.109375" style="409" customWidth="1"/>
    <col min="7941" max="7943" width="12.109375" style="409" customWidth="1"/>
    <col min="7944" max="7945" width="16.21875" style="409" customWidth="1"/>
    <col min="7946" max="7946" width="26.6640625" style="409" customWidth="1"/>
    <col min="7947" max="7947" width="12.109375" style="409" customWidth="1"/>
    <col min="7948" max="7948" width="17.21875" style="409" customWidth="1"/>
    <col min="7949" max="7949" width="28.6640625" style="409" customWidth="1"/>
    <col min="7950" max="8192" width="9" style="409"/>
    <col min="8193" max="8193" width="14.6640625" style="409" customWidth="1"/>
    <col min="8194" max="8194" width="9" style="409"/>
    <col min="8195" max="8195" width="22.77734375" style="409" customWidth="1"/>
    <col min="8196" max="8196" width="14.109375" style="409" customWidth="1"/>
    <col min="8197" max="8199" width="12.109375" style="409" customWidth="1"/>
    <col min="8200" max="8201" width="16.21875" style="409" customWidth="1"/>
    <col min="8202" max="8202" width="26.6640625" style="409" customWidth="1"/>
    <col min="8203" max="8203" width="12.109375" style="409" customWidth="1"/>
    <col min="8204" max="8204" width="17.21875" style="409" customWidth="1"/>
    <col min="8205" max="8205" width="28.6640625" style="409" customWidth="1"/>
    <col min="8206" max="8448" width="9" style="409"/>
    <col min="8449" max="8449" width="14.6640625" style="409" customWidth="1"/>
    <col min="8450" max="8450" width="9" style="409"/>
    <col min="8451" max="8451" width="22.77734375" style="409" customWidth="1"/>
    <col min="8452" max="8452" width="14.109375" style="409" customWidth="1"/>
    <col min="8453" max="8455" width="12.109375" style="409" customWidth="1"/>
    <col min="8456" max="8457" width="16.21875" style="409" customWidth="1"/>
    <col min="8458" max="8458" width="26.6640625" style="409" customWidth="1"/>
    <col min="8459" max="8459" width="12.109375" style="409" customWidth="1"/>
    <col min="8460" max="8460" width="17.21875" style="409" customWidth="1"/>
    <col min="8461" max="8461" width="28.6640625" style="409" customWidth="1"/>
    <col min="8462" max="8704" width="9" style="409"/>
    <col min="8705" max="8705" width="14.6640625" style="409" customWidth="1"/>
    <col min="8706" max="8706" width="9" style="409"/>
    <col min="8707" max="8707" width="22.77734375" style="409" customWidth="1"/>
    <col min="8708" max="8708" width="14.109375" style="409" customWidth="1"/>
    <col min="8709" max="8711" width="12.109375" style="409" customWidth="1"/>
    <col min="8712" max="8713" width="16.21875" style="409" customWidth="1"/>
    <col min="8714" max="8714" width="26.6640625" style="409" customWidth="1"/>
    <col min="8715" max="8715" width="12.109375" style="409" customWidth="1"/>
    <col min="8716" max="8716" width="17.21875" style="409" customWidth="1"/>
    <col min="8717" max="8717" width="28.6640625" style="409" customWidth="1"/>
    <col min="8718" max="8960" width="9" style="409"/>
    <col min="8961" max="8961" width="14.6640625" style="409" customWidth="1"/>
    <col min="8962" max="8962" width="9" style="409"/>
    <col min="8963" max="8963" width="22.77734375" style="409" customWidth="1"/>
    <col min="8964" max="8964" width="14.109375" style="409" customWidth="1"/>
    <col min="8965" max="8967" width="12.109375" style="409" customWidth="1"/>
    <col min="8968" max="8969" width="16.21875" style="409" customWidth="1"/>
    <col min="8970" max="8970" width="26.6640625" style="409" customWidth="1"/>
    <col min="8971" max="8971" width="12.109375" style="409" customWidth="1"/>
    <col min="8972" max="8972" width="17.21875" style="409" customWidth="1"/>
    <col min="8973" max="8973" width="28.6640625" style="409" customWidth="1"/>
    <col min="8974" max="9216" width="9" style="409"/>
    <col min="9217" max="9217" width="14.6640625" style="409" customWidth="1"/>
    <col min="9218" max="9218" width="9" style="409"/>
    <col min="9219" max="9219" width="22.77734375" style="409" customWidth="1"/>
    <col min="9220" max="9220" width="14.109375" style="409" customWidth="1"/>
    <col min="9221" max="9223" width="12.109375" style="409" customWidth="1"/>
    <col min="9224" max="9225" width="16.21875" style="409" customWidth="1"/>
    <col min="9226" max="9226" width="26.6640625" style="409" customWidth="1"/>
    <col min="9227" max="9227" width="12.109375" style="409" customWidth="1"/>
    <col min="9228" max="9228" width="17.21875" style="409" customWidth="1"/>
    <col min="9229" max="9229" width="28.6640625" style="409" customWidth="1"/>
    <col min="9230" max="9472" width="9" style="409"/>
    <col min="9473" max="9473" width="14.6640625" style="409" customWidth="1"/>
    <col min="9474" max="9474" width="9" style="409"/>
    <col min="9475" max="9475" width="22.77734375" style="409" customWidth="1"/>
    <col min="9476" max="9476" width="14.109375" style="409" customWidth="1"/>
    <col min="9477" max="9479" width="12.109375" style="409" customWidth="1"/>
    <col min="9480" max="9481" width="16.21875" style="409" customWidth="1"/>
    <col min="9482" max="9482" width="26.6640625" style="409" customWidth="1"/>
    <col min="9483" max="9483" width="12.109375" style="409" customWidth="1"/>
    <col min="9484" max="9484" width="17.21875" style="409" customWidth="1"/>
    <col min="9485" max="9485" width="28.6640625" style="409" customWidth="1"/>
    <col min="9486" max="9728" width="9" style="409"/>
    <col min="9729" max="9729" width="14.6640625" style="409" customWidth="1"/>
    <col min="9730" max="9730" width="9" style="409"/>
    <col min="9731" max="9731" width="22.77734375" style="409" customWidth="1"/>
    <col min="9732" max="9732" width="14.109375" style="409" customWidth="1"/>
    <col min="9733" max="9735" width="12.109375" style="409" customWidth="1"/>
    <col min="9736" max="9737" width="16.21875" style="409" customWidth="1"/>
    <col min="9738" max="9738" width="26.6640625" style="409" customWidth="1"/>
    <col min="9739" max="9739" width="12.109375" style="409" customWidth="1"/>
    <col min="9740" max="9740" width="17.21875" style="409" customWidth="1"/>
    <col min="9741" max="9741" width="28.6640625" style="409" customWidth="1"/>
    <col min="9742" max="9984" width="9" style="409"/>
    <col min="9985" max="9985" width="14.6640625" style="409" customWidth="1"/>
    <col min="9986" max="9986" width="9" style="409"/>
    <col min="9987" max="9987" width="22.77734375" style="409" customWidth="1"/>
    <col min="9988" max="9988" width="14.109375" style="409" customWidth="1"/>
    <col min="9989" max="9991" width="12.109375" style="409" customWidth="1"/>
    <col min="9992" max="9993" width="16.21875" style="409" customWidth="1"/>
    <col min="9994" max="9994" width="26.6640625" style="409" customWidth="1"/>
    <col min="9995" max="9995" width="12.109375" style="409" customWidth="1"/>
    <col min="9996" max="9996" width="17.21875" style="409" customWidth="1"/>
    <col min="9997" max="9997" width="28.6640625" style="409" customWidth="1"/>
    <col min="9998" max="10240" width="9" style="409"/>
    <col min="10241" max="10241" width="14.6640625" style="409" customWidth="1"/>
    <col min="10242" max="10242" width="9" style="409"/>
    <col min="10243" max="10243" width="22.77734375" style="409" customWidth="1"/>
    <col min="10244" max="10244" width="14.109375" style="409" customWidth="1"/>
    <col min="10245" max="10247" width="12.109375" style="409" customWidth="1"/>
    <col min="10248" max="10249" width="16.21875" style="409" customWidth="1"/>
    <col min="10250" max="10250" width="26.6640625" style="409" customWidth="1"/>
    <col min="10251" max="10251" width="12.109375" style="409" customWidth="1"/>
    <col min="10252" max="10252" width="17.21875" style="409" customWidth="1"/>
    <col min="10253" max="10253" width="28.6640625" style="409" customWidth="1"/>
    <col min="10254" max="10496" width="9" style="409"/>
    <col min="10497" max="10497" width="14.6640625" style="409" customWidth="1"/>
    <col min="10498" max="10498" width="9" style="409"/>
    <col min="10499" max="10499" width="22.77734375" style="409" customWidth="1"/>
    <col min="10500" max="10500" width="14.109375" style="409" customWidth="1"/>
    <col min="10501" max="10503" width="12.109375" style="409" customWidth="1"/>
    <col min="10504" max="10505" width="16.21875" style="409" customWidth="1"/>
    <col min="10506" max="10506" width="26.6640625" style="409" customWidth="1"/>
    <col min="10507" max="10507" width="12.109375" style="409" customWidth="1"/>
    <col min="10508" max="10508" width="17.21875" style="409" customWidth="1"/>
    <col min="10509" max="10509" width="28.6640625" style="409" customWidth="1"/>
    <col min="10510" max="10752" width="9" style="409"/>
    <col min="10753" max="10753" width="14.6640625" style="409" customWidth="1"/>
    <col min="10754" max="10754" width="9" style="409"/>
    <col min="10755" max="10755" width="22.77734375" style="409" customWidth="1"/>
    <col min="10756" max="10756" width="14.109375" style="409" customWidth="1"/>
    <col min="10757" max="10759" width="12.109375" style="409" customWidth="1"/>
    <col min="10760" max="10761" width="16.21875" style="409" customWidth="1"/>
    <col min="10762" max="10762" width="26.6640625" style="409" customWidth="1"/>
    <col min="10763" max="10763" width="12.109375" style="409" customWidth="1"/>
    <col min="10764" max="10764" width="17.21875" style="409" customWidth="1"/>
    <col min="10765" max="10765" width="28.6640625" style="409" customWidth="1"/>
    <col min="10766" max="11008" width="9" style="409"/>
    <col min="11009" max="11009" width="14.6640625" style="409" customWidth="1"/>
    <col min="11010" max="11010" width="9" style="409"/>
    <col min="11011" max="11011" width="22.77734375" style="409" customWidth="1"/>
    <col min="11012" max="11012" width="14.109375" style="409" customWidth="1"/>
    <col min="11013" max="11015" width="12.109375" style="409" customWidth="1"/>
    <col min="11016" max="11017" width="16.21875" style="409" customWidth="1"/>
    <col min="11018" max="11018" width="26.6640625" style="409" customWidth="1"/>
    <col min="11019" max="11019" width="12.109375" style="409" customWidth="1"/>
    <col min="11020" max="11020" width="17.21875" style="409" customWidth="1"/>
    <col min="11021" max="11021" width="28.6640625" style="409" customWidth="1"/>
    <col min="11022" max="11264" width="9" style="409"/>
    <col min="11265" max="11265" width="14.6640625" style="409" customWidth="1"/>
    <col min="11266" max="11266" width="9" style="409"/>
    <col min="11267" max="11267" width="22.77734375" style="409" customWidth="1"/>
    <col min="11268" max="11268" width="14.109375" style="409" customWidth="1"/>
    <col min="11269" max="11271" width="12.109375" style="409" customWidth="1"/>
    <col min="11272" max="11273" width="16.21875" style="409" customWidth="1"/>
    <col min="11274" max="11274" width="26.6640625" style="409" customWidth="1"/>
    <col min="11275" max="11275" width="12.109375" style="409" customWidth="1"/>
    <col min="11276" max="11276" width="17.21875" style="409" customWidth="1"/>
    <col min="11277" max="11277" width="28.6640625" style="409" customWidth="1"/>
    <col min="11278" max="11520" width="9" style="409"/>
    <col min="11521" max="11521" width="14.6640625" style="409" customWidth="1"/>
    <col min="11522" max="11522" width="9" style="409"/>
    <col min="11523" max="11523" width="22.77734375" style="409" customWidth="1"/>
    <col min="11524" max="11524" width="14.109375" style="409" customWidth="1"/>
    <col min="11525" max="11527" width="12.109375" style="409" customWidth="1"/>
    <col min="11528" max="11529" width="16.21875" style="409" customWidth="1"/>
    <col min="11530" max="11530" width="26.6640625" style="409" customWidth="1"/>
    <col min="11531" max="11531" width="12.109375" style="409" customWidth="1"/>
    <col min="11532" max="11532" width="17.21875" style="409" customWidth="1"/>
    <col min="11533" max="11533" width="28.6640625" style="409" customWidth="1"/>
    <col min="11534" max="11776" width="9" style="409"/>
    <col min="11777" max="11777" width="14.6640625" style="409" customWidth="1"/>
    <col min="11778" max="11778" width="9" style="409"/>
    <col min="11779" max="11779" width="22.77734375" style="409" customWidth="1"/>
    <col min="11780" max="11780" width="14.109375" style="409" customWidth="1"/>
    <col min="11781" max="11783" width="12.109375" style="409" customWidth="1"/>
    <col min="11784" max="11785" width="16.21875" style="409" customWidth="1"/>
    <col min="11786" max="11786" width="26.6640625" style="409" customWidth="1"/>
    <col min="11787" max="11787" width="12.109375" style="409" customWidth="1"/>
    <col min="11788" max="11788" width="17.21875" style="409" customWidth="1"/>
    <col min="11789" max="11789" width="28.6640625" style="409" customWidth="1"/>
    <col min="11790" max="12032" width="9" style="409"/>
    <col min="12033" max="12033" width="14.6640625" style="409" customWidth="1"/>
    <col min="12034" max="12034" width="9" style="409"/>
    <col min="12035" max="12035" width="22.77734375" style="409" customWidth="1"/>
    <col min="12036" max="12036" width="14.109375" style="409" customWidth="1"/>
    <col min="12037" max="12039" width="12.109375" style="409" customWidth="1"/>
    <col min="12040" max="12041" width="16.21875" style="409" customWidth="1"/>
    <col min="12042" max="12042" width="26.6640625" style="409" customWidth="1"/>
    <col min="12043" max="12043" width="12.109375" style="409" customWidth="1"/>
    <col min="12044" max="12044" width="17.21875" style="409" customWidth="1"/>
    <col min="12045" max="12045" width="28.6640625" style="409" customWidth="1"/>
    <col min="12046" max="12288" width="9" style="409"/>
    <col min="12289" max="12289" width="14.6640625" style="409" customWidth="1"/>
    <col min="12290" max="12290" width="9" style="409"/>
    <col min="12291" max="12291" width="22.77734375" style="409" customWidth="1"/>
    <col min="12292" max="12292" width="14.109375" style="409" customWidth="1"/>
    <col min="12293" max="12295" width="12.109375" style="409" customWidth="1"/>
    <col min="12296" max="12297" width="16.21875" style="409" customWidth="1"/>
    <col min="12298" max="12298" width="26.6640625" style="409" customWidth="1"/>
    <col min="12299" max="12299" width="12.109375" style="409" customWidth="1"/>
    <col min="12300" max="12300" width="17.21875" style="409" customWidth="1"/>
    <col min="12301" max="12301" width="28.6640625" style="409" customWidth="1"/>
    <col min="12302" max="12544" width="9" style="409"/>
    <col min="12545" max="12545" width="14.6640625" style="409" customWidth="1"/>
    <col min="12546" max="12546" width="9" style="409"/>
    <col min="12547" max="12547" width="22.77734375" style="409" customWidth="1"/>
    <col min="12548" max="12548" width="14.109375" style="409" customWidth="1"/>
    <col min="12549" max="12551" width="12.109375" style="409" customWidth="1"/>
    <col min="12552" max="12553" width="16.21875" style="409" customWidth="1"/>
    <col min="12554" max="12554" width="26.6640625" style="409" customWidth="1"/>
    <col min="12555" max="12555" width="12.109375" style="409" customWidth="1"/>
    <col min="12556" max="12556" width="17.21875" style="409" customWidth="1"/>
    <col min="12557" max="12557" width="28.6640625" style="409" customWidth="1"/>
    <col min="12558" max="12800" width="9" style="409"/>
    <col min="12801" max="12801" width="14.6640625" style="409" customWidth="1"/>
    <col min="12802" max="12802" width="9" style="409"/>
    <col min="12803" max="12803" width="22.77734375" style="409" customWidth="1"/>
    <col min="12804" max="12804" width="14.109375" style="409" customWidth="1"/>
    <col min="12805" max="12807" width="12.109375" style="409" customWidth="1"/>
    <col min="12808" max="12809" width="16.21875" style="409" customWidth="1"/>
    <col min="12810" max="12810" width="26.6640625" style="409" customWidth="1"/>
    <col min="12811" max="12811" width="12.109375" style="409" customWidth="1"/>
    <col min="12812" max="12812" width="17.21875" style="409" customWidth="1"/>
    <col min="12813" max="12813" width="28.6640625" style="409" customWidth="1"/>
    <col min="12814" max="13056" width="9" style="409"/>
    <col min="13057" max="13057" width="14.6640625" style="409" customWidth="1"/>
    <col min="13058" max="13058" width="9" style="409"/>
    <col min="13059" max="13059" width="22.77734375" style="409" customWidth="1"/>
    <col min="13060" max="13060" width="14.109375" style="409" customWidth="1"/>
    <col min="13061" max="13063" width="12.109375" style="409" customWidth="1"/>
    <col min="13064" max="13065" width="16.21875" style="409" customWidth="1"/>
    <col min="13066" max="13066" width="26.6640625" style="409" customWidth="1"/>
    <col min="13067" max="13067" width="12.109375" style="409" customWidth="1"/>
    <col min="13068" max="13068" width="17.21875" style="409" customWidth="1"/>
    <col min="13069" max="13069" width="28.6640625" style="409" customWidth="1"/>
    <col min="13070" max="13312" width="9" style="409"/>
    <col min="13313" max="13313" width="14.6640625" style="409" customWidth="1"/>
    <col min="13314" max="13314" width="9" style="409"/>
    <col min="13315" max="13315" width="22.77734375" style="409" customWidth="1"/>
    <col min="13316" max="13316" width="14.109375" style="409" customWidth="1"/>
    <col min="13317" max="13319" width="12.109375" style="409" customWidth="1"/>
    <col min="13320" max="13321" width="16.21875" style="409" customWidth="1"/>
    <col min="13322" max="13322" width="26.6640625" style="409" customWidth="1"/>
    <col min="13323" max="13323" width="12.109375" style="409" customWidth="1"/>
    <col min="13324" max="13324" width="17.21875" style="409" customWidth="1"/>
    <col min="13325" max="13325" width="28.6640625" style="409" customWidth="1"/>
    <col min="13326" max="13568" width="9" style="409"/>
    <col min="13569" max="13569" width="14.6640625" style="409" customWidth="1"/>
    <col min="13570" max="13570" width="9" style="409"/>
    <col min="13571" max="13571" width="22.77734375" style="409" customWidth="1"/>
    <col min="13572" max="13572" width="14.109375" style="409" customWidth="1"/>
    <col min="13573" max="13575" width="12.109375" style="409" customWidth="1"/>
    <col min="13576" max="13577" width="16.21875" style="409" customWidth="1"/>
    <col min="13578" max="13578" width="26.6640625" style="409" customWidth="1"/>
    <col min="13579" max="13579" width="12.109375" style="409" customWidth="1"/>
    <col min="13580" max="13580" width="17.21875" style="409" customWidth="1"/>
    <col min="13581" max="13581" width="28.6640625" style="409" customWidth="1"/>
    <col min="13582" max="13824" width="9" style="409"/>
    <col min="13825" max="13825" width="14.6640625" style="409" customWidth="1"/>
    <col min="13826" max="13826" width="9" style="409"/>
    <col min="13827" max="13827" width="22.77734375" style="409" customWidth="1"/>
    <col min="13828" max="13828" width="14.109375" style="409" customWidth="1"/>
    <col min="13829" max="13831" width="12.109375" style="409" customWidth="1"/>
    <col min="13832" max="13833" width="16.21875" style="409" customWidth="1"/>
    <col min="13834" max="13834" width="26.6640625" style="409" customWidth="1"/>
    <col min="13835" max="13835" width="12.109375" style="409" customWidth="1"/>
    <col min="13836" max="13836" width="17.21875" style="409" customWidth="1"/>
    <col min="13837" max="13837" width="28.6640625" style="409" customWidth="1"/>
    <col min="13838" max="14080" width="9" style="409"/>
    <col min="14081" max="14081" width="14.6640625" style="409" customWidth="1"/>
    <col min="14082" max="14082" width="9" style="409"/>
    <col min="14083" max="14083" width="22.77734375" style="409" customWidth="1"/>
    <col min="14084" max="14084" width="14.109375" style="409" customWidth="1"/>
    <col min="14085" max="14087" width="12.109375" style="409" customWidth="1"/>
    <col min="14088" max="14089" width="16.21875" style="409" customWidth="1"/>
    <col min="14090" max="14090" width="26.6640625" style="409" customWidth="1"/>
    <col min="14091" max="14091" width="12.109375" style="409" customWidth="1"/>
    <col min="14092" max="14092" width="17.21875" style="409" customWidth="1"/>
    <col min="14093" max="14093" width="28.6640625" style="409" customWidth="1"/>
    <col min="14094" max="14336" width="9" style="409"/>
    <col min="14337" max="14337" width="14.6640625" style="409" customWidth="1"/>
    <col min="14338" max="14338" width="9" style="409"/>
    <col min="14339" max="14339" width="22.77734375" style="409" customWidth="1"/>
    <col min="14340" max="14340" width="14.109375" style="409" customWidth="1"/>
    <col min="14341" max="14343" width="12.109375" style="409" customWidth="1"/>
    <col min="14344" max="14345" width="16.21875" style="409" customWidth="1"/>
    <col min="14346" max="14346" width="26.6640625" style="409" customWidth="1"/>
    <col min="14347" max="14347" width="12.109375" style="409" customWidth="1"/>
    <col min="14348" max="14348" width="17.21875" style="409" customWidth="1"/>
    <col min="14349" max="14349" width="28.6640625" style="409" customWidth="1"/>
    <col min="14350" max="14592" width="9" style="409"/>
    <col min="14593" max="14593" width="14.6640625" style="409" customWidth="1"/>
    <col min="14594" max="14594" width="9" style="409"/>
    <col min="14595" max="14595" width="22.77734375" style="409" customWidth="1"/>
    <col min="14596" max="14596" width="14.109375" style="409" customWidth="1"/>
    <col min="14597" max="14599" width="12.109375" style="409" customWidth="1"/>
    <col min="14600" max="14601" width="16.21875" style="409" customWidth="1"/>
    <col min="14602" max="14602" width="26.6640625" style="409" customWidth="1"/>
    <col min="14603" max="14603" width="12.109375" style="409" customWidth="1"/>
    <col min="14604" max="14604" width="17.21875" style="409" customWidth="1"/>
    <col min="14605" max="14605" width="28.6640625" style="409" customWidth="1"/>
    <col min="14606" max="14848" width="9" style="409"/>
    <col min="14849" max="14849" width="14.6640625" style="409" customWidth="1"/>
    <col min="14850" max="14850" width="9" style="409"/>
    <col min="14851" max="14851" width="22.77734375" style="409" customWidth="1"/>
    <col min="14852" max="14852" width="14.109375" style="409" customWidth="1"/>
    <col min="14853" max="14855" width="12.109375" style="409" customWidth="1"/>
    <col min="14856" max="14857" width="16.21875" style="409" customWidth="1"/>
    <col min="14858" max="14858" width="26.6640625" style="409" customWidth="1"/>
    <col min="14859" max="14859" width="12.109375" style="409" customWidth="1"/>
    <col min="14860" max="14860" width="17.21875" style="409" customWidth="1"/>
    <col min="14861" max="14861" width="28.6640625" style="409" customWidth="1"/>
    <col min="14862" max="15104" width="9" style="409"/>
    <col min="15105" max="15105" width="14.6640625" style="409" customWidth="1"/>
    <col min="15106" max="15106" width="9" style="409"/>
    <col min="15107" max="15107" width="22.77734375" style="409" customWidth="1"/>
    <col min="15108" max="15108" width="14.109375" style="409" customWidth="1"/>
    <col min="15109" max="15111" width="12.109375" style="409" customWidth="1"/>
    <col min="15112" max="15113" width="16.21875" style="409" customWidth="1"/>
    <col min="15114" max="15114" width="26.6640625" style="409" customWidth="1"/>
    <col min="15115" max="15115" width="12.109375" style="409" customWidth="1"/>
    <col min="15116" max="15116" width="17.21875" style="409" customWidth="1"/>
    <col min="15117" max="15117" width="28.6640625" style="409" customWidth="1"/>
    <col min="15118" max="15360" width="9" style="409"/>
    <col min="15361" max="15361" width="14.6640625" style="409" customWidth="1"/>
    <col min="15362" max="15362" width="9" style="409"/>
    <col min="15363" max="15363" width="22.77734375" style="409" customWidth="1"/>
    <col min="15364" max="15364" width="14.109375" style="409" customWidth="1"/>
    <col min="15365" max="15367" width="12.109375" style="409" customWidth="1"/>
    <col min="15368" max="15369" width="16.21875" style="409" customWidth="1"/>
    <col min="15370" max="15370" width="26.6640625" style="409" customWidth="1"/>
    <col min="15371" max="15371" width="12.109375" style="409" customWidth="1"/>
    <col min="15372" max="15372" width="17.21875" style="409" customWidth="1"/>
    <col min="15373" max="15373" width="28.6640625" style="409" customWidth="1"/>
    <col min="15374" max="15616" width="9" style="409"/>
    <col min="15617" max="15617" width="14.6640625" style="409" customWidth="1"/>
    <col min="15618" max="15618" width="9" style="409"/>
    <col min="15619" max="15619" width="22.77734375" style="409" customWidth="1"/>
    <col min="15620" max="15620" width="14.109375" style="409" customWidth="1"/>
    <col min="15621" max="15623" width="12.109375" style="409" customWidth="1"/>
    <col min="15624" max="15625" width="16.21875" style="409" customWidth="1"/>
    <col min="15626" max="15626" width="26.6640625" style="409" customWidth="1"/>
    <col min="15627" max="15627" width="12.109375" style="409" customWidth="1"/>
    <col min="15628" max="15628" width="17.21875" style="409" customWidth="1"/>
    <col min="15629" max="15629" width="28.6640625" style="409" customWidth="1"/>
    <col min="15630" max="15872" width="9" style="409"/>
    <col min="15873" max="15873" width="14.6640625" style="409" customWidth="1"/>
    <col min="15874" max="15874" width="9" style="409"/>
    <col min="15875" max="15875" width="22.77734375" style="409" customWidth="1"/>
    <col min="15876" max="15876" width="14.109375" style="409" customWidth="1"/>
    <col min="15877" max="15879" width="12.109375" style="409" customWidth="1"/>
    <col min="15880" max="15881" width="16.21875" style="409" customWidth="1"/>
    <col min="15882" max="15882" width="26.6640625" style="409" customWidth="1"/>
    <col min="15883" max="15883" width="12.109375" style="409" customWidth="1"/>
    <col min="15884" max="15884" width="17.21875" style="409" customWidth="1"/>
    <col min="15885" max="15885" width="28.6640625" style="409" customWidth="1"/>
    <col min="15886" max="16128" width="9" style="409"/>
    <col min="16129" max="16129" width="14.6640625" style="409" customWidth="1"/>
    <col min="16130" max="16130" width="9" style="409"/>
    <col min="16131" max="16131" width="22.77734375" style="409" customWidth="1"/>
    <col min="16132" max="16132" width="14.109375" style="409" customWidth="1"/>
    <col min="16133" max="16135" width="12.109375" style="409" customWidth="1"/>
    <col min="16136" max="16137" width="16.21875" style="409" customWidth="1"/>
    <col min="16138" max="16138" width="26.6640625" style="409" customWidth="1"/>
    <col min="16139" max="16139" width="12.109375" style="409" customWidth="1"/>
    <col min="16140" max="16140" width="17.21875" style="409" customWidth="1"/>
    <col min="16141" max="16141" width="28.6640625" style="409" customWidth="1"/>
    <col min="16142" max="16384" width="9" style="409"/>
  </cols>
  <sheetData>
    <row r="1" spans="1:14" ht="19.8">
      <c r="A1" s="402" t="s">
        <v>1406</v>
      </c>
      <c r="B1" s="403"/>
      <c r="C1" s="403"/>
      <c r="D1" s="404"/>
      <c r="E1" s="404"/>
      <c r="F1" s="404"/>
      <c r="G1" s="404"/>
      <c r="H1" s="404"/>
      <c r="I1" s="404"/>
      <c r="J1" s="405"/>
      <c r="K1" s="406"/>
      <c r="L1" s="407" t="s">
        <v>871</v>
      </c>
      <c r="M1" s="408" t="s">
        <v>1492</v>
      </c>
      <c r="N1" s="147" t="s">
        <v>873</v>
      </c>
    </row>
    <row r="2" spans="1:14" ht="19.8">
      <c r="A2" s="410" t="s">
        <v>1407</v>
      </c>
      <c r="B2" s="411" t="s">
        <v>1493</v>
      </c>
      <c r="C2" s="411"/>
      <c r="D2" s="412"/>
      <c r="E2" s="412"/>
      <c r="F2" s="412"/>
      <c r="G2" s="412"/>
      <c r="H2" s="412"/>
      <c r="I2" s="412"/>
      <c r="J2" s="413"/>
      <c r="K2" s="414"/>
      <c r="L2" s="407" t="s">
        <v>1409</v>
      </c>
      <c r="M2" s="415" t="s">
        <v>1494</v>
      </c>
    </row>
    <row r="3" spans="1:14" ht="33">
      <c r="A3" s="2207" t="s">
        <v>1495</v>
      </c>
      <c r="B3" s="2207"/>
      <c r="C3" s="2207"/>
      <c r="D3" s="2207"/>
      <c r="E3" s="2207"/>
      <c r="F3" s="2207"/>
      <c r="G3" s="2207"/>
      <c r="H3" s="2207"/>
      <c r="I3" s="2207"/>
      <c r="J3" s="2207"/>
      <c r="K3" s="2207"/>
      <c r="L3" s="2207"/>
      <c r="M3" s="2207"/>
    </row>
    <row r="4" spans="1:14" ht="20.25" customHeight="1">
      <c r="A4" s="416" t="s">
        <v>1496</v>
      </c>
      <c r="B4" s="416"/>
      <c r="C4" s="416"/>
      <c r="D4" s="416"/>
      <c r="E4" s="416"/>
      <c r="F4" s="2208" t="s">
        <v>2352</v>
      </c>
      <c r="G4" s="2208"/>
      <c r="H4" s="2208"/>
      <c r="I4" s="2208"/>
      <c r="J4" s="416"/>
      <c r="K4" s="416"/>
      <c r="L4" s="416"/>
      <c r="M4" s="416"/>
    </row>
    <row r="5" spans="1:14" ht="22.5" customHeight="1">
      <c r="A5" s="403" t="s">
        <v>1497</v>
      </c>
      <c r="B5" s="403"/>
      <c r="C5" s="403"/>
      <c r="D5" s="412"/>
      <c r="E5" s="412"/>
      <c r="F5" s="412"/>
      <c r="G5" s="412"/>
      <c r="H5" s="411"/>
      <c r="I5" s="411"/>
      <c r="J5" s="417"/>
      <c r="K5" s="417"/>
      <c r="L5" s="418"/>
      <c r="M5" s="417" t="s">
        <v>1414</v>
      </c>
    </row>
    <row r="6" spans="1:14" ht="22.5" customHeight="1">
      <c r="A6" s="2209" t="s">
        <v>1415</v>
      </c>
      <c r="B6" s="2209"/>
      <c r="C6" s="2209"/>
      <c r="D6" s="2211" t="s">
        <v>1498</v>
      </c>
      <c r="E6" s="2212"/>
      <c r="F6" s="2212"/>
      <c r="G6" s="2212"/>
      <c r="H6" s="2212"/>
      <c r="I6" s="2212"/>
      <c r="J6" s="2212"/>
      <c r="K6" s="2213"/>
      <c r="L6" s="2214" t="s">
        <v>1499</v>
      </c>
      <c r="M6" s="2215"/>
    </row>
    <row r="7" spans="1:14" ht="19.5" customHeight="1">
      <c r="A7" s="2208"/>
      <c r="B7" s="2208"/>
      <c r="C7" s="2208"/>
      <c r="D7" s="2216" t="s">
        <v>1500</v>
      </c>
      <c r="E7" s="420"/>
      <c r="F7" s="419"/>
      <c r="G7" s="419"/>
      <c r="H7" s="421"/>
      <c r="I7" s="421"/>
      <c r="J7" s="422"/>
      <c r="K7" s="2219" t="s">
        <v>1501</v>
      </c>
      <c r="L7" s="2222" t="s">
        <v>1419</v>
      </c>
      <c r="M7" s="2225" t="s">
        <v>1420</v>
      </c>
    </row>
    <row r="8" spans="1:14" ht="16.5" customHeight="1">
      <c r="A8" s="2208"/>
      <c r="B8" s="2208"/>
      <c r="C8" s="2208"/>
      <c r="D8" s="2217"/>
      <c r="E8" s="2228" t="s">
        <v>1421</v>
      </c>
      <c r="F8" s="2231" t="s">
        <v>1422</v>
      </c>
      <c r="G8" s="2228" t="s">
        <v>1423</v>
      </c>
      <c r="H8" s="2229" t="s">
        <v>1424</v>
      </c>
      <c r="I8" s="2233" t="s">
        <v>1425</v>
      </c>
      <c r="J8" s="2229" t="s">
        <v>1426</v>
      </c>
      <c r="K8" s="2220"/>
      <c r="L8" s="2223"/>
      <c r="M8" s="2226"/>
    </row>
    <row r="9" spans="1:14" ht="23.25" customHeight="1">
      <c r="A9" s="2210"/>
      <c r="B9" s="2210"/>
      <c r="C9" s="2210"/>
      <c r="D9" s="2218"/>
      <c r="E9" s="2228"/>
      <c r="F9" s="2232"/>
      <c r="G9" s="2228"/>
      <c r="H9" s="2230"/>
      <c r="I9" s="2234"/>
      <c r="J9" s="2230"/>
      <c r="K9" s="2221"/>
      <c r="L9" s="2224"/>
      <c r="M9" s="2227"/>
    </row>
    <row r="10" spans="1:14" ht="19.5" customHeight="1">
      <c r="A10" s="2237" t="s">
        <v>1502</v>
      </c>
      <c r="B10" s="2240" t="s">
        <v>1428</v>
      </c>
      <c r="C10" s="2241"/>
      <c r="D10" s="1371"/>
      <c r="E10" s="1372"/>
      <c r="F10" s="1409"/>
      <c r="G10" s="1410"/>
      <c r="H10" s="1374"/>
      <c r="I10" s="1374"/>
      <c r="J10" s="1374"/>
      <c r="K10" s="1411"/>
      <c r="L10" s="1390"/>
      <c r="M10" s="1391"/>
    </row>
    <row r="11" spans="1:14" ht="19.5" customHeight="1">
      <c r="A11" s="2238"/>
      <c r="B11" s="2242" t="s">
        <v>1429</v>
      </c>
      <c r="C11" s="2243"/>
      <c r="D11" s="1371"/>
      <c r="E11" s="1376"/>
      <c r="F11" s="1412"/>
      <c r="G11" s="1413"/>
      <c r="H11" s="1374"/>
      <c r="I11" s="1374"/>
      <c r="J11" s="1374"/>
      <c r="K11" s="1414"/>
      <c r="L11" s="1390"/>
      <c r="M11" s="1392"/>
    </row>
    <row r="12" spans="1:14" ht="19.5" customHeight="1">
      <c r="A12" s="2238"/>
      <c r="B12" s="2244" t="s">
        <v>1430</v>
      </c>
      <c r="C12" s="2245"/>
      <c r="D12" s="1371"/>
      <c r="E12" s="1376"/>
      <c r="F12" s="1415"/>
      <c r="G12" s="1416"/>
      <c r="H12" s="1374"/>
      <c r="I12" s="1374"/>
      <c r="J12" s="1374"/>
      <c r="K12" s="1417"/>
      <c r="L12" s="1393"/>
      <c r="M12" s="1394"/>
    </row>
    <row r="13" spans="1:14" ht="19.5" customHeight="1">
      <c r="A13" s="2238"/>
      <c r="B13" s="2242" t="s">
        <v>1431</v>
      </c>
      <c r="C13" s="2243"/>
      <c r="D13" s="1371"/>
      <c r="E13" s="1376"/>
      <c r="F13" s="1415"/>
      <c r="G13" s="1376"/>
      <c r="H13" s="1374"/>
      <c r="I13" s="1374"/>
      <c r="J13" s="1374"/>
      <c r="K13" s="1417"/>
      <c r="L13" s="1393"/>
      <c r="M13" s="1394"/>
    </row>
    <row r="14" spans="1:14" ht="19.5" customHeight="1">
      <c r="A14" s="2238"/>
      <c r="B14" s="2244" t="s">
        <v>1432</v>
      </c>
      <c r="C14" s="2245"/>
      <c r="D14" s="1371"/>
      <c r="E14" s="1376"/>
      <c r="F14" s="1415"/>
      <c r="G14" s="1416"/>
      <c r="H14" s="1374"/>
      <c r="I14" s="1374"/>
      <c r="J14" s="1374"/>
      <c r="K14" s="1417"/>
      <c r="L14" s="1393"/>
      <c r="M14" s="1394"/>
    </row>
    <row r="15" spans="1:14" ht="19.5" customHeight="1">
      <c r="A15" s="2238"/>
      <c r="B15" s="2242" t="s">
        <v>1433</v>
      </c>
      <c r="C15" s="2243"/>
      <c r="D15" s="1371"/>
      <c r="E15" s="1376"/>
      <c r="F15" s="1415"/>
      <c r="G15" s="1416"/>
      <c r="H15" s="1374"/>
      <c r="I15" s="1374"/>
      <c r="J15" s="1374"/>
      <c r="K15" s="1417"/>
      <c r="L15" s="1393"/>
      <c r="M15" s="1394"/>
    </row>
    <row r="16" spans="1:14" ht="19.5" customHeight="1">
      <c r="A16" s="2238"/>
      <c r="B16" s="2242" t="s">
        <v>1434</v>
      </c>
      <c r="C16" s="2243"/>
      <c r="D16" s="1371"/>
      <c r="E16" s="1376"/>
      <c r="F16" s="1418"/>
      <c r="G16" s="1419"/>
      <c r="H16" s="1374"/>
      <c r="I16" s="1374"/>
      <c r="J16" s="1374"/>
      <c r="K16" s="1411"/>
      <c r="L16" s="1395"/>
      <c r="M16" s="1391"/>
    </row>
    <row r="17" spans="1:13" ht="19.5" customHeight="1">
      <c r="A17" s="2238"/>
      <c r="B17" s="2242" t="s">
        <v>1435</v>
      </c>
      <c r="C17" s="2243"/>
      <c r="D17" s="1371"/>
      <c r="E17" s="1376"/>
      <c r="F17" s="1415"/>
      <c r="G17" s="1416"/>
      <c r="H17" s="1374"/>
      <c r="I17" s="1374"/>
      <c r="J17" s="1374"/>
      <c r="K17" s="1417"/>
      <c r="L17" s="1393"/>
      <c r="M17" s="1394"/>
    </row>
    <row r="18" spans="1:13" ht="19.5" customHeight="1">
      <c r="A18" s="2238"/>
      <c r="B18" s="2242" t="s">
        <v>1436</v>
      </c>
      <c r="C18" s="2243"/>
      <c r="D18" s="1371"/>
      <c r="E18" s="1376"/>
      <c r="F18" s="1415"/>
      <c r="G18" s="1416"/>
      <c r="H18" s="1374"/>
      <c r="I18" s="1374"/>
      <c r="J18" s="1374"/>
      <c r="K18" s="1417"/>
      <c r="L18" s="1393"/>
      <c r="M18" s="1394"/>
    </row>
    <row r="19" spans="1:13" ht="19.5" customHeight="1">
      <c r="A19" s="2238"/>
      <c r="B19" s="2242" t="s">
        <v>1437</v>
      </c>
      <c r="C19" s="2243"/>
      <c r="D19" s="1371"/>
      <c r="E19" s="1376"/>
      <c r="F19" s="1420"/>
      <c r="G19" s="1413"/>
      <c r="H19" s="1374"/>
      <c r="I19" s="1374"/>
      <c r="J19" s="1374"/>
      <c r="K19" s="1421"/>
      <c r="L19" s="1396"/>
      <c r="M19" s="1397"/>
    </row>
    <row r="20" spans="1:13" ht="19.5" customHeight="1">
      <c r="A20" s="2238"/>
      <c r="B20" s="2244" t="s">
        <v>1438</v>
      </c>
      <c r="C20" s="2245"/>
      <c r="D20" s="1371"/>
      <c r="E20" s="1376"/>
      <c r="F20" s="1415"/>
      <c r="G20" s="1376"/>
      <c r="H20" s="1374"/>
      <c r="I20" s="1374"/>
      <c r="J20" s="1374"/>
      <c r="K20" s="1421"/>
      <c r="L20" s="1396"/>
      <c r="M20" s="1397"/>
    </row>
    <row r="21" spans="1:13" ht="19.5" customHeight="1">
      <c r="A21" s="2238"/>
      <c r="B21" s="2244" t="s">
        <v>1439</v>
      </c>
      <c r="C21" s="2245"/>
      <c r="D21" s="1398"/>
      <c r="E21" s="1399"/>
      <c r="F21" s="1415"/>
      <c r="G21" s="1422"/>
      <c r="H21" s="1400"/>
      <c r="I21" s="1400"/>
      <c r="J21" s="1400"/>
      <c r="K21" s="1411"/>
      <c r="L21" s="1393"/>
      <c r="M21" s="1394"/>
    </row>
    <row r="22" spans="1:13" ht="19.5" customHeight="1">
      <c r="A22" s="2238"/>
      <c r="B22" s="2242" t="s">
        <v>1440</v>
      </c>
      <c r="C22" s="2243"/>
      <c r="D22" s="1398"/>
      <c r="E22" s="1399"/>
      <c r="F22" s="1415"/>
      <c r="G22" s="1422"/>
      <c r="H22" s="1400"/>
      <c r="I22" s="1400"/>
      <c r="J22" s="1400"/>
      <c r="K22" s="1389"/>
      <c r="L22" s="1395"/>
      <c r="M22" s="1391"/>
    </row>
    <row r="23" spans="1:13" ht="19.5" customHeight="1" thickBot="1">
      <c r="A23" s="2239"/>
      <c r="B23" s="2246" t="s">
        <v>1441</v>
      </c>
      <c r="C23" s="2247"/>
      <c r="D23" s="1383"/>
      <c r="E23" s="1403"/>
      <c r="F23" s="1423"/>
      <c r="G23" s="1424"/>
      <c r="H23" s="1386"/>
      <c r="I23" s="1386"/>
      <c r="J23" s="1386"/>
      <c r="K23" s="1425"/>
      <c r="L23" s="1405"/>
      <c r="M23" s="1406"/>
    </row>
    <row r="24" spans="1:13" ht="39.75" customHeight="1" thickTop="1">
      <c r="A24" s="2235" t="s">
        <v>1503</v>
      </c>
      <c r="B24" s="2235"/>
      <c r="C24" s="2236"/>
      <c r="D24" s="1187">
        <f>SUM(E24:F24)</f>
        <v>10454</v>
      </c>
      <c r="E24" s="1193">
        <v>10454</v>
      </c>
      <c r="F24" s="1331">
        <v>0</v>
      </c>
      <c r="G24" s="1426"/>
      <c r="H24" s="1388"/>
      <c r="I24" s="1388"/>
      <c r="J24" s="1388"/>
      <c r="K24" s="1332">
        <v>0</v>
      </c>
      <c r="L24" s="1333">
        <v>0</v>
      </c>
      <c r="M24" s="1334">
        <v>0</v>
      </c>
    </row>
    <row r="25" spans="1:13">
      <c r="F25" s="425"/>
      <c r="G25" s="426"/>
    </row>
  </sheetData>
  <mergeCells count="31">
    <mergeCell ref="A24:C24"/>
    <mergeCell ref="A10:A23"/>
    <mergeCell ref="B10:C10"/>
    <mergeCell ref="B11:C11"/>
    <mergeCell ref="B12:C12"/>
    <mergeCell ref="B13:C13"/>
    <mergeCell ref="B19:C19"/>
    <mergeCell ref="B14:C14"/>
    <mergeCell ref="B15:C15"/>
    <mergeCell ref="B16:C16"/>
    <mergeCell ref="B17:C17"/>
    <mergeCell ref="B18:C18"/>
    <mergeCell ref="B20:C20"/>
    <mergeCell ref="B21:C21"/>
    <mergeCell ref="B22:C22"/>
    <mergeCell ref="B23:C23"/>
    <mergeCell ref="A3:M3"/>
    <mergeCell ref="F4:I4"/>
    <mergeCell ref="A6:C9"/>
    <mergeCell ref="D6:K6"/>
    <mergeCell ref="L6:M6"/>
    <mergeCell ref="D7:D9"/>
    <mergeCell ref="K7:K9"/>
    <mergeCell ref="L7:L9"/>
    <mergeCell ref="M7:M9"/>
    <mergeCell ref="E8:E9"/>
    <mergeCell ref="J8:J9"/>
    <mergeCell ref="F8:F9"/>
    <mergeCell ref="G8:G9"/>
    <mergeCell ref="H8:H9"/>
    <mergeCell ref="I8:I9"/>
  </mergeCells>
  <phoneticPr fontId="13" type="noConversion"/>
  <hyperlinks>
    <hyperlink ref="N1" location="預告統計資料發布時間表!A1" display="回發布時間表" xr:uid="{D415F42A-B21E-41B2-B97C-D27B14372DC2}"/>
  </hyperlinks>
  <pageMargins left="0.31496062992125984" right="0.11811023622047245" top="1.5354330708661419" bottom="0.94488188976377963" header="0.51181102362204722" footer="0.31496062992125984"/>
  <pageSetup paperSize="9" scale="66"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4.9989318521683403E-2"/>
  </sheetPr>
  <dimension ref="A1:B34"/>
  <sheetViews>
    <sheetView topLeftCell="A34" workbookViewId="0">
      <selection activeCell="E12" sqref="E12"/>
    </sheetView>
  </sheetViews>
  <sheetFormatPr defaultRowHeight="16.2"/>
  <cols>
    <col min="1" max="1" width="93.6640625" customWidth="1"/>
  </cols>
  <sheetData>
    <row r="1" spans="1:2" ht="19.8">
      <c r="A1" s="12" t="s">
        <v>803</v>
      </c>
      <c r="B1" s="1" t="s">
        <v>15</v>
      </c>
    </row>
    <row r="2" spans="1:2" ht="19.8">
      <c r="A2" s="13" t="s">
        <v>534</v>
      </c>
    </row>
    <row r="3" spans="1:2" ht="19.8">
      <c r="A3" s="13" t="s">
        <v>279</v>
      </c>
    </row>
    <row r="4" spans="1:2" ht="19.8">
      <c r="A4" s="14" t="s">
        <v>3</v>
      </c>
    </row>
    <row r="5" spans="1:2" ht="19.8">
      <c r="A5" s="57" t="s">
        <v>796</v>
      </c>
    </row>
    <row r="6" spans="1:2" ht="19.8">
      <c r="A6" s="57" t="s">
        <v>797</v>
      </c>
    </row>
    <row r="7" spans="1:2" ht="19.8">
      <c r="A7" s="59" t="s">
        <v>846</v>
      </c>
    </row>
    <row r="8" spans="1:2" ht="19.8">
      <c r="A8" s="59" t="s">
        <v>840</v>
      </c>
    </row>
    <row r="9" spans="1:2" ht="19.8">
      <c r="A9" s="59" t="s">
        <v>845</v>
      </c>
    </row>
    <row r="10" spans="1:2" ht="19.8">
      <c r="A10" s="56" t="s">
        <v>4</v>
      </c>
    </row>
    <row r="11" spans="1:2" ht="19.8">
      <c r="A11" s="57" t="s">
        <v>559</v>
      </c>
    </row>
    <row r="12" spans="1:2" ht="88.2">
      <c r="A12" s="58" t="s">
        <v>786</v>
      </c>
    </row>
    <row r="13" spans="1:2" ht="19.8">
      <c r="A13" s="14" t="s">
        <v>6</v>
      </c>
    </row>
    <row r="14" spans="1:2" ht="39.6">
      <c r="A14" s="17" t="s">
        <v>280</v>
      </c>
    </row>
    <row r="15" spans="1:2" ht="19.8">
      <c r="A15" s="10" t="s">
        <v>205</v>
      </c>
    </row>
    <row r="16" spans="1:2" ht="19.8">
      <c r="A16" s="9" t="s">
        <v>7</v>
      </c>
    </row>
    <row r="17" spans="1:1" ht="39.6">
      <c r="A17" s="10" t="s">
        <v>259</v>
      </c>
    </row>
    <row r="18" spans="1:1" ht="19.8">
      <c r="A18" s="10" t="s">
        <v>281</v>
      </c>
    </row>
    <row r="19" spans="1:1" ht="19.8">
      <c r="A19" s="10" t="s">
        <v>282</v>
      </c>
    </row>
    <row r="20" spans="1:1" ht="19.8">
      <c r="A20" s="10" t="s">
        <v>262</v>
      </c>
    </row>
    <row r="21" spans="1:1" ht="19.8">
      <c r="A21" s="10" t="s">
        <v>263</v>
      </c>
    </row>
    <row r="22" spans="1:1" ht="19.8">
      <c r="A22" s="10" t="s">
        <v>214</v>
      </c>
    </row>
    <row r="23" spans="1:1" ht="19.8">
      <c r="A23" s="10" t="s">
        <v>248</v>
      </c>
    </row>
    <row r="24" spans="1:1" ht="19.8">
      <c r="A24" s="10" t="s">
        <v>135</v>
      </c>
    </row>
    <row r="25" spans="1:1" ht="19.8">
      <c r="A25" s="10" t="s">
        <v>572</v>
      </c>
    </row>
    <row r="26" spans="1:1" ht="19.8">
      <c r="A26" s="10" t="s">
        <v>9</v>
      </c>
    </row>
    <row r="27" spans="1:1" ht="19.8">
      <c r="A27" s="14" t="s">
        <v>10</v>
      </c>
    </row>
    <row r="28" spans="1:1" ht="39.6">
      <c r="A28" s="10" t="s">
        <v>574</v>
      </c>
    </row>
    <row r="29" spans="1:1" ht="39.6">
      <c r="A29" s="10" t="s">
        <v>573</v>
      </c>
    </row>
    <row r="30" spans="1:1" ht="19.8">
      <c r="A30" s="14" t="s">
        <v>11</v>
      </c>
    </row>
    <row r="31" spans="1:1" ht="39.6">
      <c r="A31" s="10" t="s">
        <v>283</v>
      </c>
    </row>
    <row r="32" spans="1:1" ht="19.8">
      <c r="A32" s="10" t="s">
        <v>39</v>
      </c>
    </row>
    <row r="33" spans="1:1" ht="39.6">
      <c r="A33" s="15" t="s">
        <v>14</v>
      </c>
    </row>
    <row r="34" spans="1:1" ht="20.399999999999999" thickBot="1">
      <c r="A34" s="16" t="s">
        <v>12</v>
      </c>
    </row>
  </sheetData>
  <phoneticPr fontId="13" type="noConversion"/>
  <hyperlinks>
    <hyperlink ref="B1" location="預告統計資料發布時間表!A1" display="回發布時間表" xr:uid="{00000000-0004-0000-0C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AA76A-F865-4EE3-A6F3-8CB5852319B8}">
  <sheetPr>
    <pageSetUpPr fitToPage="1"/>
  </sheetPr>
  <dimension ref="A1:L24"/>
  <sheetViews>
    <sheetView topLeftCell="A4" zoomScale="80" zoomScaleNormal="80" workbookViewId="0">
      <selection activeCell="E4" sqref="E4:H4"/>
    </sheetView>
  </sheetViews>
  <sheetFormatPr defaultColWidth="9" defaultRowHeight="16.2"/>
  <cols>
    <col min="1" max="1" width="14.6640625" style="409" customWidth="1"/>
    <col min="2" max="2" width="9" style="409"/>
    <col min="3" max="3" width="22.77734375" style="409" customWidth="1"/>
    <col min="4" max="4" width="14.109375" style="409" customWidth="1"/>
    <col min="5" max="6" width="12.109375" style="409" customWidth="1"/>
    <col min="7" max="8" width="16.21875" style="409" customWidth="1"/>
    <col min="9" max="9" width="26.6640625" style="409" customWidth="1"/>
    <col min="10" max="10" width="17.21875" style="409" customWidth="1"/>
    <col min="11" max="11" width="30.21875" style="409" customWidth="1"/>
    <col min="12" max="256" width="9" style="409"/>
    <col min="257" max="257" width="14.6640625" style="409" customWidth="1"/>
    <col min="258" max="258" width="9" style="409"/>
    <col min="259" max="259" width="22.77734375" style="409" customWidth="1"/>
    <col min="260" max="260" width="14.109375" style="409" customWidth="1"/>
    <col min="261" max="262" width="12.109375" style="409" customWidth="1"/>
    <col min="263" max="264" width="16.21875" style="409" customWidth="1"/>
    <col min="265" max="265" width="26.6640625" style="409" customWidth="1"/>
    <col min="266" max="266" width="17.21875" style="409" customWidth="1"/>
    <col min="267" max="267" width="30.21875" style="409" customWidth="1"/>
    <col min="268" max="512" width="9" style="409"/>
    <col min="513" max="513" width="14.6640625" style="409" customWidth="1"/>
    <col min="514" max="514" width="9" style="409"/>
    <col min="515" max="515" width="22.77734375" style="409" customWidth="1"/>
    <col min="516" max="516" width="14.109375" style="409" customWidth="1"/>
    <col min="517" max="518" width="12.109375" style="409" customWidth="1"/>
    <col min="519" max="520" width="16.21875" style="409" customWidth="1"/>
    <col min="521" max="521" width="26.6640625" style="409" customWidth="1"/>
    <col min="522" max="522" width="17.21875" style="409" customWidth="1"/>
    <col min="523" max="523" width="30.21875" style="409" customWidth="1"/>
    <col min="524" max="768" width="9" style="409"/>
    <col min="769" max="769" width="14.6640625" style="409" customWidth="1"/>
    <col min="770" max="770" width="9" style="409"/>
    <col min="771" max="771" width="22.77734375" style="409" customWidth="1"/>
    <col min="772" max="772" width="14.109375" style="409" customWidth="1"/>
    <col min="773" max="774" width="12.109375" style="409" customWidth="1"/>
    <col min="775" max="776" width="16.21875" style="409" customWidth="1"/>
    <col min="777" max="777" width="26.6640625" style="409" customWidth="1"/>
    <col min="778" max="778" width="17.21875" style="409" customWidth="1"/>
    <col min="779" max="779" width="30.21875" style="409" customWidth="1"/>
    <col min="780" max="1024" width="9" style="409"/>
    <col min="1025" max="1025" width="14.6640625" style="409" customWidth="1"/>
    <col min="1026" max="1026" width="9" style="409"/>
    <col min="1027" max="1027" width="22.77734375" style="409" customWidth="1"/>
    <col min="1028" max="1028" width="14.109375" style="409" customWidth="1"/>
    <col min="1029" max="1030" width="12.109375" style="409" customWidth="1"/>
    <col min="1031" max="1032" width="16.21875" style="409" customWidth="1"/>
    <col min="1033" max="1033" width="26.6640625" style="409" customWidth="1"/>
    <col min="1034" max="1034" width="17.21875" style="409" customWidth="1"/>
    <col min="1035" max="1035" width="30.21875" style="409" customWidth="1"/>
    <col min="1036" max="1280" width="9" style="409"/>
    <col min="1281" max="1281" width="14.6640625" style="409" customWidth="1"/>
    <col min="1282" max="1282" width="9" style="409"/>
    <col min="1283" max="1283" width="22.77734375" style="409" customWidth="1"/>
    <col min="1284" max="1284" width="14.109375" style="409" customWidth="1"/>
    <col min="1285" max="1286" width="12.109375" style="409" customWidth="1"/>
    <col min="1287" max="1288" width="16.21875" style="409" customWidth="1"/>
    <col min="1289" max="1289" width="26.6640625" style="409" customWidth="1"/>
    <col min="1290" max="1290" width="17.21875" style="409" customWidth="1"/>
    <col min="1291" max="1291" width="30.21875" style="409" customWidth="1"/>
    <col min="1292" max="1536" width="9" style="409"/>
    <col min="1537" max="1537" width="14.6640625" style="409" customWidth="1"/>
    <col min="1538" max="1538" width="9" style="409"/>
    <col min="1539" max="1539" width="22.77734375" style="409" customWidth="1"/>
    <col min="1540" max="1540" width="14.109375" style="409" customWidth="1"/>
    <col min="1541" max="1542" width="12.109375" style="409" customWidth="1"/>
    <col min="1543" max="1544" width="16.21875" style="409" customWidth="1"/>
    <col min="1545" max="1545" width="26.6640625" style="409" customWidth="1"/>
    <col min="1546" max="1546" width="17.21875" style="409" customWidth="1"/>
    <col min="1547" max="1547" width="30.21875" style="409" customWidth="1"/>
    <col min="1548" max="1792" width="9" style="409"/>
    <col min="1793" max="1793" width="14.6640625" style="409" customWidth="1"/>
    <col min="1794" max="1794" width="9" style="409"/>
    <col min="1795" max="1795" width="22.77734375" style="409" customWidth="1"/>
    <col min="1796" max="1796" width="14.109375" style="409" customWidth="1"/>
    <col min="1797" max="1798" width="12.109375" style="409" customWidth="1"/>
    <col min="1799" max="1800" width="16.21875" style="409" customWidth="1"/>
    <col min="1801" max="1801" width="26.6640625" style="409" customWidth="1"/>
    <col min="1802" max="1802" width="17.21875" style="409" customWidth="1"/>
    <col min="1803" max="1803" width="30.21875" style="409" customWidth="1"/>
    <col min="1804" max="2048" width="9" style="409"/>
    <col min="2049" max="2049" width="14.6640625" style="409" customWidth="1"/>
    <col min="2050" max="2050" width="9" style="409"/>
    <col min="2051" max="2051" width="22.77734375" style="409" customWidth="1"/>
    <col min="2052" max="2052" width="14.109375" style="409" customWidth="1"/>
    <col min="2053" max="2054" width="12.109375" style="409" customWidth="1"/>
    <col min="2055" max="2056" width="16.21875" style="409" customWidth="1"/>
    <col min="2057" max="2057" width="26.6640625" style="409" customWidth="1"/>
    <col min="2058" max="2058" width="17.21875" style="409" customWidth="1"/>
    <col min="2059" max="2059" width="30.21875" style="409" customWidth="1"/>
    <col min="2060" max="2304" width="9" style="409"/>
    <col min="2305" max="2305" width="14.6640625" style="409" customWidth="1"/>
    <col min="2306" max="2306" width="9" style="409"/>
    <col min="2307" max="2307" width="22.77734375" style="409" customWidth="1"/>
    <col min="2308" max="2308" width="14.109375" style="409" customWidth="1"/>
    <col min="2309" max="2310" width="12.109375" style="409" customWidth="1"/>
    <col min="2311" max="2312" width="16.21875" style="409" customWidth="1"/>
    <col min="2313" max="2313" width="26.6640625" style="409" customWidth="1"/>
    <col min="2314" max="2314" width="17.21875" style="409" customWidth="1"/>
    <col min="2315" max="2315" width="30.21875" style="409" customWidth="1"/>
    <col min="2316" max="2560" width="9" style="409"/>
    <col min="2561" max="2561" width="14.6640625" style="409" customWidth="1"/>
    <col min="2562" max="2562" width="9" style="409"/>
    <col min="2563" max="2563" width="22.77734375" style="409" customWidth="1"/>
    <col min="2564" max="2564" width="14.109375" style="409" customWidth="1"/>
    <col min="2565" max="2566" width="12.109375" style="409" customWidth="1"/>
    <col min="2567" max="2568" width="16.21875" style="409" customWidth="1"/>
    <col min="2569" max="2569" width="26.6640625" style="409" customWidth="1"/>
    <col min="2570" max="2570" width="17.21875" style="409" customWidth="1"/>
    <col min="2571" max="2571" width="30.21875" style="409" customWidth="1"/>
    <col min="2572" max="2816" width="9" style="409"/>
    <col min="2817" max="2817" width="14.6640625" style="409" customWidth="1"/>
    <col min="2818" max="2818" width="9" style="409"/>
    <col min="2819" max="2819" width="22.77734375" style="409" customWidth="1"/>
    <col min="2820" max="2820" width="14.109375" style="409" customWidth="1"/>
    <col min="2821" max="2822" width="12.109375" style="409" customWidth="1"/>
    <col min="2823" max="2824" width="16.21875" style="409" customWidth="1"/>
    <col min="2825" max="2825" width="26.6640625" style="409" customWidth="1"/>
    <col min="2826" max="2826" width="17.21875" style="409" customWidth="1"/>
    <col min="2827" max="2827" width="30.21875" style="409" customWidth="1"/>
    <col min="2828" max="3072" width="9" style="409"/>
    <col min="3073" max="3073" width="14.6640625" style="409" customWidth="1"/>
    <col min="3074" max="3074" width="9" style="409"/>
    <col min="3075" max="3075" width="22.77734375" style="409" customWidth="1"/>
    <col min="3076" max="3076" width="14.109375" style="409" customWidth="1"/>
    <col min="3077" max="3078" width="12.109375" style="409" customWidth="1"/>
    <col min="3079" max="3080" width="16.21875" style="409" customWidth="1"/>
    <col min="3081" max="3081" width="26.6640625" style="409" customWidth="1"/>
    <col min="3082" max="3082" width="17.21875" style="409" customWidth="1"/>
    <col min="3083" max="3083" width="30.21875" style="409" customWidth="1"/>
    <col min="3084" max="3328" width="9" style="409"/>
    <col min="3329" max="3329" width="14.6640625" style="409" customWidth="1"/>
    <col min="3330" max="3330" width="9" style="409"/>
    <col min="3331" max="3331" width="22.77734375" style="409" customWidth="1"/>
    <col min="3332" max="3332" width="14.109375" style="409" customWidth="1"/>
    <col min="3333" max="3334" width="12.109375" style="409" customWidth="1"/>
    <col min="3335" max="3336" width="16.21875" style="409" customWidth="1"/>
    <col min="3337" max="3337" width="26.6640625" style="409" customWidth="1"/>
    <col min="3338" max="3338" width="17.21875" style="409" customWidth="1"/>
    <col min="3339" max="3339" width="30.21875" style="409" customWidth="1"/>
    <col min="3340" max="3584" width="9" style="409"/>
    <col min="3585" max="3585" width="14.6640625" style="409" customWidth="1"/>
    <col min="3586" max="3586" width="9" style="409"/>
    <col min="3587" max="3587" width="22.77734375" style="409" customWidth="1"/>
    <col min="3588" max="3588" width="14.109375" style="409" customWidth="1"/>
    <col min="3589" max="3590" width="12.109375" style="409" customWidth="1"/>
    <col min="3591" max="3592" width="16.21875" style="409" customWidth="1"/>
    <col min="3593" max="3593" width="26.6640625" style="409" customWidth="1"/>
    <col min="3594" max="3594" width="17.21875" style="409" customWidth="1"/>
    <col min="3595" max="3595" width="30.21875" style="409" customWidth="1"/>
    <col min="3596" max="3840" width="9" style="409"/>
    <col min="3841" max="3841" width="14.6640625" style="409" customWidth="1"/>
    <col min="3842" max="3842" width="9" style="409"/>
    <col min="3843" max="3843" width="22.77734375" style="409" customWidth="1"/>
    <col min="3844" max="3844" width="14.109375" style="409" customWidth="1"/>
    <col min="3845" max="3846" width="12.109375" style="409" customWidth="1"/>
    <col min="3847" max="3848" width="16.21875" style="409" customWidth="1"/>
    <col min="3849" max="3849" width="26.6640625" style="409" customWidth="1"/>
    <col min="3850" max="3850" width="17.21875" style="409" customWidth="1"/>
    <col min="3851" max="3851" width="30.21875" style="409" customWidth="1"/>
    <col min="3852" max="4096" width="9" style="409"/>
    <col min="4097" max="4097" width="14.6640625" style="409" customWidth="1"/>
    <col min="4098" max="4098" width="9" style="409"/>
    <col min="4099" max="4099" width="22.77734375" style="409" customWidth="1"/>
    <col min="4100" max="4100" width="14.109375" style="409" customWidth="1"/>
    <col min="4101" max="4102" width="12.109375" style="409" customWidth="1"/>
    <col min="4103" max="4104" width="16.21875" style="409" customWidth="1"/>
    <col min="4105" max="4105" width="26.6640625" style="409" customWidth="1"/>
    <col min="4106" max="4106" width="17.21875" style="409" customWidth="1"/>
    <col min="4107" max="4107" width="30.21875" style="409" customWidth="1"/>
    <col min="4108" max="4352" width="9" style="409"/>
    <col min="4353" max="4353" width="14.6640625" style="409" customWidth="1"/>
    <col min="4354" max="4354" width="9" style="409"/>
    <col min="4355" max="4355" width="22.77734375" style="409" customWidth="1"/>
    <col min="4356" max="4356" width="14.109375" style="409" customWidth="1"/>
    <col min="4357" max="4358" width="12.109375" style="409" customWidth="1"/>
    <col min="4359" max="4360" width="16.21875" style="409" customWidth="1"/>
    <col min="4361" max="4361" width="26.6640625" style="409" customWidth="1"/>
    <col min="4362" max="4362" width="17.21875" style="409" customWidth="1"/>
    <col min="4363" max="4363" width="30.21875" style="409" customWidth="1"/>
    <col min="4364" max="4608" width="9" style="409"/>
    <col min="4609" max="4609" width="14.6640625" style="409" customWidth="1"/>
    <col min="4610" max="4610" width="9" style="409"/>
    <col min="4611" max="4611" width="22.77734375" style="409" customWidth="1"/>
    <col min="4612" max="4612" width="14.109375" style="409" customWidth="1"/>
    <col min="4613" max="4614" width="12.109375" style="409" customWidth="1"/>
    <col min="4615" max="4616" width="16.21875" style="409" customWidth="1"/>
    <col min="4617" max="4617" width="26.6640625" style="409" customWidth="1"/>
    <col min="4618" max="4618" width="17.21875" style="409" customWidth="1"/>
    <col min="4619" max="4619" width="30.21875" style="409" customWidth="1"/>
    <col min="4620" max="4864" width="9" style="409"/>
    <col min="4865" max="4865" width="14.6640625" style="409" customWidth="1"/>
    <col min="4866" max="4866" width="9" style="409"/>
    <col min="4867" max="4867" width="22.77734375" style="409" customWidth="1"/>
    <col min="4868" max="4868" width="14.109375" style="409" customWidth="1"/>
    <col min="4869" max="4870" width="12.109375" style="409" customWidth="1"/>
    <col min="4871" max="4872" width="16.21875" style="409" customWidth="1"/>
    <col min="4873" max="4873" width="26.6640625" style="409" customWidth="1"/>
    <col min="4874" max="4874" width="17.21875" style="409" customWidth="1"/>
    <col min="4875" max="4875" width="30.21875" style="409" customWidth="1"/>
    <col min="4876" max="5120" width="9" style="409"/>
    <col min="5121" max="5121" width="14.6640625" style="409" customWidth="1"/>
    <col min="5122" max="5122" width="9" style="409"/>
    <col min="5123" max="5123" width="22.77734375" style="409" customWidth="1"/>
    <col min="5124" max="5124" width="14.109375" style="409" customWidth="1"/>
    <col min="5125" max="5126" width="12.109375" style="409" customWidth="1"/>
    <col min="5127" max="5128" width="16.21875" style="409" customWidth="1"/>
    <col min="5129" max="5129" width="26.6640625" style="409" customWidth="1"/>
    <col min="5130" max="5130" width="17.21875" style="409" customWidth="1"/>
    <col min="5131" max="5131" width="30.21875" style="409" customWidth="1"/>
    <col min="5132" max="5376" width="9" style="409"/>
    <col min="5377" max="5377" width="14.6640625" style="409" customWidth="1"/>
    <col min="5378" max="5378" width="9" style="409"/>
    <col min="5379" max="5379" width="22.77734375" style="409" customWidth="1"/>
    <col min="5380" max="5380" width="14.109375" style="409" customWidth="1"/>
    <col min="5381" max="5382" width="12.109375" style="409" customWidth="1"/>
    <col min="5383" max="5384" width="16.21875" style="409" customWidth="1"/>
    <col min="5385" max="5385" width="26.6640625" style="409" customWidth="1"/>
    <col min="5386" max="5386" width="17.21875" style="409" customWidth="1"/>
    <col min="5387" max="5387" width="30.21875" style="409" customWidth="1"/>
    <col min="5388" max="5632" width="9" style="409"/>
    <col min="5633" max="5633" width="14.6640625" style="409" customWidth="1"/>
    <col min="5634" max="5634" width="9" style="409"/>
    <col min="5635" max="5635" width="22.77734375" style="409" customWidth="1"/>
    <col min="5636" max="5636" width="14.109375" style="409" customWidth="1"/>
    <col min="5637" max="5638" width="12.109375" style="409" customWidth="1"/>
    <col min="5639" max="5640" width="16.21875" style="409" customWidth="1"/>
    <col min="5641" max="5641" width="26.6640625" style="409" customWidth="1"/>
    <col min="5642" max="5642" width="17.21875" style="409" customWidth="1"/>
    <col min="5643" max="5643" width="30.21875" style="409" customWidth="1"/>
    <col min="5644" max="5888" width="9" style="409"/>
    <col min="5889" max="5889" width="14.6640625" style="409" customWidth="1"/>
    <col min="5890" max="5890" width="9" style="409"/>
    <col min="5891" max="5891" width="22.77734375" style="409" customWidth="1"/>
    <col min="5892" max="5892" width="14.109375" style="409" customWidth="1"/>
    <col min="5893" max="5894" width="12.109375" style="409" customWidth="1"/>
    <col min="5895" max="5896" width="16.21875" style="409" customWidth="1"/>
    <col min="5897" max="5897" width="26.6640625" style="409" customWidth="1"/>
    <col min="5898" max="5898" width="17.21875" style="409" customWidth="1"/>
    <col min="5899" max="5899" width="30.21875" style="409" customWidth="1"/>
    <col min="5900" max="6144" width="9" style="409"/>
    <col min="6145" max="6145" width="14.6640625" style="409" customWidth="1"/>
    <col min="6146" max="6146" width="9" style="409"/>
    <col min="6147" max="6147" width="22.77734375" style="409" customWidth="1"/>
    <col min="6148" max="6148" width="14.109375" style="409" customWidth="1"/>
    <col min="6149" max="6150" width="12.109375" style="409" customWidth="1"/>
    <col min="6151" max="6152" width="16.21875" style="409" customWidth="1"/>
    <col min="6153" max="6153" width="26.6640625" style="409" customWidth="1"/>
    <col min="6154" max="6154" width="17.21875" style="409" customWidth="1"/>
    <col min="6155" max="6155" width="30.21875" style="409" customWidth="1"/>
    <col min="6156" max="6400" width="9" style="409"/>
    <col min="6401" max="6401" width="14.6640625" style="409" customWidth="1"/>
    <col min="6402" max="6402" width="9" style="409"/>
    <col min="6403" max="6403" width="22.77734375" style="409" customWidth="1"/>
    <col min="6404" max="6404" width="14.109375" style="409" customWidth="1"/>
    <col min="6405" max="6406" width="12.109375" style="409" customWidth="1"/>
    <col min="6407" max="6408" width="16.21875" style="409" customWidth="1"/>
    <col min="6409" max="6409" width="26.6640625" style="409" customWidth="1"/>
    <col min="6410" max="6410" width="17.21875" style="409" customWidth="1"/>
    <col min="6411" max="6411" width="30.21875" style="409" customWidth="1"/>
    <col min="6412" max="6656" width="9" style="409"/>
    <col min="6657" max="6657" width="14.6640625" style="409" customWidth="1"/>
    <col min="6658" max="6658" width="9" style="409"/>
    <col min="6659" max="6659" width="22.77734375" style="409" customWidth="1"/>
    <col min="6660" max="6660" width="14.109375" style="409" customWidth="1"/>
    <col min="6661" max="6662" width="12.109375" style="409" customWidth="1"/>
    <col min="6663" max="6664" width="16.21875" style="409" customWidth="1"/>
    <col min="6665" max="6665" width="26.6640625" style="409" customWidth="1"/>
    <col min="6666" max="6666" width="17.21875" style="409" customWidth="1"/>
    <col min="6667" max="6667" width="30.21875" style="409" customWidth="1"/>
    <col min="6668" max="6912" width="9" style="409"/>
    <col min="6913" max="6913" width="14.6640625" style="409" customWidth="1"/>
    <col min="6914" max="6914" width="9" style="409"/>
    <col min="6915" max="6915" width="22.77734375" style="409" customWidth="1"/>
    <col min="6916" max="6916" width="14.109375" style="409" customWidth="1"/>
    <col min="6917" max="6918" width="12.109375" style="409" customWidth="1"/>
    <col min="6919" max="6920" width="16.21875" style="409" customWidth="1"/>
    <col min="6921" max="6921" width="26.6640625" style="409" customWidth="1"/>
    <col min="6922" max="6922" width="17.21875" style="409" customWidth="1"/>
    <col min="6923" max="6923" width="30.21875" style="409" customWidth="1"/>
    <col min="6924" max="7168" width="9" style="409"/>
    <col min="7169" max="7169" width="14.6640625" style="409" customWidth="1"/>
    <col min="7170" max="7170" width="9" style="409"/>
    <col min="7171" max="7171" width="22.77734375" style="409" customWidth="1"/>
    <col min="7172" max="7172" width="14.109375" style="409" customWidth="1"/>
    <col min="7173" max="7174" width="12.109375" style="409" customWidth="1"/>
    <col min="7175" max="7176" width="16.21875" style="409" customWidth="1"/>
    <col min="7177" max="7177" width="26.6640625" style="409" customWidth="1"/>
    <col min="7178" max="7178" width="17.21875" style="409" customWidth="1"/>
    <col min="7179" max="7179" width="30.21875" style="409" customWidth="1"/>
    <col min="7180" max="7424" width="9" style="409"/>
    <col min="7425" max="7425" width="14.6640625" style="409" customWidth="1"/>
    <col min="7426" max="7426" width="9" style="409"/>
    <col min="7427" max="7427" width="22.77734375" style="409" customWidth="1"/>
    <col min="7428" max="7428" width="14.109375" style="409" customWidth="1"/>
    <col min="7429" max="7430" width="12.109375" style="409" customWidth="1"/>
    <col min="7431" max="7432" width="16.21875" style="409" customWidth="1"/>
    <col min="7433" max="7433" width="26.6640625" style="409" customWidth="1"/>
    <col min="7434" max="7434" width="17.21875" style="409" customWidth="1"/>
    <col min="7435" max="7435" width="30.21875" style="409" customWidth="1"/>
    <col min="7436" max="7680" width="9" style="409"/>
    <col min="7681" max="7681" width="14.6640625" style="409" customWidth="1"/>
    <col min="7682" max="7682" width="9" style="409"/>
    <col min="7683" max="7683" width="22.77734375" style="409" customWidth="1"/>
    <col min="7684" max="7684" width="14.109375" style="409" customWidth="1"/>
    <col min="7685" max="7686" width="12.109375" style="409" customWidth="1"/>
    <col min="7687" max="7688" width="16.21875" style="409" customWidth="1"/>
    <col min="7689" max="7689" width="26.6640625" style="409" customWidth="1"/>
    <col min="7690" max="7690" width="17.21875" style="409" customWidth="1"/>
    <col min="7691" max="7691" width="30.21875" style="409" customWidth="1"/>
    <col min="7692" max="7936" width="9" style="409"/>
    <col min="7937" max="7937" width="14.6640625" style="409" customWidth="1"/>
    <col min="7938" max="7938" width="9" style="409"/>
    <col min="7939" max="7939" width="22.77734375" style="409" customWidth="1"/>
    <col min="7940" max="7940" width="14.109375" style="409" customWidth="1"/>
    <col min="7941" max="7942" width="12.109375" style="409" customWidth="1"/>
    <col min="7943" max="7944" width="16.21875" style="409" customWidth="1"/>
    <col min="7945" max="7945" width="26.6640625" style="409" customWidth="1"/>
    <col min="7946" max="7946" width="17.21875" style="409" customWidth="1"/>
    <col min="7947" max="7947" width="30.21875" style="409" customWidth="1"/>
    <col min="7948" max="8192" width="9" style="409"/>
    <col min="8193" max="8193" width="14.6640625" style="409" customWidth="1"/>
    <col min="8194" max="8194" width="9" style="409"/>
    <col min="8195" max="8195" width="22.77734375" style="409" customWidth="1"/>
    <col min="8196" max="8196" width="14.109375" style="409" customWidth="1"/>
    <col min="8197" max="8198" width="12.109375" style="409" customWidth="1"/>
    <col min="8199" max="8200" width="16.21875" style="409" customWidth="1"/>
    <col min="8201" max="8201" width="26.6640625" style="409" customWidth="1"/>
    <col min="8202" max="8202" width="17.21875" style="409" customWidth="1"/>
    <col min="8203" max="8203" width="30.21875" style="409" customWidth="1"/>
    <col min="8204" max="8448" width="9" style="409"/>
    <col min="8449" max="8449" width="14.6640625" style="409" customWidth="1"/>
    <col min="8450" max="8450" width="9" style="409"/>
    <col min="8451" max="8451" width="22.77734375" style="409" customWidth="1"/>
    <col min="8452" max="8452" width="14.109375" style="409" customWidth="1"/>
    <col min="8453" max="8454" width="12.109375" style="409" customWidth="1"/>
    <col min="8455" max="8456" width="16.21875" style="409" customWidth="1"/>
    <col min="8457" max="8457" width="26.6640625" style="409" customWidth="1"/>
    <col min="8458" max="8458" width="17.21875" style="409" customWidth="1"/>
    <col min="8459" max="8459" width="30.21875" style="409" customWidth="1"/>
    <col min="8460" max="8704" width="9" style="409"/>
    <col min="8705" max="8705" width="14.6640625" style="409" customWidth="1"/>
    <col min="8706" max="8706" width="9" style="409"/>
    <col min="8707" max="8707" width="22.77734375" style="409" customWidth="1"/>
    <col min="8708" max="8708" width="14.109375" style="409" customWidth="1"/>
    <col min="8709" max="8710" width="12.109375" style="409" customWidth="1"/>
    <col min="8711" max="8712" width="16.21875" style="409" customWidth="1"/>
    <col min="8713" max="8713" width="26.6640625" style="409" customWidth="1"/>
    <col min="8714" max="8714" width="17.21875" style="409" customWidth="1"/>
    <col min="8715" max="8715" width="30.21875" style="409" customWidth="1"/>
    <col min="8716" max="8960" width="9" style="409"/>
    <col min="8961" max="8961" width="14.6640625" style="409" customWidth="1"/>
    <col min="8962" max="8962" width="9" style="409"/>
    <col min="8963" max="8963" width="22.77734375" style="409" customWidth="1"/>
    <col min="8964" max="8964" width="14.109375" style="409" customWidth="1"/>
    <col min="8965" max="8966" width="12.109375" style="409" customWidth="1"/>
    <col min="8967" max="8968" width="16.21875" style="409" customWidth="1"/>
    <col min="8969" max="8969" width="26.6640625" style="409" customWidth="1"/>
    <col min="8970" max="8970" width="17.21875" style="409" customWidth="1"/>
    <col min="8971" max="8971" width="30.21875" style="409" customWidth="1"/>
    <col min="8972" max="9216" width="9" style="409"/>
    <col min="9217" max="9217" width="14.6640625" style="409" customWidth="1"/>
    <col min="9218" max="9218" width="9" style="409"/>
    <col min="9219" max="9219" width="22.77734375" style="409" customWidth="1"/>
    <col min="9220" max="9220" width="14.109375" style="409" customWidth="1"/>
    <col min="9221" max="9222" width="12.109375" style="409" customWidth="1"/>
    <col min="9223" max="9224" width="16.21875" style="409" customWidth="1"/>
    <col min="9225" max="9225" width="26.6640625" style="409" customWidth="1"/>
    <col min="9226" max="9226" width="17.21875" style="409" customWidth="1"/>
    <col min="9227" max="9227" width="30.21875" style="409" customWidth="1"/>
    <col min="9228" max="9472" width="9" style="409"/>
    <col min="9473" max="9473" width="14.6640625" style="409" customWidth="1"/>
    <col min="9474" max="9474" width="9" style="409"/>
    <col min="9475" max="9475" width="22.77734375" style="409" customWidth="1"/>
    <col min="9476" max="9476" width="14.109375" style="409" customWidth="1"/>
    <col min="9477" max="9478" width="12.109375" style="409" customWidth="1"/>
    <col min="9479" max="9480" width="16.21875" style="409" customWidth="1"/>
    <col min="9481" max="9481" width="26.6640625" style="409" customWidth="1"/>
    <col min="9482" max="9482" width="17.21875" style="409" customWidth="1"/>
    <col min="9483" max="9483" width="30.21875" style="409" customWidth="1"/>
    <col min="9484" max="9728" width="9" style="409"/>
    <col min="9729" max="9729" width="14.6640625" style="409" customWidth="1"/>
    <col min="9730" max="9730" width="9" style="409"/>
    <col min="9731" max="9731" width="22.77734375" style="409" customWidth="1"/>
    <col min="9732" max="9732" width="14.109375" style="409" customWidth="1"/>
    <col min="9733" max="9734" width="12.109375" style="409" customWidth="1"/>
    <col min="9735" max="9736" width="16.21875" style="409" customWidth="1"/>
    <col min="9737" max="9737" width="26.6640625" style="409" customWidth="1"/>
    <col min="9738" max="9738" width="17.21875" style="409" customWidth="1"/>
    <col min="9739" max="9739" width="30.21875" style="409" customWidth="1"/>
    <col min="9740" max="9984" width="9" style="409"/>
    <col min="9985" max="9985" width="14.6640625" style="409" customWidth="1"/>
    <col min="9986" max="9986" width="9" style="409"/>
    <col min="9987" max="9987" width="22.77734375" style="409" customWidth="1"/>
    <col min="9988" max="9988" width="14.109375" style="409" customWidth="1"/>
    <col min="9989" max="9990" width="12.109375" style="409" customWidth="1"/>
    <col min="9991" max="9992" width="16.21875" style="409" customWidth="1"/>
    <col min="9993" max="9993" width="26.6640625" style="409" customWidth="1"/>
    <col min="9994" max="9994" width="17.21875" style="409" customWidth="1"/>
    <col min="9995" max="9995" width="30.21875" style="409" customWidth="1"/>
    <col min="9996" max="10240" width="9" style="409"/>
    <col min="10241" max="10241" width="14.6640625" style="409" customWidth="1"/>
    <col min="10242" max="10242" width="9" style="409"/>
    <col min="10243" max="10243" width="22.77734375" style="409" customWidth="1"/>
    <col min="10244" max="10244" width="14.109375" style="409" customWidth="1"/>
    <col min="10245" max="10246" width="12.109375" style="409" customWidth="1"/>
    <col min="10247" max="10248" width="16.21875" style="409" customWidth="1"/>
    <col min="10249" max="10249" width="26.6640625" style="409" customWidth="1"/>
    <col min="10250" max="10250" width="17.21875" style="409" customWidth="1"/>
    <col min="10251" max="10251" width="30.21875" style="409" customWidth="1"/>
    <col min="10252" max="10496" width="9" style="409"/>
    <col min="10497" max="10497" width="14.6640625" style="409" customWidth="1"/>
    <col min="10498" max="10498" width="9" style="409"/>
    <col min="10499" max="10499" width="22.77734375" style="409" customWidth="1"/>
    <col min="10500" max="10500" width="14.109375" style="409" customWidth="1"/>
    <col min="10501" max="10502" width="12.109375" style="409" customWidth="1"/>
    <col min="10503" max="10504" width="16.21875" style="409" customWidth="1"/>
    <col min="10505" max="10505" width="26.6640625" style="409" customWidth="1"/>
    <col min="10506" max="10506" width="17.21875" style="409" customWidth="1"/>
    <col min="10507" max="10507" width="30.21875" style="409" customWidth="1"/>
    <col min="10508" max="10752" width="9" style="409"/>
    <col min="10753" max="10753" width="14.6640625" style="409" customWidth="1"/>
    <col min="10754" max="10754" width="9" style="409"/>
    <col min="10755" max="10755" width="22.77734375" style="409" customWidth="1"/>
    <col min="10756" max="10756" width="14.109375" style="409" customWidth="1"/>
    <col min="10757" max="10758" width="12.109375" style="409" customWidth="1"/>
    <col min="10759" max="10760" width="16.21875" style="409" customWidth="1"/>
    <col min="10761" max="10761" width="26.6640625" style="409" customWidth="1"/>
    <col min="10762" max="10762" width="17.21875" style="409" customWidth="1"/>
    <col min="10763" max="10763" width="30.21875" style="409" customWidth="1"/>
    <col min="10764" max="11008" width="9" style="409"/>
    <col min="11009" max="11009" width="14.6640625" style="409" customWidth="1"/>
    <col min="11010" max="11010" width="9" style="409"/>
    <col min="11011" max="11011" width="22.77734375" style="409" customWidth="1"/>
    <col min="11012" max="11012" width="14.109375" style="409" customWidth="1"/>
    <col min="11013" max="11014" width="12.109375" style="409" customWidth="1"/>
    <col min="11015" max="11016" width="16.21875" style="409" customWidth="1"/>
    <col min="11017" max="11017" width="26.6640625" style="409" customWidth="1"/>
    <col min="11018" max="11018" width="17.21875" style="409" customWidth="1"/>
    <col min="11019" max="11019" width="30.21875" style="409" customWidth="1"/>
    <col min="11020" max="11264" width="9" style="409"/>
    <col min="11265" max="11265" width="14.6640625" style="409" customWidth="1"/>
    <col min="11266" max="11266" width="9" style="409"/>
    <col min="11267" max="11267" width="22.77734375" style="409" customWidth="1"/>
    <col min="11268" max="11268" width="14.109375" style="409" customWidth="1"/>
    <col min="11269" max="11270" width="12.109375" style="409" customWidth="1"/>
    <col min="11271" max="11272" width="16.21875" style="409" customWidth="1"/>
    <col min="11273" max="11273" width="26.6640625" style="409" customWidth="1"/>
    <col min="11274" max="11274" width="17.21875" style="409" customWidth="1"/>
    <col min="11275" max="11275" width="30.21875" style="409" customWidth="1"/>
    <col min="11276" max="11520" width="9" style="409"/>
    <col min="11521" max="11521" width="14.6640625" style="409" customWidth="1"/>
    <col min="11522" max="11522" width="9" style="409"/>
    <col min="11523" max="11523" width="22.77734375" style="409" customWidth="1"/>
    <col min="11524" max="11524" width="14.109375" style="409" customWidth="1"/>
    <col min="11525" max="11526" width="12.109375" style="409" customWidth="1"/>
    <col min="11527" max="11528" width="16.21875" style="409" customWidth="1"/>
    <col min="11529" max="11529" width="26.6640625" style="409" customWidth="1"/>
    <col min="11530" max="11530" width="17.21875" style="409" customWidth="1"/>
    <col min="11531" max="11531" width="30.21875" style="409" customWidth="1"/>
    <col min="11532" max="11776" width="9" style="409"/>
    <col min="11777" max="11777" width="14.6640625" style="409" customWidth="1"/>
    <col min="11778" max="11778" width="9" style="409"/>
    <col min="11779" max="11779" width="22.77734375" style="409" customWidth="1"/>
    <col min="11780" max="11780" width="14.109375" style="409" customWidth="1"/>
    <col min="11781" max="11782" width="12.109375" style="409" customWidth="1"/>
    <col min="11783" max="11784" width="16.21875" style="409" customWidth="1"/>
    <col min="11785" max="11785" width="26.6640625" style="409" customWidth="1"/>
    <col min="11786" max="11786" width="17.21875" style="409" customWidth="1"/>
    <col min="11787" max="11787" width="30.21875" style="409" customWidth="1"/>
    <col min="11788" max="12032" width="9" style="409"/>
    <col min="12033" max="12033" width="14.6640625" style="409" customWidth="1"/>
    <col min="12034" max="12034" width="9" style="409"/>
    <col min="12035" max="12035" width="22.77734375" style="409" customWidth="1"/>
    <col min="12036" max="12036" width="14.109375" style="409" customWidth="1"/>
    <col min="12037" max="12038" width="12.109375" style="409" customWidth="1"/>
    <col min="12039" max="12040" width="16.21875" style="409" customWidth="1"/>
    <col min="12041" max="12041" width="26.6640625" style="409" customWidth="1"/>
    <col min="12042" max="12042" width="17.21875" style="409" customWidth="1"/>
    <col min="12043" max="12043" width="30.21875" style="409" customWidth="1"/>
    <col min="12044" max="12288" width="9" style="409"/>
    <col min="12289" max="12289" width="14.6640625" style="409" customWidth="1"/>
    <col min="12290" max="12290" width="9" style="409"/>
    <col min="12291" max="12291" width="22.77734375" style="409" customWidth="1"/>
    <col min="12292" max="12292" width="14.109375" style="409" customWidth="1"/>
    <col min="12293" max="12294" width="12.109375" style="409" customWidth="1"/>
    <col min="12295" max="12296" width="16.21875" style="409" customWidth="1"/>
    <col min="12297" max="12297" width="26.6640625" style="409" customWidth="1"/>
    <col min="12298" max="12298" width="17.21875" style="409" customWidth="1"/>
    <col min="12299" max="12299" width="30.21875" style="409" customWidth="1"/>
    <col min="12300" max="12544" width="9" style="409"/>
    <col min="12545" max="12545" width="14.6640625" style="409" customWidth="1"/>
    <col min="12546" max="12546" width="9" style="409"/>
    <col min="12547" max="12547" width="22.77734375" style="409" customWidth="1"/>
    <col min="12548" max="12548" width="14.109375" style="409" customWidth="1"/>
    <col min="12549" max="12550" width="12.109375" style="409" customWidth="1"/>
    <col min="12551" max="12552" width="16.21875" style="409" customWidth="1"/>
    <col min="12553" max="12553" width="26.6640625" style="409" customWidth="1"/>
    <col min="12554" max="12554" width="17.21875" style="409" customWidth="1"/>
    <col min="12555" max="12555" width="30.21875" style="409" customWidth="1"/>
    <col min="12556" max="12800" width="9" style="409"/>
    <col min="12801" max="12801" width="14.6640625" style="409" customWidth="1"/>
    <col min="12802" max="12802" width="9" style="409"/>
    <col min="12803" max="12803" width="22.77734375" style="409" customWidth="1"/>
    <col min="12804" max="12804" width="14.109375" style="409" customWidth="1"/>
    <col min="12805" max="12806" width="12.109375" style="409" customWidth="1"/>
    <col min="12807" max="12808" width="16.21875" style="409" customWidth="1"/>
    <col min="12809" max="12809" width="26.6640625" style="409" customWidth="1"/>
    <col min="12810" max="12810" width="17.21875" style="409" customWidth="1"/>
    <col min="12811" max="12811" width="30.21875" style="409" customWidth="1"/>
    <col min="12812" max="13056" width="9" style="409"/>
    <col min="13057" max="13057" width="14.6640625" style="409" customWidth="1"/>
    <col min="13058" max="13058" width="9" style="409"/>
    <col min="13059" max="13059" width="22.77734375" style="409" customWidth="1"/>
    <col min="13060" max="13060" width="14.109375" style="409" customWidth="1"/>
    <col min="13061" max="13062" width="12.109375" style="409" customWidth="1"/>
    <col min="13063" max="13064" width="16.21875" style="409" customWidth="1"/>
    <col min="13065" max="13065" width="26.6640625" style="409" customWidth="1"/>
    <col min="13066" max="13066" width="17.21875" style="409" customWidth="1"/>
    <col min="13067" max="13067" width="30.21875" style="409" customWidth="1"/>
    <col min="13068" max="13312" width="9" style="409"/>
    <col min="13313" max="13313" width="14.6640625" style="409" customWidth="1"/>
    <col min="13314" max="13314" width="9" style="409"/>
    <col min="13315" max="13315" width="22.77734375" style="409" customWidth="1"/>
    <col min="13316" max="13316" width="14.109375" style="409" customWidth="1"/>
    <col min="13317" max="13318" width="12.109375" style="409" customWidth="1"/>
    <col min="13319" max="13320" width="16.21875" style="409" customWidth="1"/>
    <col min="13321" max="13321" width="26.6640625" style="409" customWidth="1"/>
    <col min="13322" max="13322" width="17.21875" style="409" customWidth="1"/>
    <col min="13323" max="13323" width="30.21875" style="409" customWidth="1"/>
    <col min="13324" max="13568" width="9" style="409"/>
    <col min="13569" max="13569" width="14.6640625" style="409" customWidth="1"/>
    <col min="13570" max="13570" width="9" style="409"/>
    <col min="13571" max="13571" width="22.77734375" style="409" customWidth="1"/>
    <col min="13572" max="13572" width="14.109375" style="409" customWidth="1"/>
    <col min="13573" max="13574" width="12.109375" style="409" customWidth="1"/>
    <col min="13575" max="13576" width="16.21875" style="409" customWidth="1"/>
    <col min="13577" max="13577" width="26.6640625" style="409" customWidth="1"/>
    <col min="13578" max="13578" width="17.21875" style="409" customWidth="1"/>
    <col min="13579" max="13579" width="30.21875" style="409" customWidth="1"/>
    <col min="13580" max="13824" width="9" style="409"/>
    <col min="13825" max="13825" width="14.6640625" style="409" customWidth="1"/>
    <col min="13826" max="13826" width="9" style="409"/>
    <col min="13827" max="13827" width="22.77734375" style="409" customWidth="1"/>
    <col min="13828" max="13828" width="14.109375" style="409" customWidth="1"/>
    <col min="13829" max="13830" width="12.109375" style="409" customWidth="1"/>
    <col min="13831" max="13832" width="16.21875" style="409" customWidth="1"/>
    <col min="13833" max="13833" width="26.6640625" style="409" customWidth="1"/>
    <col min="13834" max="13834" width="17.21875" style="409" customWidth="1"/>
    <col min="13835" max="13835" width="30.21875" style="409" customWidth="1"/>
    <col min="13836" max="14080" width="9" style="409"/>
    <col min="14081" max="14081" width="14.6640625" style="409" customWidth="1"/>
    <col min="14082" max="14082" width="9" style="409"/>
    <col min="14083" max="14083" width="22.77734375" style="409" customWidth="1"/>
    <col min="14084" max="14084" width="14.109375" style="409" customWidth="1"/>
    <col min="14085" max="14086" width="12.109375" style="409" customWidth="1"/>
    <col min="14087" max="14088" width="16.21875" style="409" customWidth="1"/>
    <col min="14089" max="14089" width="26.6640625" style="409" customWidth="1"/>
    <col min="14090" max="14090" width="17.21875" style="409" customWidth="1"/>
    <col min="14091" max="14091" width="30.21875" style="409" customWidth="1"/>
    <col min="14092" max="14336" width="9" style="409"/>
    <col min="14337" max="14337" width="14.6640625" style="409" customWidth="1"/>
    <col min="14338" max="14338" width="9" style="409"/>
    <col min="14339" max="14339" width="22.77734375" style="409" customWidth="1"/>
    <col min="14340" max="14340" width="14.109375" style="409" customWidth="1"/>
    <col min="14341" max="14342" width="12.109375" style="409" customWidth="1"/>
    <col min="14343" max="14344" width="16.21875" style="409" customWidth="1"/>
    <col min="14345" max="14345" width="26.6640625" style="409" customWidth="1"/>
    <col min="14346" max="14346" width="17.21875" style="409" customWidth="1"/>
    <col min="14347" max="14347" width="30.21875" style="409" customWidth="1"/>
    <col min="14348" max="14592" width="9" style="409"/>
    <col min="14593" max="14593" width="14.6640625" style="409" customWidth="1"/>
    <col min="14594" max="14594" width="9" style="409"/>
    <col min="14595" max="14595" width="22.77734375" style="409" customWidth="1"/>
    <col min="14596" max="14596" width="14.109375" style="409" customWidth="1"/>
    <col min="14597" max="14598" width="12.109375" style="409" customWidth="1"/>
    <col min="14599" max="14600" width="16.21875" style="409" customWidth="1"/>
    <col min="14601" max="14601" width="26.6640625" style="409" customWidth="1"/>
    <col min="14602" max="14602" width="17.21875" style="409" customWidth="1"/>
    <col min="14603" max="14603" width="30.21875" style="409" customWidth="1"/>
    <col min="14604" max="14848" width="9" style="409"/>
    <col min="14849" max="14849" width="14.6640625" style="409" customWidth="1"/>
    <col min="14850" max="14850" width="9" style="409"/>
    <col min="14851" max="14851" width="22.77734375" style="409" customWidth="1"/>
    <col min="14852" max="14852" width="14.109375" style="409" customWidth="1"/>
    <col min="14853" max="14854" width="12.109375" style="409" customWidth="1"/>
    <col min="14855" max="14856" width="16.21875" style="409" customWidth="1"/>
    <col min="14857" max="14857" width="26.6640625" style="409" customWidth="1"/>
    <col min="14858" max="14858" width="17.21875" style="409" customWidth="1"/>
    <col min="14859" max="14859" width="30.21875" style="409" customWidth="1"/>
    <col min="14860" max="15104" width="9" style="409"/>
    <col min="15105" max="15105" width="14.6640625" style="409" customWidth="1"/>
    <col min="15106" max="15106" width="9" style="409"/>
    <col min="15107" max="15107" width="22.77734375" style="409" customWidth="1"/>
    <col min="15108" max="15108" width="14.109375" style="409" customWidth="1"/>
    <col min="15109" max="15110" width="12.109375" style="409" customWidth="1"/>
    <col min="15111" max="15112" width="16.21875" style="409" customWidth="1"/>
    <col min="15113" max="15113" width="26.6640625" style="409" customWidth="1"/>
    <col min="15114" max="15114" width="17.21875" style="409" customWidth="1"/>
    <col min="15115" max="15115" width="30.21875" style="409" customWidth="1"/>
    <col min="15116" max="15360" width="9" style="409"/>
    <col min="15361" max="15361" width="14.6640625" style="409" customWidth="1"/>
    <col min="15362" max="15362" width="9" style="409"/>
    <col min="15363" max="15363" width="22.77734375" style="409" customWidth="1"/>
    <col min="15364" max="15364" width="14.109375" style="409" customWidth="1"/>
    <col min="15365" max="15366" width="12.109375" style="409" customWidth="1"/>
    <col min="15367" max="15368" width="16.21875" style="409" customWidth="1"/>
    <col min="15369" max="15369" width="26.6640625" style="409" customWidth="1"/>
    <col min="15370" max="15370" width="17.21875" style="409" customWidth="1"/>
    <col min="15371" max="15371" width="30.21875" style="409" customWidth="1"/>
    <col min="15372" max="15616" width="9" style="409"/>
    <col min="15617" max="15617" width="14.6640625" style="409" customWidth="1"/>
    <col min="15618" max="15618" width="9" style="409"/>
    <col min="15619" max="15619" width="22.77734375" style="409" customWidth="1"/>
    <col min="15620" max="15620" width="14.109375" style="409" customWidth="1"/>
    <col min="15621" max="15622" width="12.109375" style="409" customWidth="1"/>
    <col min="15623" max="15624" width="16.21875" style="409" customWidth="1"/>
    <col min="15625" max="15625" width="26.6640625" style="409" customWidth="1"/>
    <col min="15626" max="15626" width="17.21875" style="409" customWidth="1"/>
    <col min="15627" max="15627" width="30.21875" style="409" customWidth="1"/>
    <col min="15628" max="15872" width="9" style="409"/>
    <col min="15873" max="15873" width="14.6640625" style="409" customWidth="1"/>
    <col min="15874" max="15874" width="9" style="409"/>
    <col min="15875" max="15875" width="22.77734375" style="409" customWidth="1"/>
    <col min="15876" max="15876" width="14.109375" style="409" customWidth="1"/>
    <col min="15877" max="15878" width="12.109375" style="409" customWidth="1"/>
    <col min="15879" max="15880" width="16.21875" style="409" customWidth="1"/>
    <col min="15881" max="15881" width="26.6640625" style="409" customWidth="1"/>
    <col min="15882" max="15882" width="17.21875" style="409" customWidth="1"/>
    <col min="15883" max="15883" width="30.21875" style="409" customWidth="1"/>
    <col min="15884" max="16128" width="9" style="409"/>
    <col min="16129" max="16129" width="14.6640625" style="409" customWidth="1"/>
    <col min="16130" max="16130" width="9" style="409"/>
    <col min="16131" max="16131" width="22.77734375" style="409" customWidth="1"/>
    <col min="16132" max="16132" width="14.109375" style="409" customWidth="1"/>
    <col min="16133" max="16134" width="12.109375" style="409" customWidth="1"/>
    <col min="16135" max="16136" width="16.21875" style="409" customWidth="1"/>
    <col min="16137" max="16137" width="26.6640625" style="409" customWidth="1"/>
    <col min="16138" max="16138" width="17.21875" style="409" customWidth="1"/>
    <col min="16139" max="16139" width="30.21875" style="409" customWidth="1"/>
    <col min="16140" max="16384" width="9" style="409"/>
  </cols>
  <sheetData>
    <row r="1" spans="1:12" ht="19.8">
      <c r="A1" s="410" t="s">
        <v>1406</v>
      </c>
      <c r="B1" s="403"/>
      <c r="C1" s="403"/>
      <c r="D1" s="404"/>
      <c r="E1" s="404"/>
      <c r="F1" s="404"/>
      <c r="G1" s="404"/>
      <c r="H1" s="404"/>
      <c r="I1" s="427"/>
      <c r="J1" s="407" t="s">
        <v>1051</v>
      </c>
      <c r="K1" s="408" t="s">
        <v>1492</v>
      </c>
      <c r="L1" s="147" t="s">
        <v>873</v>
      </c>
    </row>
    <row r="2" spans="1:12" ht="19.8">
      <c r="A2" s="410" t="s">
        <v>1407</v>
      </c>
      <c r="B2" s="411" t="s">
        <v>1493</v>
      </c>
      <c r="C2" s="411"/>
      <c r="D2" s="412"/>
      <c r="E2" s="412"/>
      <c r="F2" s="412"/>
      <c r="G2" s="412"/>
      <c r="H2" s="412"/>
      <c r="I2" s="428"/>
      <c r="J2" s="407" t="s">
        <v>1409</v>
      </c>
      <c r="K2" s="415" t="s">
        <v>1494</v>
      </c>
    </row>
    <row r="3" spans="1:12" ht="33">
      <c r="A3" s="2207" t="s">
        <v>1504</v>
      </c>
      <c r="B3" s="2207"/>
      <c r="C3" s="2207"/>
      <c r="D3" s="2207"/>
      <c r="E3" s="2207"/>
      <c r="F3" s="2207"/>
      <c r="G3" s="2207"/>
      <c r="H3" s="2207"/>
      <c r="I3" s="2207"/>
      <c r="J3" s="2207"/>
      <c r="K3" s="2207"/>
    </row>
    <row r="4" spans="1:12" ht="20.25" customHeight="1">
      <c r="A4" s="416" t="s">
        <v>1505</v>
      </c>
      <c r="B4" s="416"/>
      <c r="C4" s="416"/>
      <c r="D4" s="416"/>
      <c r="E4" s="2208" t="s">
        <v>2352</v>
      </c>
      <c r="F4" s="2208"/>
      <c r="G4" s="2208"/>
      <c r="H4" s="2208"/>
      <c r="I4" s="416"/>
      <c r="J4" s="416"/>
      <c r="K4" s="416"/>
    </row>
    <row r="5" spans="1:12" ht="22.5" customHeight="1">
      <c r="A5" s="411" t="s">
        <v>1506</v>
      </c>
      <c r="B5" s="411"/>
      <c r="C5" s="411"/>
      <c r="D5" s="412"/>
      <c r="E5" s="412"/>
      <c r="F5" s="412"/>
      <c r="G5" s="411"/>
      <c r="H5" s="411"/>
      <c r="I5" s="417"/>
      <c r="J5" s="417"/>
      <c r="K5" s="417" t="s">
        <v>1414</v>
      </c>
    </row>
    <row r="6" spans="1:12" ht="22.5" customHeight="1">
      <c r="A6" s="2209" t="s">
        <v>1415</v>
      </c>
      <c r="B6" s="2209"/>
      <c r="C6" s="2248"/>
      <c r="D6" s="2211" t="s">
        <v>1498</v>
      </c>
      <c r="E6" s="2212"/>
      <c r="F6" s="2212"/>
      <c r="G6" s="2212"/>
      <c r="H6" s="2212"/>
      <c r="I6" s="2213"/>
      <c r="J6" s="2251" t="s">
        <v>1499</v>
      </c>
      <c r="K6" s="2212"/>
    </row>
    <row r="7" spans="1:12" ht="19.5" customHeight="1">
      <c r="A7" s="2208"/>
      <c r="B7" s="2208"/>
      <c r="C7" s="2249"/>
      <c r="D7" s="2216" t="s">
        <v>1500</v>
      </c>
      <c r="E7" s="420"/>
      <c r="F7" s="419"/>
      <c r="G7" s="421"/>
      <c r="H7" s="421"/>
      <c r="I7" s="424"/>
      <c r="J7" s="2222" t="s">
        <v>1419</v>
      </c>
      <c r="K7" s="2225" t="s">
        <v>1420</v>
      </c>
      <c r="L7" s="2252"/>
    </row>
    <row r="8" spans="1:12" ht="16.5" customHeight="1">
      <c r="A8" s="2208"/>
      <c r="B8" s="2208"/>
      <c r="C8" s="2249"/>
      <c r="D8" s="2217"/>
      <c r="E8" s="2228" t="s">
        <v>1421</v>
      </c>
      <c r="F8" s="2231" t="s">
        <v>1422</v>
      </c>
      <c r="G8" s="2229" t="s">
        <v>1424</v>
      </c>
      <c r="H8" s="2233" t="s">
        <v>1425</v>
      </c>
      <c r="I8" s="2253" t="s">
        <v>1426</v>
      </c>
      <c r="J8" s="2223"/>
      <c r="K8" s="2226"/>
      <c r="L8" s="2252"/>
    </row>
    <row r="9" spans="1:12" ht="23.25" customHeight="1">
      <c r="A9" s="2210"/>
      <c r="B9" s="2210"/>
      <c r="C9" s="2250"/>
      <c r="D9" s="2218"/>
      <c r="E9" s="2228"/>
      <c r="F9" s="2232"/>
      <c r="G9" s="2230"/>
      <c r="H9" s="2234"/>
      <c r="I9" s="2254"/>
      <c r="J9" s="2224"/>
      <c r="K9" s="2227"/>
      <c r="L9" s="2252"/>
    </row>
    <row r="10" spans="1:12" ht="19.5" customHeight="1">
      <c r="A10" s="2237" t="s">
        <v>1502</v>
      </c>
      <c r="B10" s="2240" t="s">
        <v>1428</v>
      </c>
      <c r="C10" s="2241"/>
      <c r="D10" s="1371"/>
      <c r="E10" s="1372"/>
      <c r="F10" s="1373"/>
      <c r="G10" s="1374"/>
      <c r="H10" s="1374"/>
      <c r="I10" s="1389"/>
      <c r="J10" s="1390"/>
      <c r="K10" s="1391"/>
    </row>
    <row r="11" spans="1:12" ht="19.5" customHeight="1">
      <c r="A11" s="2238"/>
      <c r="B11" s="2242" t="s">
        <v>1429</v>
      </c>
      <c r="C11" s="2243"/>
      <c r="D11" s="1371"/>
      <c r="E11" s="1376"/>
      <c r="F11" s="1377"/>
      <c r="G11" s="1374"/>
      <c r="H11" s="1374"/>
      <c r="I11" s="1389"/>
      <c r="J11" s="1390"/>
      <c r="K11" s="1392"/>
    </row>
    <row r="12" spans="1:12" ht="19.5" customHeight="1">
      <c r="A12" s="2238"/>
      <c r="B12" s="2244" t="s">
        <v>1430</v>
      </c>
      <c r="C12" s="2245"/>
      <c r="D12" s="1371"/>
      <c r="E12" s="1376"/>
      <c r="F12" s="1378"/>
      <c r="G12" s="1374"/>
      <c r="H12" s="1374"/>
      <c r="I12" s="1389"/>
      <c r="J12" s="1393"/>
      <c r="K12" s="1394"/>
    </row>
    <row r="13" spans="1:12" ht="19.5" customHeight="1">
      <c r="A13" s="2238"/>
      <c r="B13" s="2242" t="s">
        <v>1431</v>
      </c>
      <c r="C13" s="2243"/>
      <c r="D13" s="1371"/>
      <c r="E13" s="1376"/>
      <c r="F13" s="1378"/>
      <c r="G13" s="1374"/>
      <c r="H13" s="1374"/>
      <c r="I13" s="1389"/>
      <c r="J13" s="1393"/>
      <c r="K13" s="1394"/>
    </row>
    <row r="14" spans="1:12" ht="19.5" customHeight="1">
      <c r="A14" s="2238"/>
      <c r="B14" s="2244" t="s">
        <v>1432</v>
      </c>
      <c r="C14" s="2245"/>
      <c r="D14" s="1371"/>
      <c r="E14" s="1376"/>
      <c r="F14" s="1378"/>
      <c r="G14" s="1374"/>
      <c r="H14" s="1374"/>
      <c r="I14" s="1389"/>
      <c r="J14" s="1393"/>
      <c r="K14" s="1394"/>
    </row>
    <row r="15" spans="1:12" ht="19.5" customHeight="1">
      <c r="A15" s="2238"/>
      <c r="B15" s="2242" t="s">
        <v>1433</v>
      </c>
      <c r="C15" s="2243"/>
      <c r="D15" s="1371"/>
      <c r="E15" s="1376"/>
      <c r="F15" s="1378"/>
      <c r="G15" s="1374"/>
      <c r="H15" s="1374"/>
      <c r="I15" s="1389"/>
      <c r="J15" s="1393"/>
      <c r="K15" s="1394"/>
    </row>
    <row r="16" spans="1:12" ht="19.5" customHeight="1">
      <c r="A16" s="2238"/>
      <c r="B16" s="2242" t="s">
        <v>1434</v>
      </c>
      <c r="C16" s="2243"/>
      <c r="D16" s="1371"/>
      <c r="E16" s="1376"/>
      <c r="F16" s="1380"/>
      <c r="G16" s="1374"/>
      <c r="H16" s="1374"/>
      <c r="I16" s="1389"/>
      <c r="J16" s="1395"/>
      <c r="K16" s="1391"/>
    </row>
    <row r="17" spans="1:11" ht="19.5" customHeight="1">
      <c r="A17" s="2238"/>
      <c r="B17" s="2242" t="s">
        <v>1435</v>
      </c>
      <c r="C17" s="2243"/>
      <c r="D17" s="1371"/>
      <c r="E17" s="1376"/>
      <c r="F17" s="1378"/>
      <c r="G17" s="1374"/>
      <c r="H17" s="1374"/>
      <c r="I17" s="1389"/>
      <c r="J17" s="1393"/>
      <c r="K17" s="1394"/>
    </row>
    <row r="18" spans="1:11" ht="19.5" customHeight="1">
      <c r="A18" s="2238"/>
      <c r="B18" s="2242" t="s">
        <v>1436</v>
      </c>
      <c r="C18" s="2243"/>
      <c r="D18" s="1371"/>
      <c r="E18" s="1376"/>
      <c r="F18" s="1378"/>
      <c r="G18" s="1374"/>
      <c r="H18" s="1374"/>
      <c r="I18" s="1389"/>
      <c r="J18" s="1393"/>
      <c r="K18" s="1394"/>
    </row>
    <row r="19" spans="1:11" ht="19.5" customHeight="1">
      <c r="A19" s="2238"/>
      <c r="B19" s="2242" t="s">
        <v>1437</v>
      </c>
      <c r="C19" s="2243"/>
      <c r="D19" s="1371"/>
      <c r="E19" s="1376"/>
      <c r="F19" s="1377"/>
      <c r="G19" s="1374"/>
      <c r="H19" s="1374"/>
      <c r="I19" s="1389"/>
      <c r="J19" s="1396"/>
      <c r="K19" s="1397"/>
    </row>
    <row r="20" spans="1:11" ht="19.5" customHeight="1">
      <c r="A20" s="2238"/>
      <c r="B20" s="2244" t="s">
        <v>1438</v>
      </c>
      <c r="C20" s="2245"/>
      <c r="D20" s="1371"/>
      <c r="E20" s="1376"/>
      <c r="F20" s="1378"/>
      <c r="G20" s="1374"/>
      <c r="H20" s="1374"/>
      <c r="I20" s="1389"/>
      <c r="J20" s="1396"/>
      <c r="K20" s="1397"/>
    </row>
    <row r="21" spans="1:11" ht="19.5" customHeight="1">
      <c r="A21" s="2238"/>
      <c r="B21" s="2244" t="s">
        <v>1439</v>
      </c>
      <c r="C21" s="2245"/>
      <c r="D21" s="1398"/>
      <c r="E21" s="1399"/>
      <c r="F21" s="1378"/>
      <c r="G21" s="1400"/>
      <c r="H21" s="1400"/>
      <c r="I21" s="1401"/>
      <c r="J21" s="1393"/>
      <c r="K21" s="1391"/>
    </row>
    <row r="22" spans="1:11" ht="19.5" customHeight="1">
      <c r="A22" s="2238"/>
      <c r="B22" s="2242" t="s">
        <v>1440</v>
      </c>
      <c r="C22" s="2243"/>
      <c r="D22" s="1398"/>
      <c r="E22" s="1399"/>
      <c r="F22" s="1378"/>
      <c r="G22" s="1400"/>
      <c r="H22" s="1400"/>
      <c r="I22" s="1401"/>
      <c r="J22" s="1395"/>
      <c r="K22" s="1402"/>
    </row>
    <row r="23" spans="1:11" ht="19.5" customHeight="1" thickBot="1">
      <c r="A23" s="2239"/>
      <c r="B23" s="2246" t="s">
        <v>1441</v>
      </c>
      <c r="C23" s="2247"/>
      <c r="D23" s="1383"/>
      <c r="E23" s="1403"/>
      <c r="F23" s="1385"/>
      <c r="G23" s="1386"/>
      <c r="H23" s="1386"/>
      <c r="I23" s="1404"/>
      <c r="J23" s="1405"/>
      <c r="K23" s="1406"/>
    </row>
    <row r="24" spans="1:11" s="1335" customFormat="1" ht="39.75" customHeight="1" thickTop="1">
      <c r="A24" s="2255" t="s">
        <v>1503</v>
      </c>
      <c r="B24" s="2255"/>
      <c r="C24" s="2256"/>
      <c r="D24" s="1187">
        <v>10454</v>
      </c>
      <c r="E24" s="1193">
        <v>10454</v>
      </c>
      <c r="F24" s="1331">
        <v>0</v>
      </c>
      <c r="G24" s="1407"/>
      <c r="H24" s="1407"/>
      <c r="I24" s="1408"/>
      <c r="J24" s="1333">
        <v>0</v>
      </c>
      <c r="K24" s="1334">
        <v>0</v>
      </c>
    </row>
  </sheetData>
  <mergeCells count="30">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L7:L9"/>
    <mergeCell ref="E8:E9"/>
    <mergeCell ref="F8:F9"/>
    <mergeCell ref="G8:G9"/>
    <mergeCell ref="H8:H9"/>
    <mergeCell ref="I8:I9"/>
    <mergeCell ref="A3:K3"/>
    <mergeCell ref="E4:H4"/>
    <mergeCell ref="A6:C9"/>
    <mergeCell ref="D6:I6"/>
    <mergeCell ref="J6:K6"/>
    <mergeCell ref="D7:D9"/>
    <mergeCell ref="J7:J9"/>
    <mergeCell ref="K7:K9"/>
  </mergeCells>
  <phoneticPr fontId="13" type="noConversion"/>
  <hyperlinks>
    <hyperlink ref="L1" location="預告統計資料發布時間表!A1" display="回發布時間表" xr:uid="{EEDB6733-7F12-444E-8417-EE6A816C839A}"/>
  </hyperlinks>
  <pageMargins left="0.31496062992125984" right="0.11811023622047244" top="1.5354330708661417" bottom="0.94488188976377951" header="0.51181102362204722" footer="0.31496062992125984"/>
  <pageSetup paperSize="9" scale="74"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31428-5BA6-4082-BFD0-59167A93536C}">
  <sheetPr>
    <pageSetUpPr fitToPage="1"/>
  </sheetPr>
  <dimension ref="A1:K24"/>
  <sheetViews>
    <sheetView zoomScale="87" zoomScaleNormal="87" workbookViewId="0">
      <selection activeCell="E4" sqref="E4:G4"/>
    </sheetView>
  </sheetViews>
  <sheetFormatPr defaultColWidth="9" defaultRowHeight="16.2"/>
  <cols>
    <col min="1" max="1" width="14.6640625" style="409" customWidth="1"/>
    <col min="2" max="2" width="9" style="409"/>
    <col min="3" max="3" width="22.77734375" style="409" customWidth="1"/>
    <col min="4" max="4" width="14.109375" style="409" customWidth="1"/>
    <col min="5" max="6" width="12.109375" style="409" customWidth="1"/>
    <col min="7" max="8" width="16.21875" style="409" customWidth="1"/>
    <col min="9" max="9" width="26.6640625" style="409" customWidth="1"/>
    <col min="10" max="10" width="27.44140625" style="409" customWidth="1"/>
    <col min="11" max="256" width="9" style="409"/>
    <col min="257" max="257" width="14.6640625" style="409" customWidth="1"/>
    <col min="258" max="258" width="9" style="409"/>
    <col min="259" max="259" width="22.77734375" style="409" customWidth="1"/>
    <col min="260" max="260" width="14.109375" style="409" customWidth="1"/>
    <col min="261" max="262" width="12.109375" style="409" customWidth="1"/>
    <col min="263" max="264" width="16.21875" style="409" customWidth="1"/>
    <col min="265" max="265" width="26.6640625" style="409" customWidth="1"/>
    <col min="266" max="266" width="27.44140625" style="409" customWidth="1"/>
    <col min="267" max="512" width="9" style="409"/>
    <col min="513" max="513" width="14.6640625" style="409" customWidth="1"/>
    <col min="514" max="514" width="9" style="409"/>
    <col min="515" max="515" width="22.77734375" style="409" customWidth="1"/>
    <col min="516" max="516" width="14.109375" style="409" customWidth="1"/>
    <col min="517" max="518" width="12.109375" style="409" customWidth="1"/>
    <col min="519" max="520" width="16.21875" style="409" customWidth="1"/>
    <col min="521" max="521" width="26.6640625" style="409" customWidth="1"/>
    <col min="522" max="522" width="27.44140625" style="409" customWidth="1"/>
    <col min="523" max="768" width="9" style="409"/>
    <col min="769" max="769" width="14.6640625" style="409" customWidth="1"/>
    <col min="770" max="770" width="9" style="409"/>
    <col min="771" max="771" width="22.77734375" style="409" customWidth="1"/>
    <col min="772" max="772" width="14.109375" style="409" customWidth="1"/>
    <col min="773" max="774" width="12.109375" style="409" customWidth="1"/>
    <col min="775" max="776" width="16.21875" style="409" customWidth="1"/>
    <col min="777" max="777" width="26.6640625" style="409" customWidth="1"/>
    <col min="778" max="778" width="27.44140625" style="409" customWidth="1"/>
    <col min="779" max="1024" width="9" style="409"/>
    <col min="1025" max="1025" width="14.6640625" style="409" customWidth="1"/>
    <col min="1026" max="1026" width="9" style="409"/>
    <col min="1027" max="1027" width="22.77734375" style="409" customWidth="1"/>
    <col min="1028" max="1028" width="14.109375" style="409" customWidth="1"/>
    <col min="1029" max="1030" width="12.109375" style="409" customWidth="1"/>
    <col min="1031" max="1032" width="16.21875" style="409" customWidth="1"/>
    <col min="1033" max="1033" width="26.6640625" style="409" customWidth="1"/>
    <col min="1034" max="1034" width="27.44140625" style="409" customWidth="1"/>
    <col min="1035" max="1280" width="9" style="409"/>
    <col min="1281" max="1281" width="14.6640625" style="409" customWidth="1"/>
    <col min="1282" max="1282" width="9" style="409"/>
    <col min="1283" max="1283" width="22.77734375" style="409" customWidth="1"/>
    <col min="1284" max="1284" width="14.109375" style="409" customWidth="1"/>
    <col min="1285" max="1286" width="12.109375" style="409" customWidth="1"/>
    <col min="1287" max="1288" width="16.21875" style="409" customWidth="1"/>
    <col min="1289" max="1289" width="26.6640625" style="409" customWidth="1"/>
    <col min="1290" max="1290" width="27.44140625" style="409" customWidth="1"/>
    <col min="1291" max="1536" width="9" style="409"/>
    <col min="1537" max="1537" width="14.6640625" style="409" customWidth="1"/>
    <col min="1538" max="1538" width="9" style="409"/>
    <col min="1539" max="1539" width="22.77734375" style="409" customWidth="1"/>
    <col min="1540" max="1540" width="14.109375" style="409" customWidth="1"/>
    <col min="1541" max="1542" width="12.109375" style="409" customWidth="1"/>
    <col min="1543" max="1544" width="16.21875" style="409" customWidth="1"/>
    <col min="1545" max="1545" width="26.6640625" style="409" customWidth="1"/>
    <col min="1546" max="1546" width="27.44140625" style="409" customWidth="1"/>
    <col min="1547" max="1792" width="9" style="409"/>
    <col min="1793" max="1793" width="14.6640625" style="409" customWidth="1"/>
    <col min="1794" max="1794" width="9" style="409"/>
    <col min="1795" max="1795" width="22.77734375" style="409" customWidth="1"/>
    <col min="1796" max="1796" width="14.109375" style="409" customWidth="1"/>
    <col min="1797" max="1798" width="12.109375" style="409" customWidth="1"/>
    <col min="1799" max="1800" width="16.21875" style="409" customWidth="1"/>
    <col min="1801" max="1801" width="26.6640625" style="409" customWidth="1"/>
    <col min="1802" max="1802" width="27.44140625" style="409" customWidth="1"/>
    <col min="1803" max="2048" width="9" style="409"/>
    <col min="2049" max="2049" width="14.6640625" style="409" customWidth="1"/>
    <col min="2050" max="2050" width="9" style="409"/>
    <col min="2051" max="2051" width="22.77734375" style="409" customWidth="1"/>
    <col min="2052" max="2052" width="14.109375" style="409" customWidth="1"/>
    <col min="2053" max="2054" width="12.109375" style="409" customWidth="1"/>
    <col min="2055" max="2056" width="16.21875" style="409" customWidth="1"/>
    <col min="2057" max="2057" width="26.6640625" style="409" customWidth="1"/>
    <col min="2058" max="2058" width="27.44140625" style="409" customWidth="1"/>
    <col min="2059" max="2304" width="9" style="409"/>
    <col min="2305" max="2305" width="14.6640625" style="409" customWidth="1"/>
    <col min="2306" max="2306" width="9" style="409"/>
    <col min="2307" max="2307" width="22.77734375" style="409" customWidth="1"/>
    <col min="2308" max="2308" width="14.109375" style="409" customWidth="1"/>
    <col min="2309" max="2310" width="12.109375" style="409" customWidth="1"/>
    <col min="2311" max="2312" width="16.21875" style="409" customWidth="1"/>
    <col min="2313" max="2313" width="26.6640625" style="409" customWidth="1"/>
    <col min="2314" max="2314" width="27.44140625" style="409" customWidth="1"/>
    <col min="2315" max="2560" width="9" style="409"/>
    <col min="2561" max="2561" width="14.6640625" style="409" customWidth="1"/>
    <col min="2562" max="2562" width="9" style="409"/>
    <col min="2563" max="2563" width="22.77734375" style="409" customWidth="1"/>
    <col min="2564" max="2564" width="14.109375" style="409" customWidth="1"/>
    <col min="2565" max="2566" width="12.109375" style="409" customWidth="1"/>
    <col min="2567" max="2568" width="16.21875" style="409" customWidth="1"/>
    <col min="2569" max="2569" width="26.6640625" style="409" customWidth="1"/>
    <col min="2570" max="2570" width="27.44140625" style="409" customWidth="1"/>
    <col min="2571" max="2816" width="9" style="409"/>
    <col min="2817" max="2817" width="14.6640625" style="409" customWidth="1"/>
    <col min="2818" max="2818" width="9" style="409"/>
    <col min="2819" max="2819" width="22.77734375" style="409" customWidth="1"/>
    <col min="2820" max="2820" width="14.109375" style="409" customWidth="1"/>
    <col min="2821" max="2822" width="12.109375" style="409" customWidth="1"/>
    <col min="2823" max="2824" width="16.21875" style="409" customWidth="1"/>
    <col min="2825" max="2825" width="26.6640625" style="409" customWidth="1"/>
    <col min="2826" max="2826" width="27.44140625" style="409" customWidth="1"/>
    <col min="2827" max="3072" width="9" style="409"/>
    <col min="3073" max="3073" width="14.6640625" style="409" customWidth="1"/>
    <col min="3074" max="3074" width="9" style="409"/>
    <col min="3075" max="3075" width="22.77734375" style="409" customWidth="1"/>
    <col min="3076" max="3076" width="14.109375" style="409" customWidth="1"/>
    <col min="3077" max="3078" width="12.109375" style="409" customWidth="1"/>
    <col min="3079" max="3080" width="16.21875" style="409" customWidth="1"/>
    <col min="3081" max="3081" width="26.6640625" style="409" customWidth="1"/>
    <col min="3082" max="3082" width="27.44140625" style="409" customWidth="1"/>
    <col min="3083" max="3328" width="9" style="409"/>
    <col min="3329" max="3329" width="14.6640625" style="409" customWidth="1"/>
    <col min="3330" max="3330" width="9" style="409"/>
    <col min="3331" max="3331" width="22.77734375" style="409" customWidth="1"/>
    <col min="3332" max="3332" width="14.109375" style="409" customWidth="1"/>
    <col min="3333" max="3334" width="12.109375" style="409" customWidth="1"/>
    <col min="3335" max="3336" width="16.21875" style="409" customWidth="1"/>
    <col min="3337" max="3337" width="26.6640625" style="409" customWidth="1"/>
    <col min="3338" max="3338" width="27.44140625" style="409" customWidth="1"/>
    <col min="3339" max="3584" width="9" style="409"/>
    <col min="3585" max="3585" width="14.6640625" style="409" customWidth="1"/>
    <col min="3586" max="3586" width="9" style="409"/>
    <col min="3587" max="3587" width="22.77734375" style="409" customWidth="1"/>
    <col min="3588" max="3588" width="14.109375" style="409" customWidth="1"/>
    <col min="3589" max="3590" width="12.109375" style="409" customWidth="1"/>
    <col min="3591" max="3592" width="16.21875" style="409" customWidth="1"/>
    <col min="3593" max="3593" width="26.6640625" style="409" customWidth="1"/>
    <col min="3594" max="3594" width="27.44140625" style="409" customWidth="1"/>
    <col min="3595" max="3840" width="9" style="409"/>
    <col min="3841" max="3841" width="14.6640625" style="409" customWidth="1"/>
    <col min="3842" max="3842" width="9" style="409"/>
    <col min="3843" max="3843" width="22.77734375" style="409" customWidth="1"/>
    <col min="3844" max="3844" width="14.109375" style="409" customWidth="1"/>
    <col min="3845" max="3846" width="12.109375" style="409" customWidth="1"/>
    <col min="3847" max="3848" width="16.21875" style="409" customWidth="1"/>
    <col min="3849" max="3849" width="26.6640625" style="409" customWidth="1"/>
    <col min="3850" max="3850" width="27.44140625" style="409" customWidth="1"/>
    <col min="3851" max="4096" width="9" style="409"/>
    <col min="4097" max="4097" width="14.6640625" style="409" customWidth="1"/>
    <col min="4098" max="4098" width="9" style="409"/>
    <col min="4099" max="4099" width="22.77734375" style="409" customWidth="1"/>
    <col min="4100" max="4100" width="14.109375" style="409" customWidth="1"/>
    <col min="4101" max="4102" width="12.109375" style="409" customWidth="1"/>
    <col min="4103" max="4104" width="16.21875" style="409" customWidth="1"/>
    <col min="4105" max="4105" width="26.6640625" style="409" customWidth="1"/>
    <col min="4106" max="4106" width="27.44140625" style="409" customWidth="1"/>
    <col min="4107" max="4352" width="9" style="409"/>
    <col min="4353" max="4353" width="14.6640625" style="409" customWidth="1"/>
    <col min="4354" max="4354" width="9" style="409"/>
    <col min="4355" max="4355" width="22.77734375" style="409" customWidth="1"/>
    <col min="4356" max="4356" width="14.109375" style="409" customWidth="1"/>
    <col min="4357" max="4358" width="12.109375" style="409" customWidth="1"/>
    <col min="4359" max="4360" width="16.21875" style="409" customWidth="1"/>
    <col min="4361" max="4361" width="26.6640625" style="409" customWidth="1"/>
    <col min="4362" max="4362" width="27.44140625" style="409" customWidth="1"/>
    <col min="4363" max="4608" width="9" style="409"/>
    <col min="4609" max="4609" width="14.6640625" style="409" customWidth="1"/>
    <col min="4610" max="4610" width="9" style="409"/>
    <col min="4611" max="4611" width="22.77734375" style="409" customWidth="1"/>
    <col min="4612" max="4612" width="14.109375" style="409" customWidth="1"/>
    <col min="4613" max="4614" width="12.109375" style="409" customWidth="1"/>
    <col min="4615" max="4616" width="16.21875" style="409" customWidth="1"/>
    <col min="4617" max="4617" width="26.6640625" style="409" customWidth="1"/>
    <col min="4618" max="4618" width="27.44140625" style="409" customWidth="1"/>
    <col min="4619" max="4864" width="9" style="409"/>
    <col min="4865" max="4865" width="14.6640625" style="409" customWidth="1"/>
    <col min="4866" max="4866" width="9" style="409"/>
    <col min="4867" max="4867" width="22.77734375" style="409" customWidth="1"/>
    <col min="4868" max="4868" width="14.109375" style="409" customWidth="1"/>
    <col min="4869" max="4870" width="12.109375" style="409" customWidth="1"/>
    <col min="4871" max="4872" width="16.21875" style="409" customWidth="1"/>
    <col min="4873" max="4873" width="26.6640625" style="409" customWidth="1"/>
    <col min="4874" max="4874" width="27.44140625" style="409" customWidth="1"/>
    <col min="4875" max="5120" width="9" style="409"/>
    <col min="5121" max="5121" width="14.6640625" style="409" customWidth="1"/>
    <col min="5122" max="5122" width="9" style="409"/>
    <col min="5123" max="5123" width="22.77734375" style="409" customWidth="1"/>
    <col min="5124" max="5124" width="14.109375" style="409" customWidth="1"/>
    <col min="5125" max="5126" width="12.109375" style="409" customWidth="1"/>
    <col min="5127" max="5128" width="16.21875" style="409" customWidth="1"/>
    <col min="5129" max="5129" width="26.6640625" style="409" customWidth="1"/>
    <col min="5130" max="5130" width="27.44140625" style="409" customWidth="1"/>
    <col min="5131" max="5376" width="9" style="409"/>
    <col min="5377" max="5377" width="14.6640625" style="409" customWidth="1"/>
    <col min="5378" max="5378" width="9" style="409"/>
    <col min="5379" max="5379" width="22.77734375" style="409" customWidth="1"/>
    <col min="5380" max="5380" width="14.109375" style="409" customWidth="1"/>
    <col min="5381" max="5382" width="12.109375" style="409" customWidth="1"/>
    <col min="5383" max="5384" width="16.21875" style="409" customWidth="1"/>
    <col min="5385" max="5385" width="26.6640625" style="409" customWidth="1"/>
    <col min="5386" max="5386" width="27.44140625" style="409" customWidth="1"/>
    <col min="5387" max="5632" width="9" style="409"/>
    <col min="5633" max="5633" width="14.6640625" style="409" customWidth="1"/>
    <col min="5634" max="5634" width="9" style="409"/>
    <col min="5635" max="5635" width="22.77734375" style="409" customWidth="1"/>
    <col min="5636" max="5636" width="14.109375" style="409" customWidth="1"/>
    <col min="5637" max="5638" width="12.109375" style="409" customWidth="1"/>
    <col min="5639" max="5640" width="16.21875" style="409" customWidth="1"/>
    <col min="5641" max="5641" width="26.6640625" style="409" customWidth="1"/>
    <col min="5642" max="5642" width="27.44140625" style="409" customWidth="1"/>
    <col min="5643" max="5888" width="9" style="409"/>
    <col min="5889" max="5889" width="14.6640625" style="409" customWidth="1"/>
    <col min="5890" max="5890" width="9" style="409"/>
    <col min="5891" max="5891" width="22.77734375" style="409" customWidth="1"/>
    <col min="5892" max="5892" width="14.109375" style="409" customWidth="1"/>
    <col min="5893" max="5894" width="12.109375" style="409" customWidth="1"/>
    <col min="5895" max="5896" width="16.21875" style="409" customWidth="1"/>
    <col min="5897" max="5897" width="26.6640625" style="409" customWidth="1"/>
    <col min="5898" max="5898" width="27.44140625" style="409" customWidth="1"/>
    <col min="5899" max="6144" width="9" style="409"/>
    <col min="6145" max="6145" width="14.6640625" style="409" customWidth="1"/>
    <col min="6146" max="6146" width="9" style="409"/>
    <col min="6147" max="6147" width="22.77734375" style="409" customWidth="1"/>
    <col min="6148" max="6148" width="14.109375" style="409" customWidth="1"/>
    <col min="6149" max="6150" width="12.109375" style="409" customWidth="1"/>
    <col min="6151" max="6152" width="16.21875" style="409" customWidth="1"/>
    <col min="6153" max="6153" width="26.6640625" style="409" customWidth="1"/>
    <col min="6154" max="6154" width="27.44140625" style="409" customWidth="1"/>
    <col min="6155" max="6400" width="9" style="409"/>
    <col min="6401" max="6401" width="14.6640625" style="409" customWidth="1"/>
    <col min="6402" max="6402" width="9" style="409"/>
    <col min="6403" max="6403" width="22.77734375" style="409" customWidth="1"/>
    <col min="6404" max="6404" width="14.109375" style="409" customWidth="1"/>
    <col min="6405" max="6406" width="12.109375" style="409" customWidth="1"/>
    <col min="6407" max="6408" width="16.21875" style="409" customWidth="1"/>
    <col min="6409" max="6409" width="26.6640625" style="409" customWidth="1"/>
    <col min="6410" max="6410" width="27.44140625" style="409" customWidth="1"/>
    <col min="6411" max="6656" width="9" style="409"/>
    <col min="6657" max="6657" width="14.6640625" style="409" customWidth="1"/>
    <col min="6658" max="6658" width="9" style="409"/>
    <col min="6659" max="6659" width="22.77734375" style="409" customWidth="1"/>
    <col min="6660" max="6660" width="14.109375" style="409" customWidth="1"/>
    <col min="6661" max="6662" width="12.109375" style="409" customWidth="1"/>
    <col min="6663" max="6664" width="16.21875" style="409" customWidth="1"/>
    <col min="6665" max="6665" width="26.6640625" style="409" customWidth="1"/>
    <col min="6666" max="6666" width="27.44140625" style="409" customWidth="1"/>
    <col min="6667" max="6912" width="9" style="409"/>
    <col min="6913" max="6913" width="14.6640625" style="409" customWidth="1"/>
    <col min="6914" max="6914" width="9" style="409"/>
    <col min="6915" max="6915" width="22.77734375" style="409" customWidth="1"/>
    <col min="6916" max="6916" width="14.109375" style="409" customWidth="1"/>
    <col min="6917" max="6918" width="12.109375" style="409" customWidth="1"/>
    <col min="6919" max="6920" width="16.21875" style="409" customWidth="1"/>
    <col min="6921" max="6921" width="26.6640625" style="409" customWidth="1"/>
    <col min="6922" max="6922" width="27.44140625" style="409" customWidth="1"/>
    <col min="6923" max="7168" width="9" style="409"/>
    <col min="7169" max="7169" width="14.6640625" style="409" customWidth="1"/>
    <col min="7170" max="7170" width="9" style="409"/>
    <col min="7171" max="7171" width="22.77734375" style="409" customWidth="1"/>
    <col min="7172" max="7172" width="14.109375" style="409" customWidth="1"/>
    <col min="7173" max="7174" width="12.109375" style="409" customWidth="1"/>
    <col min="7175" max="7176" width="16.21875" style="409" customWidth="1"/>
    <col min="7177" max="7177" width="26.6640625" style="409" customWidth="1"/>
    <col min="7178" max="7178" width="27.44140625" style="409" customWidth="1"/>
    <col min="7179" max="7424" width="9" style="409"/>
    <col min="7425" max="7425" width="14.6640625" style="409" customWidth="1"/>
    <col min="7426" max="7426" width="9" style="409"/>
    <col min="7427" max="7427" width="22.77734375" style="409" customWidth="1"/>
    <col min="7428" max="7428" width="14.109375" style="409" customWidth="1"/>
    <col min="7429" max="7430" width="12.109375" style="409" customWidth="1"/>
    <col min="7431" max="7432" width="16.21875" style="409" customWidth="1"/>
    <col min="7433" max="7433" width="26.6640625" style="409" customWidth="1"/>
    <col min="7434" max="7434" width="27.44140625" style="409" customWidth="1"/>
    <col min="7435" max="7680" width="9" style="409"/>
    <col min="7681" max="7681" width="14.6640625" style="409" customWidth="1"/>
    <col min="7682" max="7682" width="9" style="409"/>
    <col min="7683" max="7683" width="22.77734375" style="409" customWidth="1"/>
    <col min="7684" max="7684" width="14.109375" style="409" customWidth="1"/>
    <col min="7685" max="7686" width="12.109375" style="409" customWidth="1"/>
    <col min="7687" max="7688" width="16.21875" style="409" customWidth="1"/>
    <col min="7689" max="7689" width="26.6640625" style="409" customWidth="1"/>
    <col min="7690" max="7690" width="27.44140625" style="409" customWidth="1"/>
    <col min="7691" max="7936" width="9" style="409"/>
    <col min="7937" max="7937" width="14.6640625" style="409" customWidth="1"/>
    <col min="7938" max="7938" width="9" style="409"/>
    <col min="7939" max="7939" width="22.77734375" style="409" customWidth="1"/>
    <col min="7940" max="7940" width="14.109375" style="409" customWidth="1"/>
    <col min="7941" max="7942" width="12.109375" style="409" customWidth="1"/>
    <col min="7943" max="7944" width="16.21875" style="409" customWidth="1"/>
    <col min="7945" max="7945" width="26.6640625" style="409" customWidth="1"/>
    <col min="7946" max="7946" width="27.44140625" style="409" customWidth="1"/>
    <col min="7947" max="8192" width="9" style="409"/>
    <col min="8193" max="8193" width="14.6640625" style="409" customWidth="1"/>
    <col min="8194" max="8194" width="9" style="409"/>
    <col min="8195" max="8195" width="22.77734375" style="409" customWidth="1"/>
    <col min="8196" max="8196" width="14.109375" style="409" customWidth="1"/>
    <col min="8197" max="8198" width="12.109375" style="409" customWidth="1"/>
    <col min="8199" max="8200" width="16.21875" style="409" customWidth="1"/>
    <col min="8201" max="8201" width="26.6640625" style="409" customWidth="1"/>
    <col min="8202" max="8202" width="27.44140625" style="409" customWidth="1"/>
    <col min="8203" max="8448" width="9" style="409"/>
    <col min="8449" max="8449" width="14.6640625" style="409" customWidth="1"/>
    <col min="8450" max="8450" width="9" style="409"/>
    <col min="8451" max="8451" width="22.77734375" style="409" customWidth="1"/>
    <col min="8452" max="8452" width="14.109375" style="409" customWidth="1"/>
    <col min="8453" max="8454" width="12.109375" style="409" customWidth="1"/>
    <col min="8455" max="8456" width="16.21875" style="409" customWidth="1"/>
    <col min="8457" max="8457" width="26.6640625" style="409" customWidth="1"/>
    <col min="8458" max="8458" width="27.44140625" style="409" customWidth="1"/>
    <col min="8459" max="8704" width="9" style="409"/>
    <col min="8705" max="8705" width="14.6640625" style="409" customWidth="1"/>
    <col min="8706" max="8706" width="9" style="409"/>
    <col min="8707" max="8707" width="22.77734375" style="409" customWidth="1"/>
    <col min="8708" max="8708" width="14.109375" style="409" customWidth="1"/>
    <col min="8709" max="8710" width="12.109375" style="409" customWidth="1"/>
    <col min="8711" max="8712" width="16.21875" style="409" customWidth="1"/>
    <col min="8713" max="8713" width="26.6640625" style="409" customWidth="1"/>
    <col min="8714" max="8714" width="27.44140625" style="409" customWidth="1"/>
    <col min="8715" max="8960" width="9" style="409"/>
    <col min="8961" max="8961" width="14.6640625" style="409" customWidth="1"/>
    <col min="8962" max="8962" width="9" style="409"/>
    <col min="8963" max="8963" width="22.77734375" style="409" customWidth="1"/>
    <col min="8964" max="8964" width="14.109375" style="409" customWidth="1"/>
    <col min="8965" max="8966" width="12.109375" style="409" customWidth="1"/>
    <col min="8967" max="8968" width="16.21875" style="409" customWidth="1"/>
    <col min="8969" max="8969" width="26.6640625" style="409" customWidth="1"/>
    <col min="8970" max="8970" width="27.44140625" style="409" customWidth="1"/>
    <col min="8971" max="9216" width="9" style="409"/>
    <col min="9217" max="9217" width="14.6640625" style="409" customWidth="1"/>
    <col min="9218" max="9218" width="9" style="409"/>
    <col min="9219" max="9219" width="22.77734375" style="409" customWidth="1"/>
    <col min="9220" max="9220" width="14.109375" style="409" customWidth="1"/>
    <col min="9221" max="9222" width="12.109375" style="409" customWidth="1"/>
    <col min="9223" max="9224" width="16.21875" style="409" customWidth="1"/>
    <col min="9225" max="9225" width="26.6640625" style="409" customWidth="1"/>
    <col min="9226" max="9226" width="27.44140625" style="409" customWidth="1"/>
    <col min="9227" max="9472" width="9" style="409"/>
    <col min="9473" max="9473" width="14.6640625" style="409" customWidth="1"/>
    <col min="9474" max="9474" width="9" style="409"/>
    <col min="9475" max="9475" width="22.77734375" style="409" customWidth="1"/>
    <col min="9476" max="9476" width="14.109375" style="409" customWidth="1"/>
    <col min="9477" max="9478" width="12.109375" style="409" customWidth="1"/>
    <col min="9479" max="9480" width="16.21875" style="409" customWidth="1"/>
    <col min="9481" max="9481" width="26.6640625" style="409" customWidth="1"/>
    <col min="9482" max="9482" width="27.44140625" style="409" customWidth="1"/>
    <col min="9483" max="9728" width="9" style="409"/>
    <col min="9729" max="9729" width="14.6640625" style="409" customWidth="1"/>
    <col min="9730" max="9730" width="9" style="409"/>
    <col min="9731" max="9731" width="22.77734375" style="409" customWidth="1"/>
    <col min="9732" max="9732" width="14.109375" style="409" customWidth="1"/>
    <col min="9733" max="9734" width="12.109375" style="409" customWidth="1"/>
    <col min="9735" max="9736" width="16.21875" style="409" customWidth="1"/>
    <col min="9737" max="9737" width="26.6640625" style="409" customWidth="1"/>
    <col min="9738" max="9738" width="27.44140625" style="409" customWidth="1"/>
    <col min="9739" max="9984" width="9" style="409"/>
    <col min="9985" max="9985" width="14.6640625" style="409" customWidth="1"/>
    <col min="9986" max="9986" width="9" style="409"/>
    <col min="9987" max="9987" width="22.77734375" style="409" customWidth="1"/>
    <col min="9988" max="9988" width="14.109375" style="409" customWidth="1"/>
    <col min="9989" max="9990" width="12.109375" style="409" customWidth="1"/>
    <col min="9991" max="9992" width="16.21875" style="409" customWidth="1"/>
    <col min="9993" max="9993" width="26.6640625" style="409" customWidth="1"/>
    <col min="9994" max="9994" width="27.44140625" style="409" customWidth="1"/>
    <col min="9995" max="10240" width="9" style="409"/>
    <col min="10241" max="10241" width="14.6640625" style="409" customWidth="1"/>
    <col min="10242" max="10242" width="9" style="409"/>
    <col min="10243" max="10243" width="22.77734375" style="409" customWidth="1"/>
    <col min="10244" max="10244" width="14.109375" style="409" customWidth="1"/>
    <col min="10245" max="10246" width="12.109375" style="409" customWidth="1"/>
    <col min="10247" max="10248" width="16.21875" style="409" customWidth="1"/>
    <col min="10249" max="10249" width="26.6640625" style="409" customWidth="1"/>
    <col min="10250" max="10250" width="27.44140625" style="409" customWidth="1"/>
    <col min="10251" max="10496" width="9" style="409"/>
    <col min="10497" max="10497" width="14.6640625" style="409" customWidth="1"/>
    <col min="10498" max="10498" width="9" style="409"/>
    <col min="10499" max="10499" width="22.77734375" style="409" customWidth="1"/>
    <col min="10500" max="10500" width="14.109375" style="409" customWidth="1"/>
    <col min="10501" max="10502" width="12.109375" style="409" customWidth="1"/>
    <col min="10503" max="10504" width="16.21875" style="409" customWidth="1"/>
    <col min="10505" max="10505" width="26.6640625" style="409" customWidth="1"/>
    <col min="10506" max="10506" width="27.44140625" style="409" customWidth="1"/>
    <col min="10507" max="10752" width="9" style="409"/>
    <col min="10753" max="10753" width="14.6640625" style="409" customWidth="1"/>
    <col min="10754" max="10754" width="9" style="409"/>
    <col min="10755" max="10755" width="22.77734375" style="409" customWidth="1"/>
    <col min="10756" max="10756" width="14.109375" style="409" customWidth="1"/>
    <col min="10757" max="10758" width="12.109375" style="409" customWidth="1"/>
    <col min="10759" max="10760" width="16.21875" style="409" customWidth="1"/>
    <col min="10761" max="10761" width="26.6640625" style="409" customWidth="1"/>
    <col min="10762" max="10762" width="27.44140625" style="409" customWidth="1"/>
    <col min="10763" max="11008" width="9" style="409"/>
    <col min="11009" max="11009" width="14.6640625" style="409" customWidth="1"/>
    <col min="11010" max="11010" width="9" style="409"/>
    <col min="11011" max="11011" width="22.77734375" style="409" customWidth="1"/>
    <col min="11012" max="11012" width="14.109375" style="409" customWidth="1"/>
    <col min="11013" max="11014" width="12.109375" style="409" customWidth="1"/>
    <col min="11015" max="11016" width="16.21875" style="409" customWidth="1"/>
    <col min="11017" max="11017" width="26.6640625" style="409" customWidth="1"/>
    <col min="11018" max="11018" width="27.44140625" style="409" customWidth="1"/>
    <col min="11019" max="11264" width="9" style="409"/>
    <col min="11265" max="11265" width="14.6640625" style="409" customWidth="1"/>
    <col min="11266" max="11266" width="9" style="409"/>
    <col min="11267" max="11267" width="22.77734375" style="409" customWidth="1"/>
    <col min="11268" max="11268" width="14.109375" style="409" customWidth="1"/>
    <col min="11269" max="11270" width="12.109375" style="409" customWidth="1"/>
    <col min="11271" max="11272" width="16.21875" style="409" customWidth="1"/>
    <col min="11273" max="11273" width="26.6640625" style="409" customWidth="1"/>
    <col min="11274" max="11274" width="27.44140625" style="409" customWidth="1"/>
    <col min="11275" max="11520" width="9" style="409"/>
    <col min="11521" max="11521" width="14.6640625" style="409" customWidth="1"/>
    <col min="11522" max="11522" width="9" style="409"/>
    <col min="11523" max="11523" width="22.77734375" style="409" customWidth="1"/>
    <col min="11524" max="11524" width="14.109375" style="409" customWidth="1"/>
    <col min="11525" max="11526" width="12.109375" style="409" customWidth="1"/>
    <col min="11527" max="11528" width="16.21875" style="409" customWidth="1"/>
    <col min="11529" max="11529" width="26.6640625" style="409" customWidth="1"/>
    <col min="11530" max="11530" width="27.44140625" style="409" customWidth="1"/>
    <col min="11531" max="11776" width="9" style="409"/>
    <col min="11777" max="11777" width="14.6640625" style="409" customWidth="1"/>
    <col min="11778" max="11778" width="9" style="409"/>
    <col min="11779" max="11779" width="22.77734375" style="409" customWidth="1"/>
    <col min="11780" max="11780" width="14.109375" style="409" customWidth="1"/>
    <col min="11781" max="11782" width="12.109375" style="409" customWidth="1"/>
    <col min="11783" max="11784" width="16.21875" style="409" customWidth="1"/>
    <col min="11785" max="11785" width="26.6640625" style="409" customWidth="1"/>
    <col min="11786" max="11786" width="27.44140625" style="409" customWidth="1"/>
    <col min="11787" max="12032" width="9" style="409"/>
    <col min="12033" max="12033" width="14.6640625" style="409" customWidth="1"/>
    <col min="12034" max="12034" width="9" style="409"/>
    <col min="12035" max="12035" width="22.77734375" style="409" customWidth="1"/>
    <col min="12036" max="12036" width="14.109375" style="409" customWidth="1"/>
    <col min="12037" max="12038" width="12.109375" style="409" customWidth="1"/>
    <col min="12039" max="12040" width="16.21875" style="409" customWidth="1"/>
    <col min="12041" max="12041" width="26.6640625" style="409" customWidth="1"/>
    <col min="12042" max="12042" width="27.44140625" style="409" customWidth="1"/>
    <col min="12043" max="12288" width="9" style="409"/>
    <col min="12289" max="12289" width="14.6640625" style="409" customWidth="1"/>
    <col min="12290" max="12290" width="9" style="409"/>
    <col min="12291" max="12291" width="22.77734375" style="409" customWidth="1"/>
    <col min="12292" max="12292" width="14.109375" style="409" customWidth="1"/>
    <col min="12293" max="12294" width="12.109375" style="409" customWidth="1"/>
    <col min="12295" max="12296" width="16.21875" style="409" customWidth="1"/>
    <col min="12297" max="12297" width="26.6640625" style="409" customWidth="1"/>
    <col min="12298" max="12298" width="27.44140625" style="409" customWidth="1"/>
    <col min="12299" max="12544" width="9" style="409"/>
    <col min="12545" max="12545" width="14.6640625" style="409" customWidth="1"/>
    <col min="12546" max="12546" width="9" style="409"/>
    <col min="12547" max="12547" width="22.77734375" style="409" customWidth="1"/>
    <col min="12548" max="12548" width="14.109375" style="409" customWidth="1"/>
    <col min="12549" max="12550" width="12.109375" style="409" customWidth="1"/>
    <col min="12551" max="12552" width="16.21875" style="409" customWidth="1"/>
    <col min="12553" max="12553" width="26.6640625" style="409" customWidth="1"/>
    <col min="12554" max="12554" width="27.44140625" style="409" customWidth="1"/>
    <col min="12555" max="12800" width="9" style="409"/>
    <col min="12801" max="12801" width="14.6640625" style="409" customWidth="1"/>
    <col min="12802" max="12802" width="9" style="409"/>
    <col min="12803" max="12803" width="22.77734375" style="409" customWidth="1"/>
    <col min="12804" max="12804" width="14.109375" style="409" customWidth="1"/>
    <col min="12805" max="12806" width="12.109375" style="409" customWidth="1"/>
    <col min="12807" max="12808" width="16.21875" style="409" customWidth="1"/>
    <col min="12809" max="12809" width="26.6640625" style="409" customWidth="1"/>
    <col min="12810" max="12810" width="27.44140625" style="409" customWidth="1"/>
    <col min="12811" max="13056" width="9" style="409"/>
    <col min="13057" max="13057" width="14.6640625" style="409" customWidth="1"/>
    <col min="13058" max="13058" width="9" style="409"/>
    <col min="13059" max="13059" width="22.77734375" style="409" customWidth="1"/>
    <col min="13060" max="13060" width="14.109375" style="409" customWidth="1"/>
    <col min="13061" max="13062" width="12.109375" style="409" customWidth="1"/>
    <col min="13063" max="13064" width="16.21875" style="409" customWidth="1"/>
    <col min="13065" max="13065" width="26.6640625" style="409" customWidth="1"/>
    <col min="13066" max="13066" width="27.44140625" style="409" customWidth="1"/>
    <col min="13067" max="13312" width="9" style="409"/>
    <col min="13313" max="13313" width="14.6640625" style="409" customWidth="1"/>
    <col min="13314" max="13314" width="9" style="409"/>
    <col min="13315" max="13315" width="22.77734375" style="409" customWidth="1"/>
    <col min="13316" max="13316" width="14.109375" style="409" customWidth="1"/>
    <col min="13317" max="13318" width="12.109375" style="409" customWidth="1"/>
    <col min="13319" max="13320" width="16.21875" style="409" customWidth="1"/>
    <col min="13321" max="13321" width="26.6640625" style="409" customWidth="1"/>
    <col min="13322" max="13322" width="27.44140625" style="409" customWidth="1"/>
    <col min="13323" max="13568" width="9" style="409"/>
    <col min="13569" max="13569" width="14.6640625" style="409" customWidth="1"/>
    <col min="13570" max="13570" width="9" style="409"/>
    <col min="13571" max="13571" width="22.77734375" style="409" customWidth="1"/>
    <col min="13572" max="13572" width="14.109375" style="409" customWidth="1"/>
    <col min="13573" max="13574" width="12.109375" style="409" customWidth="1"/>
    <col min="13575" max="13576" width="16.21875" style="409" customWidth="1"/>
    <col min="13577" max="13577" width="26.6640625" style="409" customWidth="1"/>
    <col min="13578" max="13578" width="27.44140625" style="409" customWidth="1"/>
    <col min="13579" max="13824" width="9" style="409"/>
    <col min="13825" max="13825" width="14.6640625" style="409" customWidth="1"/>
    <col min="13826" max="13826" width="9" style="409"/>
    <col min="13827" max="13827" width="22.77734375" style="409" customWidth="1"/>
    <col min="13828" max="13828" width="14.109375" style="409" customWidth="1"/>
    <col min="13829" max="13830" width="12.109375" style="409" customWidth="1"/>
    <col min="13831" max="13832" width="16.21875" style="409" customWidth="1"/>
    <col min="13833" max="13833" width="26.6640625" style="409" customWidth="1"/>
    <col min="13834" max="13834" width="27.44140625" style="409" customWidth="1"/>
    <col min="13835" max="14080" width="9" style="409"/>
    <col min="14081" max="14081" width="14.6640625" style="409" customWidth="1"/>
    <col min="14082" max="14082" width="9" style="409"/>
    <col min="14083" max="14083" width="22.77734375" style="409" customWidth="1"/>
    <col min="14084" max="14084" width="14.109375" style="409" customWidth="1"/>
    <col min="14085" max="14086" width="12.109375" style="409" customWidth="1"/>
    <col min="14087" max="14088" width="16.21875" style="409" customWidth="1"/>
    <col min="14089" max="14089" width="26.6640625" style="409" customWidth="1"/>
    <col min="14090" max="14090" width="27.44140625" style="409" customWidth="1"/>
    <col min="14091" max="14336" width="9" style="409"/>
    <col min="14337" max="14337" width="14.6640625" style="409" customWidth="1"/>
    <col min="14338" max="14338" width="9" style="409"/>
    <col min="14339" max="14339" width="22.77734375" style="409" customWidth="1"/>
    <col min="14340" max="14340" width="14.109375" style="409" customWidth="1"/>
    <col min="14341" max="14342" width="12.109375" style="409" customWidth="1"/>
    <col min="14343" max="14344" width="16.21875" style="409" customWidth="1"/>
    <col min="14345" max="14345" width="26.6640625" style="409" customWidth="1"/>
    <col min="14346" max="14346" width="27.44140625" style="409" customWidth="1"/>
    <col min="14347" max="14592" width="9" style="409"/>
    <col min="14593" max="14593" width="14.6640625" style="409" customWidth="1"/>
    <col min="14594" max="14594" width="9" style="409"/>
    <col min="14595" max="14595" width="22.77734375" style="409" customWidth="1"/>
    <col min="14596" max="14596" width="14.109375" style="409" customWidth="1"/>
    <col min="14597" max="14598" width="12.109375" style="409" customWidth="1"/>
    <col min="14599" max="14600" width="16.21875" style="409" customWidth="1"/>
    <col min="14601" max="14601" width="26.6640625" style="409" customWidth="1"/>
    <col min="14602" max="14602" width="27.44140625" style="409" customWidth="1"/>
    <col min="14603" max="14848" width="9" style="409"/>
    <col min="14849" max="14849" width="14.6640625" style="409" customWidth="1"/>
    <col min="14850" max="14850" width="9" style="409"/>
    <col min="14851" max="14851" width="22.77734375" style="409" customWidth="1"/>
    <col min="14852" max="14852" width="14.109375" style="409" customWidth="1"/>
    <col min="14853" max="14854" width="12.109375" style="409" customWidth="1"/>
    <col min="14855" max="14856" width="16.21875" style="409" customWidth="1"/>
    <col min="14857" max="14857" width="26.6640625" style="409" customWidth="1"/>
    <col min="14858" max="14858" width="27.44140625" style="409" customWidth="1"/>
    <col min="14859" max="15104" width="9" style="409"/>
    <col min="15105" max="15105" width="14.6640625" style="409" customWidth="1"/>
    <col min="15106" max="15106" width="9" style="409"/>
    <col min="15107" max="15107" width="22.77734375" style="409" customWidth="1"/>
    <col min="15108" max="15108" width="14.109375" style="409" customWidth="1"/>
    <col min="15109" max="15110" width="12.109375" style="409" customWidth="1"/>
    <col min="15111" max="15112" width="16.21875" style="409" customWidth="1"/>
    <col min="15113" max="15113" width="26.6640625" style="409" customWidth="1"/>
    <col min="15114" max="15114" width="27.44140625" style="409" customWidth="1"/>
    <col min="15115" max="15360" width="9" style="409"/>
    <col min="15361" max="15361" width="14.6640625" style="409" customWidth="1"/>
    <col min="15362" max="15362" width="9" style="409"/>
    <col min="15363" max="15363" width="22.77734375" style="409" customWidth="1"/>
    <col min="15364" max="15364" width="14.109375" style="409" customWidth="1"/>
    <col min="15365" max="15366" width="12.109375" style="409" customWidth="1"/>
    <col min="15367" max="15368" width="16.21875" style="409" customWidth="1"/>
    <col min="15369" max="15369" width="26.6640625" style="409" customWidth="1"/>
    <col min="15370" max="15370" width="27.44140625" style="409" customWidth="1"/>
    <col min="15371" max="15616" width="9" style="409"/>
    <col min="15617" max="15617" width="14.6640625" style="409" customWidth="1"/>
    <col min="15618" max="15618" width="9" style="409"/>
    <col min="15619" max="15619" width="22.77734375" style="409" customWidth="1"/>
    <col min="15620" max="15620" width="14.109375" style="409" customWidth="1"/>
    <col min="15621" max="15622" width="12.109375" style="409" customWidth="1"/>
    <col min="15623" max="15624" width="16.21875" style="409" customWidth="1"/>
    <col min="15625" max="15625" width="26.6640625" style="409" customWidth="1"/>
    <col min="15626" max="15626" width="27.44140625" style="409" customWidth="1"/>
    <col min="15627" max="15872" width="9" style="409"/>
    <col min="15873" max="15873" width="14.6640625" style="409" customWidth="1"/>
    <col min="15874" max="15874" width="9" style="409"/>
    <col min="15875" max="15875" width="22.77734375" style="409" customWidth="1"/>
    <col min="15876" max="15876" width="14.109375" style="409" customWidth="1"/>
    <col min="15877" max="15878" width="12.109375" style="409" customWidth="1"/>
    <col min="15879" max="15880" width="16.21875" style="409" customWidth="1"/>
    <col min="15881" max="15881" width="26.6640625" style="409" customWidth="1"/>
    <col min="15882" max="15882" width="27.44140625" style="409" customWidth="1"/>
    <col min="15883" max="16128" width="9" style="409"/>
    <col min="16129" max="16129" width="14.6640625" style="409" customWidth="1"/>
    <col min="16130" max="16130" width="9" style="409"/>
    <col min="16131" max="16131" width="22.77734375" style="409" customWidth="1"/>
    <col min="16132" max="16132" width="14.109375" style="409" customWidth="1"/>
    <col min="16133" max="16134" width="12.109375" style="409" customWidth="1"/>
    <col min="16135" max="16136" width="16.21875" style="409" customWidth="1"/>
    <col min="16137" max="16137" width="26.6640625" style="409" customWidth="1"/>
    <col min="16138" max="16138" width="27.44140625" style="409" customWidth="1"/>
    <col min="16139" max="16384" width="9" style="409"/>
  </cols>
  <sheetData>
    <row r="1" spans="1:11" ht="19.8">
      <c r="A1" s="410" t="s">
        <v>1406</v>
      </c>
      <c r="B1" s="403"/>
      <c r="C1" s="403"/>
      <c r="D1" s="404"/>
      <c r="E1" s="404"/>
      <c r="F1" s="404"/>
      <c r="G1" s="405"/>
      <c r="H1" s="427"/>
      <c r="I1" s="423" t="s">
        <v>871</v>
      </c>
      <c r="J1" s="408" t="s">
        <v>1492</v>
      </c>
      <c r="K1" s="147" t="s">
        <v>873</v>
      </c>
    </row>
    <row r="2" spans="1:11" ht="19.8">
      <c r="A2" s="410" t="s">
        <v>1407</v>
      </c>
      <c r="B2" s="411" t="s">
        <v>1493</v>
      </c>
      <c r="C2" s="411"/>
      <c r="D2" s="412"/>
      <c r="E2" s="412"/>
      <c r="F2" s="412"/>
      <c r="G2" s="413"/>
      <c r="H2" s="428"/>
      <c r="I2" s="423" t="s">
        <v>1409</v>
      </c>
      <c r="J2" s="415" t="s">
        <v>1494</v>
      </c>
    </row>
    <row r="3" spans="1:11" ht="33">
      <c r="A3" s="2207" t="s">
        <v>1507</v>
      </c>
      <c r="B3" s="2207"/>
      <c r="C3" s="2207"/>
      <c r="D3" s="2207"/>
      <c r="E3" s="2207"/>
      <c r="F3" s="2207"/>
      <c r="G3" s="2207"/>
      <c r="H3" s="2207"/>
      <c r="I3" s="2207"/>
      <c r="J3" s="2207"/>
    </row>
    <row r="4" spans="1:11" ht="20.25" customHeight="1">
      <c r="A4" s="416" t="s">
        <v>1508</v>
      </c>
      <c r="B4" s="416"/>
      <c r="C4" s="416"/>
      <c r="D4" s="416"/>
      <c r="E4" s="2208" t="s">
        <v>2352</v>
      </c>
      <c r="F4" s="2208"/>
      <c r="G4" s="2208"/>
      <c r="H4" s="416"/>
      <c r="I4" s="416"/>
      <c r="J4" s="416"/>
    </row>
    <row r="5" spans="1:11" ht="22.5" customHeight="1">
      <c r="A5" s="411" t="s">
        <v>1509</v>
      </c>
      <c r="B5" s="411"/>
      <c r="C5" s="411"/>
      <c r="D5" s="412"/>
      <c r="E5" s="412"/>
      <c r="F5" s="412"/>
      <c r="G5" s="417"/>
      <c r="H5" s="411"/>
      <c r="I5" s="418"/>
      <c r="J5" s="417" t="s">
        <v>1414</v>
      </c>
    </row>
    <row r="6" spans="1:11" ht="22.5" customHeight="1">
      <c r="A6" s="2209" t="s">
        <v>1415</v>
      </c>
      <c r="B6" s="2209"/>
      <c r="C6" s="2248"/>
      <c r="D6" s="2211" t="s">
        <v>1498</v>
      </c>
      <c r="E6" s="2212"/>
      <c r="F6" s="2212"/>
      <c r="G6" s="2212"/>
      <c r="H6" s="2212"/>
      <c r="I6" s="2212"/>
      <c r="J6" s="2212"/>
    </row>
    <row r="7" spans="1:11" ht="19.5" customHeight="1">
      <c r="A7" s="2208"/>
      <c r="B7" s="2208"/>
      <c r="C7" s="2249"/>
      <c r="D7" s="2216" t="s">
        <v>1500</v>
      </c>
      <c r="E7" s="420"/>
      <c r="F7" s="419"/>
      <c r="G7" s="421"/>
      <c r="H7" s="421"/>
      <c r="I7" s="422"/>
      <c r="J7" s="2257" t="s">
        <v>1501</v>
      </c>
    </row>
    <row r="8" spans="1:11" ht="16.5" customHeight="1">
      <c r="A8" s="2208"/>
      <c r="B8" s="2208"/>
      <c r="C8" s="2249"/>
      <c r="D8" s="2217"/>
      <c r="E8" s="2228" t="s">
        <v>1422</v>
      </c>
      <c r="F8" s="2231" t="s">
        <v>1510</v>
      </c>
      <c r="G8" s="2229" t="s">
        <v>1424</v>
      </c>
      <c r="H8" s="2233" t="s">
        <v>1425</v>
      </c>
      <c r="I8" s="2229" t="s">
        <v>1426</v>
      </c>
      <c r="J8" s="2258"/>
    </row>
    <row r="9" spans="1:11" ht="23.25" customHeight="1">
      <c r="A9" s="2210"/>
      <c r="B9" s="2210"/>
      <c r="C9" s="2250"/>
      <c r="D9" s="2218"/>
      <c r="E9" s="2228"/>
      <c r="F9" s="2232"/>
      <c r="G9" s="2230"/>
      <c r="H9" s="2234"/>
      <c r="I9" s="2260"/>
      <c r="J9" s="2259"/>
    </row>
    <row r="10" spans="1:11" ht="19.5" customHeight="1">
      <c r="A10" s="2237" t="s">
        <v>1502</v>
      </c>
      <c r="B10" s="2240" t="s">
        <v>1428</v>
      </c>
      <c r="C10" s="2241"/>
      <c r="D10" s="1371"/>
      <c r="E10" s="1372"/>
      <c r="F10" s="1373"/>
      <c r="G10" s="1374"/>
      <c r="H10" s="1374"/>
      <c r="I10" s="1374"/>
      <c r="J10" s="1375"/>
    </row>
    <row r="11" spans="1:11" ht="19.5" customHeight="1">
      <c r="A11" s="2238"/>
      <c r="B11" s="2242" t="s">
        <v>1429</v>
      </c>
      <c r="C11" s="2243"/>
      <c r="D11" s="1371"/>
      <c r="E11" s="1376"/>
      <c r="F11" s="1377"/>
      <c r="G11" s="1374"/>
      <c r="H11" s="1374"/>
      <c r="I11" s="1374"/>
      <c r="J11" s="1375"/>
    </row>
    <row r="12" spans="1:11" ht="19.5" customHeight="1">
      <c r="A12" s="2238"/>
      <c r="B12" s="2244" t="s">
        <v>1430</v>
      </c>
      <c r="C12" s="2245"/>
      <c r="D12" s="1371"/>
      <c r="E12" s="1376"/>
      <c r="F12" s="1378"/>
      <c r="G12" s="1374"/>
      <c r="H12" s="1374"/>
      <c r="I12" s="1374"/>
      <c r="J12" s="1379"/>
    </row>
    <row r="13" spans="1:11" ht="19.5" customHeight="1">
      <c r="A13" s="2238"/>
      <c r="B13" s="2242" t="s">
        <v>1431</v>
      </c>
      <c r="C13" s="2243"/>
      <c r="D13" s="1371"/>
      <c r="E13" s="1376"/>
      <c r="F13" s="1378"/>
      <c r="G13" s="1374"/>
      <c r="H13" s="1374"/>
      <c r="I13" s="1374"/>
      <c r="J13" s="1379"/>
    </row>
    <row r="14" spans="1:11" ht="19.5" customHeight="1">
      <c r="A14" s="2238"/>
      <c r="B14" s="2244" t="s">
        <v>1432</v>
      </c>
      <c r="C14" s="2245"/>
      <c r="D14" s="1371"/>
      <c r="E14" s="1376"/>
      <c r="F14" s="1378"/>
      <c r="G14" s="1374"/>
      <c r="H14" s="1374"/>
      <c r="I14" s="1374"/>
      <c r="J14" s="1379"/>
    </row>
    <row r="15" spans="1:11" ht="19.5" customHeight="1">
      <c r="A15" s="2238"/>
      <c r="B15" s="2242" t="s">
        <v>1433</v>
      </c>
      <c r="C15" s="2243"/>
      <c r="D15" s="1371"/>
      <c r="E15" s="1376"/>
      <c r="F15" s="1378"/>
      <c r="G15" s="1374"/>
      <c r="H15" s="1374"/>
      <c r="I15" s="1374"/>
      <c r="J15" s="1379"/>
    </row>
    <row r="16" spans="1:11" ht="19.5" customHeight="1">
      <c r="A16" s="2238"/>
      <c r="B16" s="2242" t="s">
        <v>1434</v>
      </c>
      <c r="C16" s="2243"/>
      <c r="D16" s="1371"/>
      <c r="E16" s="1376"/>
      <c r="F16" s="1380"/>
      <c r="G16" s="1374"/>
      <c r="H16" s="1374"/>
      <c r="I16" s="1374"/>
      <c r="J16" s="1381"/>
    </row>
    <row r="17" spans="1:10" ht="19.5" customHeight="1">
      <c r="A17" s="2238"/>
      <c r="B17" s="2242" t="s">
        <v>1435</v>
      </c>
      <c r="C17" s="2243"/>
      <c r="D17" s="1371"/>
      <c r="E17" s="1376"/>
      <c r="F17" s="1378"/>
      <c r="G17" s="1374"/>
      <c r="H17" s="1374"/>
      <c r="I17" s="1374"/>
      <c r="J17" s="1379"/>
    </row>
    <row r="18" spans="1:10" ht="19.5" customHeight="1">
      <c r="A18" s="2238"/>
      <c r="B18" s="2242" t="s">
        <v>1436</v>
      </c>
      <c r="C18" s="2243"/>
      <c r="D18" s="1371"/>
      <c r="E18" s="1376"/>
      <c r="F18" s="1378"/>
      <c r="G18" s="1374"/>
      <c r="H18" s="1374"/>
      <c r="I18" s="1374"/>
      <c r="J18" s="1379"/>
    </row>
    <row r="19" spans="1:10" ht="19.5" customHeight="1">
      <c r="A19" s="2238"/>
      <c r="B19" s="2242" t="s">
        <v>1437</v>
      </c>
      <c r="C19" s="2243"/>
      <c r="D19" s="1371"/>
      <c r="E19" s="1376"/>
      <c r="F19" s="1377"/>
      <c r="G19" s="1374"/>
      <c r="H19" s="1374"/>
      <c r="I19" s="1374"/>
      <c r="J19" s="1382"/>
    </row>
    <row r="20" spans="1:10" ht="19.5" customHeight="1">
      <c r="A20" s="2238"/>
      <c r="B20" s="2244" t="s">
        <v>1438</v>
      </c>
      <c r="C20" s="2245"/>
      <c r="D20" s="1371"/>
      <c r="E20" s="1376"/>
      <c r="F20" s="1378"/>
      <c r="G20" s="1374"/>
      <c r="H20" s="1374"/>
      <c r="I20" s="1374"/>
      <c r="J20" s="1382"/>
    </row>
    <row r="21" spans="1:10" ht="19.5" customHeight="1">
      <c r="A21" s="2238"/>
      <c r="B21" s="2244" t="s">
        <v>1439</v>
      </c>
      <c r="C21" s="2245"/>
      <c r="D21" s="1371"/>
      <c r="E21" s="1376"/>
      <c r="F21" s="1378"/>
      <c r="G21" s="1374"/>
      <c r="H21" s="1374"/>
      <c r="I21" s="1374"/>
      <c r="J21" s="1382"/>
    </row>
    <row r="22" spans="1:10" ht="19.5" customHeight="1">
      <c r="A22" s="2238"/>
      <c r="B22" s="2242" t="s">
        <v>1440</v>
      </c>
      <c r="C22" s="2243"/>
      <c r="D22" s="1371"/>
      <c r="E22" s="1376"/>
      <c r="F22" s="1378"/>
      <c r="G22" s="1374"/>
      <c r="H22" s="1374"/>
      <c r="I22" s="1374"/>
      <c r="J22" s="1382"/>
    </row>
    <row r="23" spans="1:10" ht="19.5" customHeight="1" thickBot="1">
      <c r="A23" s="2239"/>
      <c r="B23" s="2246" t="s">
        <v>1441</v>
      </c>
      <c r="C23" s="2247"/>
      <c r="D23" s="1383"/>
      <c r="E23" s="1384"/>
      <c r="F23" s="1385"/>
      <c r="G23" s="1386"/>
      <c r="H23" s="1386"/>
      <c r="I23" s="1386"/>
      <c r="J23" s="1387"/>
    </row>
    <row r="24" spans="1:10" ht="39.75" customHeight="1" thickTop="1">
      <c r="A24" s="2255" t="s">
        <v>1503</v>
      </c>
      <c r="B24" s="2255"/>
      <c r="C24" s="2256"/>
      <c r="D24" s="1329">
        <v>0</v>
      </c>
      <c r="E24" s="1330">
        <v>0</v>
      </c>
      <c r="F24" s="1331">
        <v>0</v>
      </c>
      <c r="G24" s="1388"/>
      <c r="H24" s="1388"/>
      <c r="I24" s="1388"/>
      <c r="J24" s="1336">
        <v>0</v>
      </c>
    </row>
  </sheetData>
  <mergeCells count="27">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A3:J3"/>
    <mergeCell ref="A6:C9"/>
    <mergeCell ref="D6:J6"/>
    <mergeCell ref="D7:D9"/>
    <mergeCell ref="J7:J9"/>
    <mergeCell ref="E8:E9"/>
    <mergeCell ref="F8:F9"/>
    <mergeCell ref="G8:G9"/>
    <mergeCell ref="H8:H9"/>
    <mergeCell ref="I8:I9"/>
    <mergeCell ref="E4:G4"/>
  </mergeCells>
  <phoneticPr fontId="13" type="noConversion"/>
  <hyperlinks>
    <hyperlink ref="K1" location="預告統計資料發布時間表!A1" display="回發布時間表" xr:uid="{11002011-3C6C-4850-8CCC-A8FC61E9DE1F}"/>
  </hyperlinks>
  <pageMargins left="0.31496062992125984" right="0.11811023622047244" top="1.5354330708661417" bottom="0.94488188976377951" header="0.51181102362204722" footer="0.31496062992125984"/>
  <pageSetup paperSize="9" scale="83"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117EE-F345-4D11-8DC4-C383C34827A4}">
  <sheetPr>
    <pageSetUpPr fitToPage="1"/>
  </sheetPr>
  <dimension ref="A1:H39"/>
  <sheetViews>
    <sheetView zoomScale="93" zoomScaleNormal="93" workbookViewId="0">
      <selection activeCell="H1" sqref="H1"/>
    </sheetView>
  </sheetViews>
  <sheetFormatPr defaultColWidth="9" defaultRowHeight="16.2"/>
  <cols>
    <col min="1" max="1" width="19.109375" style="439" customWidth="1"/>
    <col min="2" max="2" width="27" style="439" customWidth="1"/>
    <col min="3" max="4" width="18.109375" style="443" customWidth="1"/>
    <col min="5" max="6" width="18.109375" style="439" customWidth="1"/>
    <col min="7" max="7" width="31.77734375" style="439" customWidth="1"/>
    <col min="8" max="256" width="9" style="409"/>
    <col min="257" max="257" width="19.109375" style="409" customWidth="1"/>
    <col min="258" max="258" width="27" style="409" customWidth="1"/>
    <col min="259" max="262" width="18.109375" style="409" customWidth="1"/>
    <col min="263" max="263" width="31.77734375" style="409" customWidth="1"/>
    <col min="264" max="512" width="9" style="409"/>
    <col min="513" max="513" width="19.109375" style="409" customWidth="1"/>
    <col min="514" max="514" width="27" style="409" customWidth="1"/>
    <col min="515" max="518" width="18.109375" style="409" customWidth="1"/>
    <col min="519" max="519" width="31.77734375" style="409" customWidth="1"/>
    <col min="520" max="768" width="9" style="409"/>
    <col min="769" max="769" width="19.109375" style="409" customWidth="1"/>
    <col min="770" max="770" width="27" style="409" customWidth="1"/>
    <col min="771" max="774" width="18.109375" style="409" customWidth="1"/>
    <col min="775" max="775" width="31.77734375" style="409" customWidth="1"/>
    <col min="776" max="1024" width="9" style="409"/>
    <col min="1025" max="1025" width="19.109375" style="409" customWidth="1"/>
    <col min="1026" max="1026" width="27" style="409" customWidth="1"/>
    <col min="1027" max="1030" width="18.109375" style="409" customWidth="1"/>
    <col min="1031" max="1031" width="31.77734375" style="409" customWidth="1"/>
    <col min="1032" max="1280" width="9" style="409"/>
    <col min="1281" max="1281" width="19.109375" style="409" customWidth="1"/>
    <col min="1282" max="1282" width="27" style="409" customWidth="1"/>
    <col min="1283" max="1286" width="18.109375" style="409" customWidth="1"/>
    <col min="1287" max="1287" width="31.77734375" style="409" customWidth="1"/>
    <col min="1288" max="1536" width="9" style="409"/>
    <col min="1537" max="1537" width="19.109375" style="409" customWidth="1"/>
    <col min="1538" max="1538" width="27" style="409" customWidth="1"/>
    <col min="1539" max="1542" width="18.109375" style="409" customWidth="1"/>
    <col min="1543" max="1543" width="31.77734375" style="409" customWidth="1"/>
    <col min="1544" max="1792" width="9" style="409"/>
    <col min="1793" max="1793" width="19.109375" style="409" customWidth="1"/>
    <col min="1794" max="1794" width="27" style="409" customWidth="1"/>
    <col min="1795" max="1798" width="18.109375" style="409" customWidth="1"/>
    <col min="1799" max="1799" width="31.77734375" style="409" customWidth="1"/>
    <col min="1800" max="2048" width="9" style="409"/>
    <col min="2049" max="2049" width="19.109375" style="409" customWidth="1"/>
    <col min="2050" max="2050" width="27" style="409" customWidth="1"/>
    <col min="2051" max="2054" width="18.109375" style="409" customWidth="1"/>
    <col min="2055" max="2055" width="31.77734375" style="409" customWidth="1"/>
    <col min="2056" max="2304" width="9" style="409"/>
    <col min="2305" max="2305" width="19.109375" style="409" customWidth="1"/>
    <col min="2306" max="2306" width="27" style="409" customWidth="1"/>
    <col min="2307" max="2310" width="18.109375" style="409" customWidth="1"/>
    <col min="2311" max="2311" width="31.77734375" style="409" customWidth="1"/>
    <col min="2312" max="2560" width="9" style="409"/>
    <col min="2561" max="2561" width="19.109375" style="409" customWidth="1"/>
    <col min="2562" max="2562" width="27" style="409" customWidth="1"/>
    <col min="2563" max="2566" width="18.109375" style="409" customWidth="1"/>
    <col min="2567" max="2567" width="31.77734375" style="409" customWidth="1"/>
    <col min="2568" max="2816" width="9" style="409"/>
    <col min="2817" max="2817" width="19.109375" style="409" customWidth="1"/>
    <col min="2818" max="2818" width="27" style="409" customWidth="1"/>
    <col min="2819" max="2822" width="18.109375" style="409" customWidth="1"/>
    <col min="2823" max="2823" width="31.77734375" style="409" customWidth="1"/>
    <col min="2824" max="3072" width="9" style="409"/>
    <col min="3073" max="3073" width="19.109375" style="409" customWidth="1"/>
    <col min="3074" max="3074" width="27" style="409" customWidth="1"/>
    <col min="3075" max="3078" width="18.109375" style="409" customWidth="1"/>
    <col min="3079" max="3079" width="31.77734375" style="409" customWidth="1"/>
    <col min="3080" max="3328" width="9" style="409"/>
    <col min="3329" max="3329" width="19.109375" style="409" customWidth="1"/>
    <col min="3330" max="3330" width="27" style="409" customWidth="1"/>
    <col min="3331" max="3334" width="18.109375" style="409" customWidth="1"/>
    <col min="3335" max="3335" width="31.77734375" style="409" customWidth="1"/>
    <col min="3336" max="3584" width="9" style="409"/>
    <col min="3585" max="3585" width="19.109375" style="409" customWidth="1"/>
    <col min="3586" max="3586" width="27" style="409" customWidth="1"/>
    <col min="3587" max="3590" width="18.109375" style="409" customWidth="1"/>
    <col min="3591" max="3591" width="31.77734375" style="409" customWidth="1"/>
    <col min="3592" max="3840" width="9" style="409"/>
    <col min="3841" max="3841" width="19.109375" style="409" customWidth="1"/>
    <col min="3842" max="3842" width="27" style="409" customWidth="1"/>
    <col min="3843" max="3846" width="18.109375" style="409" customWidth="1"/>
    <col min="3847" max="3847" width="31.77734375" style="409" customWidth="1"/>
    <col min="3848" max="4096" width="9" style="409"/>
    <col min="4097" max="4097" width="19.109375" style="409" customWidth="1"/>
    <col min="4098" max="4098" width="27" style="409" customWidth="1"/>
    <col min="4099" max="4102" width="18.109375" style="409" customWidth="1"/>
    <col min="4103" max="4103" width="31.77734375" style="409" customWidth="1"/>
    <col min="4104" max="4352" width="9" style="409"/>
    <col min="4353" max="4353" width="19.109375" style="409" customWidth="1"/>
    <col min="4354" max="4354" width="27" style="409" customWidth="1"/>
    <col min="4355" max="4358" width="18.109375" style="409" customWidth="1"/>
    <col min="4359" max="4359" width="31.77734375" style="409" customWidth="1"/>
    <col min="4360" max="4608" width="9" style="409"/>
    <col min="4609" max="4609" width="19.109375" style="409" customWidth="1"/>
    <col min="4610" max="4610" width="27" style="409" customWidth="1"/>
    <col min="4611" max="4614" width="18.109375" style="409" customWidth="1"/>
    <col min="4615" max="4615" width="31.77734375" style="409" customWidth="1"/>
    <col min="4616" max="4864" width="9" style="409"/>
    <col min="4865" max="4865" width="19.109375" style="409" customWidth="1"/>
    <col min="4866" max="4866" width="27" style="409" customWidth="1"/>
    <col min="4867" max="4870" width="18.109375" style="409" customWidth="1"/>
    <col min="4871" max="4871" width="31.77734375" style="409" customWidth="1"/>
    <col min="4872" max="5120" width="9" style="409"/>
    <col min="5121" max="5121" width="19.109375" style="409" customWidth="1"/>
    <col min="5122" max="5122" width="27" style="409" customWidth="1"/>
    <col min="5123" max="5126" width="18.109375" style="409" customWidth="1"/>
    <col min="5127" max="5127" width="31.77734375" style="409" customWidth="1"/>
    <col min="5128" max="5376" width="9" style="409"/>
    <col min="5377" max="5377" width="19.109375" style="409" customWidth="1"/>
    <col min="5378" max="5378" width="27" style="409" customWidth="1"/>
    <col min="5379" max="5382" width="18.109375" style="409" customWidth="1"/>
    <col min="5383" max="5383" width="31.77734375" style="409" customWidth="1"/>
    <col min="5384" max="5632" width="9" style="409"/>
    <col min="5633" max="5633" width="19.109375" style="409" customWidth="1"/>
    <col min="5634" max="5634" width="27" style="409" customWidth="1"/>
    <col min="5635" max="5638" width="18.109375" style="409" customWidth="1"/>
    <col min="5639" max="5639" width="31.77734375" style="409" customWidth="1"/>
    <col min="5640" max="5888" width="9" style="409"/>
    <col min="5889" max="5889" width="19.109375" style="409" customWidth="1"/>
    <col min="5890" max="5890" width="27" style="409" customWidth="1"/>
    <col min="5891" max="5894" width="18.109375" style="409" customWidth="1"/>
    <col min="5895" max="5895" width="31.77734375" style="409" customWidth="1"/>
    <col min="5896" max="6144" width="9" style="409"/>
    <col min="6145" max="6145" width="19.109375" style="409" customWidth="1"/>
    <col min="6146" max="6146" width="27" style="409" customWidth="1"/>
    <col min="6147" max="6150" width="18.109375" style="409" customWidth="1"/>
    <col min="6151" max="6151" width="31.77734375" style="409" customWidth="1"/>
    <col min="6152" max="6400" width="9" style="409"/>
    <col min="6401" max="6401" width="19.109375" style="409" customWidth="1"/>
    <col min="6402" max="6402" width="27" style="409" customWidth="1"/>
    <col min="6403" max="6406" width="18.109375" style="409" customWidth="1"/>
    <col min="6407" max="6407" width="31.77734375" style="409" customWidth="1"/>
    <col min="6408" max="6656" width="9" style="409"/>
    <col min="6657" max="6657" width="19.109375" style="409" customWidth="1"/>
    <col min="6658" max="6658" width="27" style="409" customWidth="1"/>
    <col min="6659" max="6662" width="18.109375" style="409" customWidth="1"/>
    <col min="6663" max="6663" width="31.77734375" style="409" customWidth="1"/>
    <col min="6664" max="6912" width="9" style="409"/>
    <col min="6913" max="6913" width="19.109375" style="409" customWidth="1"/>
    <col min="6914" max="6914" width="27" style="409" customWidth="1"/>
    <col min="6915" max="6918" width="18.109375" style="409" customWidth="1"/>
    <col min="6919" max="6919" width="31.77734375" style="409" customWidth="1"/>
    <col min="6920" max="7168" width="9" style="409"/>
    <col min="7169" max="7169" width="19.109375" style="409" customWidth="1"/>
    <col min="7170" max="7170" width="27" style="409" customWidth="1"/>
    <col min="7171" max="7174" width="18.109375" style="409" customWidth="1"/>
    <col min="7175" max="7175" width="31.77734375" style="409" customWidth="1"/>
    <col min="7176" max="7424" width="9" style="409"/>
    <col min="7425" max="7425" width="19.109375" style="409" customWidth="1"/>
    <col min="7426" max="7426" width="27" style="409" customWidth="1"/>
    <col min="7427" max="7430" width="18.109375" style="409" customWidth="1"/>
    <col min="7431" max="7431" width="31.77734375" style="409" customWidth="1"/>
    <col min="7432" max="7680" width="9" style="409"/>
    <col min="7681" max="7681" width="19.109375" style="409" customWidth="1"/>
    <col min="7682" max="7682" width="27" style="409" customWidth="1"/>
    <col min="7683" max="7686" width="18.109375" style="409" customWidth="1"/>
    <col min="7687" max="7687" width="31.77734375" style="409" customWidth="1"/>
    <col min="7688" max="7936" width="9" style="409"/>
    <col min="7937" max="7937" width="19.109375" style="409" customWidth="1"/>
    <col min="7938" max="7938" width="27" style="409" customWidth="1"/>
    <col min="7939" max="7942" width="18.109375" style="409" customWidth="1"/>
    <col min="7943" max="7943" width="31.77734375" style="409" customWidth="1"/>
    <col min="7944" max="8192" width="9" style="409"/>
    <col min="8193" max="8193" width="19.109375" style="409" customWidth="1"/>
    <col min="8194" max="8194" width="27" style="409" customWidth="1"/>
    <col min="8195" max="8198" width="18.109375" style="409" customWidth="1"/>
    <col min="8199" max="8199" width="31.77734375" style="409" customWidth="1"/>
    <col min="8200" max="8448" width="9" style="409"/>
    <col min="8449" max="8449" width="19.109375" style="409" customWidth="1"/>
    <col min="8450" max="8450" width="27" style="409" customWidth="1"/>
    <col min="8451" max="8454" width="18.109375" style="409" customWidth="1"/>
    <col min="8455" max="8455" width="31.77734375" style="409" customWidth="1"/>
    <col min="8456" max="8704" width="9" style="409"/>
    <col min="8705" max="8705" width="19.109375" style="409" customWidth="1"/>
    <col min="8706" max="8706" width="27" style="409" customWidth="1"/>
    <col min="8707" max="8710" width="18.109375" style="409" customWidth="1"/>
    <col min="8711" max="8711" width="31.77734375" style="409" customWidth="1"/>
    <col min="8712" max="8960" width="9" style="409"/>
    <col min="8961" max="8961" width="19.109375" style="409" customWidth="1"/>
    <col min="8962" max="8962" width="27" style="409" customWidth="1"/>
    <col min="8963" max="8966" width="18.109375" style="409" customWidth="1"/>
    <col min="8967" max="8967" width="31.77734375" style="409" customWidth="1"/>
    <col min="8968" max="9216" width="9" style="409"/>
    <col min="9217" max="9217" width="19.109375" style="409" customWidth="1"/>
    <col min="9218" max="9218" width="27" style="409" customWidth="1"/>
    <col min="9219" max="9222" width="18.109375" style="409" customWidth="1"/>
    <col min="9223" max="9223" width="31.77734375" style="409" customWidth="1"/>
    <col min="9224" max="9472" width="9" style="409"/>
    <col min="9473" max="9473" width="19.109375" style="409" customWidth="1"/>
    <col min="9474" max="9474" width="27" style="409" customWidth="1"/>
    <col min="9475" max="9478" width="18.109375" style="409" customWidth="1"/>
    <col min="9479" max="9479" width="31.77734375" style="409" customWidth="1"/>
    <col min="9480" max="9728" width="9" style="409"/>
    <col min="9729" max="9729" width="19.109375" style="409" customWidth="1"/>
    <col min="9730" max="9730" width="27" style="409" customWidth="1"/>
    <col min="9731" max="9734" width="18.109375" style="409" customWidth="1"/>
    <col min="9735" max="9735" width="31.77734375" style="409" customWidth="1"/>
    <col min="9736" max="9984" width="9" style="409"/>
    <col min="9985" max="9985" width="19.109375" style="409" customWidth="1"/>
    <col min="9986" max="9986" width="27" style="409" customWidth="1"/>
    <col min="9987" max="9990" width="18.109375" style="409" customWidth="1"/>
    <col min="9991" max="9991" width="31.77734375" style="409" customWidth="1"/>
    <col min="9992" max="10240" width="9" style="409"/>
    <col min="10241" max="10241" width="19.109375" style="409" customWidth="1"/>
    <col min="10242" max="10242" width="27" style="409" customWidth="1"/>
    <col min="10243" max="10246" width="18.109375" style="409" customWidth="1"/>
    <col min="10247" max="10247" width="31.77734375" style="409" customWidth="1"/>
    <col min="10248" max="10496" width="9" style="409"/>
    <col min="10497" max="10497" width="19.109375" style="409" customWidth="1"/>
    <col min="10498" max="10498" width="27" style="409" customWidth="1"/>
    <col min="10499" max="10502" width="18.109375" style="409" customWidth="1"/>
    <col min="10503" max="10503" width="31.77734375" style="409" customWidth="1"/>
    <col min="10504" max="10752" width="9" style="409"/>
    <col min="10753" max="10753" width="19.109375" style="409" customWidth="1"/>
    <col min="10754" max="10754" width="27" style="409" customWidth="1"/>
    <col min="10755" max="10758" width="18.109375" style="409" customWidth="1"/>
    <col min="10759" max="10759" width="31.77734375" style="409" customWidth="1"/>
    <col min="10760" max="11008" width="9" style="409"/>
    <col min="11009" max="11009" width="19.109375" style="409" customWidth="1"/>
    <col min="11010" max="11010" width="27" style="409" customWidth="1"/>
    <col min="11011" max="11014" width="18.109375" style="409" customWidth="1"/>
    <col min="11015" max="11015" width="31.77734375" style="409" customWidth="1"/>
    <col min="11016" max="11264" width="9" style="409"/>
    <col min="11265" max="11265" width="19.109375" style="409" customWidth="1"/>
    <col min="11266" max="11266" width="27" style="409" customWidth="1"/>
    <col min="11267" max="11270" width="18.109375" style="409" customWidth="1"/>
    <col min="11271" max="11271" width="31.77734375" style="409" customWidth="1"/>
    <col min="11272" max="11520" width="9" style="409"/>
    <col min="11521" max="11521" width="19.109375" style="409" customWidth="1"/>
    <col min="11522" max="11522" width="27" style="409" customWidth="1"/>
    <col min="11523" max="11526" width="18.109375" style="409" customWidth="1"/>
    <col min="11527" max="11527" width="31.77734375" style="409" customWidth="1"/>
    <col min="11528" max="11776" width="9" style="409"/>
    <col min="11777" max="11777" width="19.109375" style="409" customWidth="1"/>
    <col min="11778" max="11778" width="27" style="409" customWidth="1"/>
    <col min="11779" max="11782" width="18.109375" style="409" customWidth="1"/>
    <col min="11783" max="11783" width="31.77734375" style="409" customWidth="1"/>
    <col min="11784" max="12032" width="9" style="409"/>
    <col min="12033" max="12033" width="19.109375" style="409" customWidth="1"/>
    <col min="12034" max="12034" width="27" style="409" customWidth="1"/>
    <col min="12035" max="12038" width="18.109375" style="409" customWidth="1"/>
    <col min="12039" max="12039" width="31.77734375" style="409" customWidth="1"/>
    <col min="12040" max="12288" width="9" style="409"/>
    <col min="12289" max="12289" width="19.109375" style="409" customWidth="1"/>
    <col min="12290" max="12290" width="27" style="409" customWidth="1"/>
    <col min="12291" max="12294" width="18.109375" style="409" customWidth="1"/>
    <col min="12295" max="12295" width="31.77734375" style="409" customWidth="1"/>
    <col min="12296" max="12544" width="9" style="409"/>
    <col min="12545" max="12545" width="19.109375" style="409" customWidth="1"/>
    <col min="12546" max="12546" width="27" style="409" customWidth="1"/>
    <col min="12547" max="12550" width="18.109375" style="409" customWidth="1"/>
    <col min="12551" max="12551" width="31.77734375" style="409" customWidth="1"/>
    <col min="12552" max="12800" width="9" style="409"/>
    <col min="12801" max="12801" width="19.109375" style="409" customWidth="1"/>
    <col min="12802" max="12802" width="27" style="409" customWidth="1"/>
    <col min="12803" max="12806" width="18.109375" style="409" customWidth="1"/>
    <col min="12807" max="12807" width="31.77734375" style="409" customWidth="1"/>
    <col min="12808" max="13056" width="9" style="409"/>
    <col min="13057" max="13057" width="19.109375" style="409" customWidth="1"/>
    <col min="13058" max="13058" width="27" style="409" customWidth="1"/>
    <col min="13059" max="13062" width="18.109375" style="409" customWidth="1"/>
    <col min="13063" max="13063" width="31.77734375" style="409" customWidth="1"/>
    <col min="13064" max="13312" width="9" style="409"/>
    <col min="13313" max="13313" width="19.109375" style="409" customWidth="1"/>
    <col min="13314" max="13314" width="27" style="409" customWidth="1"/>
    <col min="13315" max="13318" width="18.109375" style="409" customWidth="1"/>
    <col min="13319" max="13319" width="31.77734375" style="409" customWidth="1"/>
    <col min="13320" max="13568" width="9" style="409"/>
    <col min="13569" max="13569" width="19.109375" style="409" customWidth="1"/>
    <col min="13570" max="13570" width="27" style="409" customWidth="1"/>
    <col min="13571" max="13574" width="18.109375" style="409" customWidth="1"/>
    <col min="13575" max="13575" width="31.77734375" style="409" customWidth="1"/>
    <col min="13576" max="13824" width="9" style="409"/>
    <col min="13825" max="13825" width="19.109375" style="409" customWidth="1"/>
    <col min="13826" max="13826" width="27" style="409" customWidth="1"/>
    <col min="13827" max="13830" width="18.109375" style="409" customWidth="1"/>
    <col min="13831" max="13831" width="31.77734375" style="409" customWidth="1"/>
    <col min="13832" max="14080" width="9" style="409"/>
    <col min="14081" max="14081" width="19.109375" style="409" customWidth="1"/>
    <col min="14082" max="14082" width="27" style="409" customWidth="1"/>
    <col min="14083" max="14086" width="18.109375" style="409" customWidth="1"/>
    <col min="14087" max="14087" width="31.77734375" style="409" customWidth="1"/>
    <col min="14088" max="14336" width="9" style="409"/>
    <col min="14337" max="14337" width="19.109375" style="409" customWidth="1"/>
    <col min="14338" max="14338" width="27" style="409" customWidth="1"/>
    <col min="14339" max="14342" width="18.109375" style="409" customWidth="1"/>
    <col min="14343" max="14343" width="31.77734375" style="409" customWidth="1"/>
    <col min="14344" max="14592" width="9" style="409"/>
    <col min="14593" max="14593" width="19.109375" style="409" customWidth="1"/>
    <col min="14594" max="14594" width="27" style="409" customWidth="1"/>
    <col min="14595" max="14598" width="18.109375" style="409" customWidth="1"/>
    <col min="14599" max="14599" width="31.77734375" style="409" customWidth="1"/>
    <col min="14600" max="14848" width="9" style="409"/>
    <col min="14849" max="14849" width="19.109375" style="409" customWidth="1"/>
    <col min="14850" max="14850" width="27" style="409" customWidth="1"/>
    <col min="14851" max="14854" width="18.109375" style="409" customWidth="1"/>
    <col min="14855" max="14855" width="31.77734375" style="409" customWidth="1"/>
    <col min="14856" max="15104" width="9" style="409"/>
    <col min="15105" max="15105" width="19.109375" style="409" customWidth="1"/>
    <col min="15106" max="15106" width="27" style="409" customWidth="1"/>
    <col min="15107" max="15110" width="18.109375" style="409" customWidth="1"/>
    <col min="15111" max="15111" width="31.77734375" style="409" customWidth="1"/>
    <col min="15112" max="15360" width="9" style="409"/>
    <col min="15361" max="15361" width="19.109375" style="409" customWidth="1"/>
    <col min="15362" max="15362" width="27" style="409" customWidth="1"/>
    <col min="15363" max="15366" width="18.109375" style="409" customWidth="1"/>
    <col min="15367" max="15367" width="31.77734375" style="409" customWidth="1"/>
    <col min="15368" max="15616" width="9" style="409"/>
    <col min="15617" max="15617" width="19.109375" style="409" customWidth="1"/>
    <col min="15618" max="15618" width="27" style="409" customWidth="1"/>
    <col min="15619" max="15622" width="18.109375" style="409" customWidth="1"/>
    <col min="15623" max="15623" width="31.77734375" style="409" customWidth="1"/>
    <col min="15624" max="15872" width="9" style="409"/>
    <col min="15873" max="15873" width="19.109375" style="409" customWidth="1"/>
    <col min="15874" max="15874" width="27" style="409" customWidth="1"/>
    <col min="15875" max="15878" width="18.109375" style="409" customWidth="1"/>
    <col min="15879" max="15879" width="31.77734375" style="409" customWidth="1"/>
    <col min="15880" max="16128" width="9" style="409"/>
    <col min="16129" max="16129" width="19.109375" style="409" customWidth="1"/>
    <col min="16130" max="16130" width="27" style="409" customWidth="1"/>
    <col min="16131" max="16134" width="18.109375" style="409" customWidth="1"/>
    <col min="16135" max="16135" width="31.77734375" style="409" customWidth="1"/>
    <col min="16136" max="16384" width="9" style="409"/>
  </cols>
  <sheetData>
    <row r="1" spans="1:8" ht="17.399999999999999">
      <c r="A1" s="429" t="s">
        <v>1293</v>
      </c>
      <c r="B1" s="430"/>
      <c r="C1" s="430"/>
      <c r="D1" s="430"/>
      <c r="E1" s="430"/>
      <c r="F1" s="431" t="s">
        <v>1051</v>
      </c>
      <c r="G1" s="408" t="s">
        <v>1492</v>
      </c>
      <c r="H1" s="147" t="s">
        <v>873</v>
      </c>
    </row>
    <row r="2" spans="1:8" ht="19.8">
      <c r="A2" s="429" t="s">
        <v>1448</v>
      </c>
      <c r="B2" s="411" t="s">
        <v>1493</v>
      </c>
      <c r="C2" s="432"/>
      <c r="D2" s="432"/>
      <c r="E2" s="432"/>
      <c r="F2" s="431" t="s">
        <v>1409</v>
      </c>
      <c r="G2" s="415" t="s">
        <v>1494</v>
      </c>
    </row>
    <row r="3" spans="1:8" ht="28.2">
      <c r="A3" s="2263" t="s">
        <v>1511</v>
      </c>
      <c r="B3" s="2263"/>
      <c r="C3" s="2263"/>
      <c r="D3" s="2263"/>
      <c r="E3" s="2263"/>
      <c r="F3" s="2263"/>
      <c r="G3" s="2263"/>
    </row>
    <row r="4" spans="1:8" ht="20.399999999999999" thickBot="1">
      <c r="A4" s="2264" t="s">
        <v>1512</v>
      </c>
      <c r="B4" s="2264"/>
      <c r="C4" s="433"/>
      <c r="D4" s="433" t="s">
        <v>2352</v>
      </c>
      <c r="E4" s="434"/>
      <c r="F4" s="434"/>
      <c r="G4" s="433" t="s">
        <v>1451</v>
      </c>
    </row>
    <row r="5" spans="1:8" ht="35.4" thickBot="1">
      <c r="A5" s="2265" t="s">
        <v>1452</v>
      </c>
      <c r="B5" s="2266"/>
      <c r="C5" s="435" t="s">
        <v>1453</v>
      </c>
      <c r="D5" s="436" t="s">
        <v>1513</v>
      </c>
      <c r="E5" s="435" t="s">
        <v>1455</v>
      </c>
      <c r="F5" s="437" t="s">
        <v>1456</v>
      </c>
      <c r="G5" s="438" t="s">
        <v>1457</v>
      </c>
    </row>
    <row r="6" spans="1:8">
      <c r="A6" s="2267" t="s">
        <v>1458</v>
      </c>
      <c r="B6" s="2268"/>
      <c r="C6" s="1337"/>
      <c r="D6" s="1338"/>
      <c r="E6" s="1339"/>
      <c r="F6" s="1340"/>
      <c r="G6" s="1341"/>
    </row>
    <row r="7" spans="1:8">
      <c r="A7" s="2269" t="s">
        <v>1459</v>
      </c>
      <c r="B7" s="2270"/>
      <c r="C7" s="1342"/>
      <c r="D7" s="1342"/>
      <c r="E7" s="1343"/>
      <c r="F7" s="1344"/>
      <c r="G7" s="1345"/>
    </row>
    <row r="8" spans="1:8">
      <c r="A8" s="2261" t="s">
        <v>1460</v>
      </c>
      <c r="B8" s="2262"/>
      <c r="C8" s="1346"/>
      <c r="D8" s="1346"/>
      <c r="E8" s="1343"/>
      <c r="F8" s="1344"/>
      <c r="G8" s="1345"/>
    </row>
    <row r="9" spans="1:8">
      <c r="A9" s="2271" t="s">
        <v>1461</v>
      </c>
      <c r="B9" s="2272"/>
      <c r="C9" s="1347"/>
      <c r="D9" s="2273"/>
      <c r="E9" s="2273"/>
      <c r="F9" s="2276"/>
      <c r="G9" s="2276"/>
    </row>
    <row r="10" spans="1:8">
      <c r="A10" s="2279" t="s">
        <v>1462</v>
      </c>
      <c r="B10" s="2280"/>
      <c r="C10" s="1348"/>
      <c r="D10" s="2274"/>
      <c r="E10" s="2274"/>
      <c r="F10" s="2277"/>
      <c r="G10" s="2277"/>
    </row>
    <row r="11" spans="1:8">
      <c r="A11" s="2279" t="s">
        <v>1463</v>
      </c>
      <c r="B11" s="2280"/>
      <c r="C11" s="1348"/>
      <c r="D11" s="2275"/>
      <c r="E11" s="2275"/>
      <c r="F11" s="2278"/>
      <c r="G11" s="2278"/>
    </row>
    <row r="12" spans="1:8">
      <c r="A12" s="2279" t="s">
        <v>1464</v>
      </c>
      <c r="B12" s="2280"/>
      <c r="C12" s="1349"/>
      <c r="D12" s="1350"/>
      <c r="E12" s="1351"/>
      <c r="F12" s="1352"/>
      <c r="G12" s="1353"/>
    </row>
    <row r="13" spans="1:8">
      <c r="A13" s="2261" t="s">
        <v>1465</v>
      </c>
      <c r="B13" s="2262"/>
      <c r="C13" s="1346"/>
      <c r="D13" s="1346"/>
      <c r="E13" s="1354"/>
      <c r="F13" s="1355"/>
      <c r="G13" s="1356"/>
    </row>
    <row r="14" spans="1:8">
      <c r="A14" s="2269" t="s">
        <v>1466</v>
      </c>
      <c r="B14" s="2270"/>
      <c r="C14" s="1342"/>
      <c r="D14" s="1342"/>
      <c r="E14" s="1354"/>
      <c r="F14" s="1355"/>
      <c r="G14" s="1356"/>
    </row>
    <row r="15" spans="1:8">
      <c r="A15" s="2261" t="s">
        <v>1467</v>
      </c>
      <c r="B15" s="2262"/>
      <c r="C15" s="1346"/>
      <c r="D15" s="1346"/>
      <c r="E15" s="1354"/>
      <c r="F15" s="1355"/>
      <c r="G15" s="1356"/>
    </row>
    <row r="16" spans="1:8">
      <c r="A16" s="2261" t="s">
        <v>1468</v>
      </c>
      <c r="B16" s="2262"/>
      <c r="C16" s="1346"/>
      <c r="D16" s="1346"/>
      <c r="E16" s="1354"/>
      <c r="F16" s="1355"/>
      <c r="G16" s="1356"/>
    </row>
    <row r="17" spans="1:7">
      <c r="A17" s="2261" t="s">
        <v>1469</v>
      </c>
      <c r="B17" s="2262"/>
      <c r="C17" s="1346"/>
      <c r="D17" s="1346"/>
      <c r="E17" s="1354"/>
      <c r="F17" s="1355"/>
      <c r="G17" s="1356"/>
    </row>
    <row r="18" spans="1:7">
      <c r="A18" s="2283" t="s">
        <v>1470</v>
      </c>
      <c r="B18" s="2284"/>
      <c r="C18" s="1357"/>
      <c r="D18" s="1357"/>
      <c r="E18" s="1354"/>
      <c r="F18" s="1355"/>
      <c r="G18" s="1356"/>
    </row>
    <row r="19" spans="1:7">
      <c r="A19" s="2261" t="s">
        <v>1471</v>
      </c>
      <c r="B19" s="2262"/>
      <c r="C19" s="1346"/>
      <c r="D19" s="1346"/>
      <c r="E19" s="1354"/>
      <c r="F19" s="1355"/>
      <c r="G19" s="1356"/>
    </row>
    <row r="20" spans="1:7">
      <c r="A20" s="2261" t="s">
        <v>1472</v>
      </c>
      <c r="B20" s="2262"/>
      <c r="C20" s="1346"/>
      <c r="D20" s="1346"/>
      <c r="E20" s="1354"/>
      <c r="F20" s="1355"/>
      <c r="G20" s="1356"/>
    </row>
    <row r="21" spans="1:7">
      <c r="A21" s="2285" t="s">
        <v>1473</v>
      </c>
      <c r="B21" s="2286"/>
      <c r="C21" s="1358"/>
      <c r="D21" s="1358"/>
      <c r="E21" s="1359"/>
      <c r="F21" s="1360"/>
      <c r="G21" s="1356"/>
    </row>
    <row r="22" spans="1:7">
      <c r="A22" s="2283" t="s">
        <v>1474</v>
      </c>
      <c r="B22" s="2284"/>
      <c r="C22" s="1357"/>
      <c r="D22" s="1357"/>
      <c r="E22" s="1359"/>
      <c r="F22" s="1360"/>
      <c r="G22" s="1361"/>
    </row>
    <row r="23" spans="1:7">
      <c r="A23" s="2281" t="s">
        <v>1475</v>
      </c>
      <c r="B23" s="2282"/>
      <c r="C23" s="1362"/>
      <c r="D23" s="1362"/>
      <c r="E23" s="1354"/>
      <c r="F23" s="1355"/>
      <c r="G23" s="1356"/>
    </row>
    <row r="24" spans="1:7" ht="16.5" customHeight="1">
      <c r="A24" s="2281" t="s">
        <v>1476</v>
      </c>
      <c r="B24" s="2282"/>
      <c r="C24" s="1362"/>
      <c r="D24" s="1362"/>
      <c r="E24" s="1354"/>
      <c r="F24" s="1355"/>
      <c r="G24" s="1356"/>
    </row>
    <row r="25" spans="1:7" ht="16.5" customHeight="1">
      <c r="A25" s="2291" t="s">
        <v>1477</v>
      </c>
      <c r="B25" s="2292"/>
      <c r="C25" s="1362"/>
      <c r="D25" s="1362"/>
      <c r="E25" s="1354"/>
      <c r="F25" s="1355"/>
      <c r="G25" s="1356"/>
    </row>
    <row r="26" spans="1:7">
      <c r="A26" s="2281" t="s">
        <v>1478</v>
      </c>
      <c r="B26" s="2282"/>
      <c r="C26" s="1362"/>
      <c r="D26" s="1362"/>
      <c r="E26" s="1354"/>
      <c r="F26" s="1355"/>
      <c r="G26" s="1356"/>
    </row>
    <row r="27" spans="1:7" ht="35.25" customHeight="1">
      <c r="A27" s="2291" t="s">
        <v>1479</v>
      </c>
      <c r="B27" s="2292"/>
      <c r="C27" s="1362"/>
      <c r="D27" s="1362"/>
      <c r="E27" s="1354"/>
      <c r="F27" s="1355"/>
      <c r="G27" s="1356"/>
    </row>
    <row r="28" spans="1:7">
      <c r="A28" s="2291" t="s">
        <v>1480</v>
      </c>
      <c r="B28" s="2292"/>
      <c r="C28" s="1362"/>
      <c r="D28" s="1362"/>
      <c r="E28" s="1354"/>
      <c r="F28" s="1355"/>
      <c r="G28" s="1356"/>
    </row>
    <row r="29" spans="1:7">
      <c r="A29" s="2283" t="s">
        <v>1481</v>
      </c>
      <c r="B29" s="2284"/>
      <c r="C29" s="1357"/>
      <c r="D29" s="1357"/>
      <c r="E29" s="1354"/>
      <c r="F29" s="1355"/>
      <c r="G29" s="1356"/>
    </row>
    <row r="30" spans="1:7" s="439" customFormat="1">
      <c r="A30" s="2281" t="s">
        <v>1482</v>
      </c>
      <c r="B30" s="2282"/>
      <c r="C30" s="1357"/>
      <c r="D30" s="1357"/>
      <c r="E30" s="1354"/>
      <c r="F30" s="1355"/>
      <c r="G30" s="1356"/>
    </row>
    <row r="31" spans="1:7" s="439" customFormat="1">
      <c r="A31" s="2281" t="s">
        <v>1483</v>
      </c>
      <c r="B31" s="2282"/>
      <c r="C31" s="1357"/>
      <c r="D31" s="1357"/>
      <c r="E31" s="1354"/>
      <c r="F31" s="1355"/>
      <c r="G31" s="1356"/>
    </row>
    <row r="32" spans="1:7">
      <c r="A32" s="2287" t="s">
        <v>1484</v>
      </c>
      <c r="B32" s="2288"/>
      <c r="C32" s="1363"/>
      <c r="D32" s="1363"/>
      <c r="E32" s="1364"/>
      <c r="F32" s="1365"/>
      <c r="G32" s="1366"/>
    </row>
    <row r="33" spans="1:7" ht="17.25" customHeight="1" thickBot="1">
      <c r="A33" s="2289" t="s">
        <v>1514</v>
      </c>
      <c r="B33" s="2290"/>
      <c r="C33" s="1367"/>
      <c r="D33" s="1367"/>
      <c r="E33" s="1368"/>
      <c r="F33" s="1369"/>
      <c r="G33" s="1370"/>
    </row>
    <row r="34" spans="1:7">
      <c r="A34" s="440" t="s">
        <v>1485</v>
      </c>
      <c r="B34" s="440" t="s">
        <v>1486</v>
      </c>
      <c r="C34" s="441" t="s">
        <v>1150</v>
      </c>
      <c r="D34" s="440"/>
      <c r="E34" s="441" t="s">
        <v>1487</v>
      </c>
      <c r="F34" s="441"/>
      <c r="G34" s="441" t="s">
        <v>2353</v>
      </c>
    </row>
    <row r="35" spans="1:7">
      <c r="C35" s="441" t="s">
        <v>1152</v>
      </c>
      <c r="D35" s="440"/>
      <c r="E35" s="441"/>
      <c r="F35" s="441"/>
      <c r="G35" s="441"/>
    </row>
    <row r="36" spans="1:7" ht="19.8">
      <c r="A36" s="439" t="s">
        <v>1515</v>
      </c>
      <c r="C36" s="403"/>
      <c r="D36" s="403"/>
      <c r="E36" s="416"/>
      <c r="F36" s="416"/>
      <c r="G36" s="416"/>
    </row>
    <row r="37" spans="1:7" ht="19.8">
      <c r="A37" s="439" t="s">
        <v>1516</v>
      </c>
      <c r="C37" s="403"/>
      <c r="D37" s="403"/>
      <c r="E37" s="416"/>
      <c r="F37" s="416"/>
      <c r="G37" s="416"/>
    </row>
    <row r="38" spans="1:7" ht="19.8">
      <c r="A38" s="439" t="s">
        <v>1490</v>
      </c>
      <c r="C38" s="403"/>
      <c r="D38" s="403"/>
      <c r="E38" s="416"/>
      <c r="F38" s="416"/>
      <c r="G38" s="416"/>
    </row>
    <row r="39" spans="1:7" ht="19.8">
      <c r="A39" s="442" t="s">
        <v>1491</v>
      </c>
      <c r="B39" s="416"/>
      <c r="C39" s="403"/>
      <c r="D39" s="403"/>
      <c r="E39" s="416"/>
      <c r="F39" s="416"/>
      <c r="G39" s="416"/>
    </row>
  </sheetData>
  <mergeCells count="35">
    <mergeCell ref="A30:B30"/>
    <mergeCell ref="A31:B31"/>
    <mergeCell ref="A32:B32"/>
    <mergeCell ref="A33:B33"/>
    <mergeCell ref="A24:B24"/>
    <mergeCell ref="A25:B25"/>
    <mergeCell ref="A26:B26"/>
    <mergeCell ref="A27:B27"/>
    <mergeCell ref="A28:B28"/>
    <mergeCell ref="A29:B29"/>
    <mergeCell ref="A23:B23"/>
    <mergeCell ref="A12:B12"/>
    <mergeCell ref="A13:B13"/>
    <mergeCell ref="A14:B14"/>
    <mergeCell ref="A15:B15"/>
    <mergeCell ref="A16:B16"/>
    <mergeCell ref="A17:B17"/>
    <mergeCell ref="A18:B18"/>
    <mergeCell ref="A19:B19"/>
    <mergeCell ref="A20:B20"/>
    <mergeCell ref="A21:B21"/>
    <mergeCell ref="A22:B22"/>
    <mergeCell ref="A9:B9"/>
    <mergeCell ref="D9:D11"/>
    <mergeCell ref="E9:E11"/>
    <mergeCell ref="F9:F11"/>
    <mergeCell ref="G9:G11"/>
    <mergeCell ref="A10:B10"/>
    <mergeCell ref="A11:B11"/>
    <mergeCell ref="A8:B8"/>
    <mergeCell ref="A3:G3"/>
    <mergeCell ref="A4:B4"/>
    <mergeCell ref="A5:B5"/>
    <mergeCell ref="A6:B6"/>
    <mergeCell ref="A7:B7"/>
  </mergeCells>
  <phoneticPr fontId="13" type="noConversion"/>
  <hyperlinks>
    <hyperlink ref="H1" location="預告統計資料發布時間表!A1" display="回發布時間表" xr:uid="{F2B2B383-1A0A-4D35-AD65-F9ABAD2CADE2}"/>
  </hyperlinks>
  <pageMargins left="0.7" right="0.7" top="0.75" bottom="0.75" header="0.3" footer="0.3"/>
  <pageSetup paperSize="9" scale="71" orientation="landscape" horizontalDpi="4294967295" verticalDpi="4294967295"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F01CA-446E-491E-929F-403CF89B6026}">
  <dimension ref="A1:J25"/>
  <sheetViews>
    <sheetView workbookViewId="0">
      <selection activeCell="J1" sqref="J1"/>
    </sheetView>
  </sheetViews>
  <sheetFormatPr defaultRowHeight="15.6"/>
  <cols>
    <col min="1" max="1" width="20.21875" style="447" customWidth="1"/>
    <col min="2" max="2" width="19" style="447" customWidth="1"/>
    <col min="3" max="4" width="19.109375" style="447" customWidth="1"/>
    <col min="5" max="5" width="20.109375" style="447" customWidth="1"/>
    <col min="6" max="6" width="20.21875" style="447" customWidth="1"/>
    <col min="7" max="7" width="21.109375" style="447" customWidth="1"/>
    <col min="8" max="8" width="20.5546875" style="447" customWidth="1"/>
    <col min="9" max="9" width="20.21875" style="447" customWidth="1"/>
    <col min="10" max="1015" width="12.33203125" style="447" customWidth="1"/>
    <col min="1016" max="1016" width="12.21875" style="447" customWidth="1"/>
    <col min="1017" max="1021" width="11.77734375" style="447" customWidth="1"/>
    <col min="1022" max="1024" width="12.21875" style="447" customWidth="1"/>
    <col min="1025" max="1025" width="11.5546875" style="447" customWidth="1"/>
    <col min="1026" max="16384" width="8.88671875" style="447"/>
  </cols>
  <sheetData>
    <row r="1" spans="1:10" ht="16.8" thickBot="1">
      <c r="A1" s="444" t="s">
        <v>971</v>
      </c>
      <c r="B1" s="445"/>
      <c r="C1" s="445"/>
      <c r="D1" s="445"/>
      <c r="E1" s="445"/>
      <c r="F1" s="445"/>
      <c r="G1" s="446" t="s">
        <v>1051</v>
      </c>
      <c r="H1" s="2293" t="s">
        <v>1517</v>
      </c>
      <c r="I1" s="2293"/>
      <c r="J1" s="147" t="s">
        <v>873</v>
      </c>
    </row>
    <row r="2" spans="1:10" ht="16.8" thickBot="1">
      <c r="A2" s="448" t="s">
        <v>1518</v>
      </c>
      <c r="B2" s="449" t="s">
        <v>1519</v>
      </c>
      <c r="C2" s="450"/>
      <c r="D2" s="450"/>
      <c r="E2" s="450"/>
      <c r="F2" s="450"/>
      <c r="G2" s="446" t="s">
        <v>1081</v>
      </c>
      <c r="H2" s="2293" t="s">
        <v>1520</v>
      </c>
      <c r="I2" s="2293"/>
    </row>
    <row r="3" spans="1:10" ht="17.100000000000001" customHeight="1">
      <c r="A3" s="445"/>
      <c r="B3" s="445"/>
      <c r="C3" s="445"/>
      <c r="D3" s="445"/>
      <c r="E3" s="445"/>
      <c r="F3" s="445"/>
      <c r="G3" s="445"/>
      <c r="H3" s="445"/>
      <c r="I3" s="445"/>
    </row>
    <row r="4" spans="1:10" ht="20.100000000000001" customHeight="1">
      <c r="A4" s="2294" t="s">
        <v>1521</v>
      </c>
      <c r="B4" s="2294"/>
      <c r="C4" s="2294"/>
      <c r="D4" s="2294"/>
      <c r="E4" s="2294"/>
      <c r="F4" s="2294"/>
      <c r="G4" s="2294"/>
      <c r="H4" s="2294"/>
      <c r="I4" s="2294"/>
    </row>
    <row r="5" spans="1:10" ht="17.100000000000001" customHeight="1">
      <c r="A5" s="445"/>
      <c r="B5" s="445"/>
      <c r="C5" s="445"/>
      <c r="D5" s="445"/>
      <c r="E5" s="445"/>
      <c r="F5" s="445"/>
      <c r="G5" s="451"/>
      <c r="H5" s="445"/>
      <c r="I5" s="445"/>
    </row>
    <row r="6" spans="1:10" ht="17.100000000000001" customHeight="1" thickBot="1">
      <c r="A6" s="445"/>
      <c r="B6" s="2295" t="s">
        <v>2256</v>
      </c>
      <c r="C6" s="2295"/>
      <c r="D6" s="2295"/>
      <c r="E6" s="2295"/>
      <c r="F6" s="2295"/>
      <c r="G6" s="2295"/>
      <c r="I6" s="451" t="s">
        <v>1522</v>
      </c>
    </row>
    <row r="7" spans="1:10" ht="16.2">
      <c r="A7" s="452" t="s">
        <v>1523</v>
      </c>
      <c r="B7" s="453" t="s">
        <v>1524</v>
      </c>
      <c r="C7" s="2296" t="s">
        <v>1525</v>
      </c>
      <c r="D7" s="2296"/>
      <c r="E7" s="2296"/>
      <c r="F7" s="2296"/>
      <c r="G7" s="2297" t="s">
        <v>1526</v>
      </c>
      <c r="H7" s="2297"/>
      <c r="I7" s="2297"/>
    </row>
    <row r="8" spans="1:10" ht="16.8" thickBot="1">
      <c r="A8" s="450"/>
      <c r="B8" s="454" t="s">
        <v>1527</v>
      </c>
      <c r="C8" s="455" t="s">
        <v>1528</v>
      </c>
      <c r="D8" s="455" t="s">
        <v>1529</v>
      </c>
      <c r="E8" s="455" t="s">
        <v>1530</v>
      </c>
      <c r="F8" s="455" t="s">
        <v>1531</v>
      </c>
      <c r="G8" s="456" t="s">
        <v>1532</v>
      </c>
      <c r="H8" s="456" t="s">
        <v>1533</v>
      </c>
      <c r="I8" s="455" t="s">
        <v>1534</v>
      </c>
    </row>
    <row r="9" spans="1:10" ht="16.2">
      <c r="A9" s="457" t="s">
        <v>1535</v>
      </c>
      <c r="B9" s="458"/>
      <c r="C9" s="459"/>
      <c r="D9" s="460"/>
      <c r="E9" s="460"/>
      <c r="F9" s="461"/>
      <c r="G9" s="462"/>
      <c r="H9" s="462"/>
      <c r="I9" s="462"/>
    </row>
    <row r="10" spans="1:10" ht="16.2">
      <c r="A10" s="457" t="s">
        <v>2255</v>
      </c>
      <c r="B10" s="457" t="s">
        <v>2257</v>
      </c>
      <c r="C10" s="464"/>
      <c r="D10" s="465"/>
      <c r="E10" s="465"/>
      <c r="F10" s="465"/>
      <c r="G10" s="445"/>
      <c r="H10" s="445"/>
      <c r="I10" s="445"/>
    </row>
    <row r="11" spans="1:10" ht="16.2">
      <c r="A11" s="466"/>
      <c r="B11" s="458"/>
      <c r="C11" s="467"/>
      <c r="D11" s="468"/>
      <c r="E11" s="468"/>
      <c r="F11" s="445"/>
      <c r="G11" s="445"/>
      <c r="H11" s="445"/>
      <c r="I11" s="445"/>
    </row>
    <row r="12" spans="1:10" ht="16.2">
      <c r="A12" s="457"/>
      <c r="B12" s="469"/>
      <c r="C12" s="470"/>
      <c r="D12" s="471"/>
      <c r="E12" s="471"/>
      <c r="F12" s="471"/>
      <c r="G12" s="445"/>
      <c r="H12" s="445"/>
      <c r="I12" s="445"/>
    </row>
    <row r="13" spans="1:10" ht="16.2">
      <c r="A13" s="457"/>
      <c r="B13" s="469"/>
      <c r="C13" s="470"/>
      <c r="D13" s="471"/>
      <c r="E13" s="471"/>
      <c r="F13" s="471"/>
      <c r="G13" s="445"/>
      <c r="H13" s="445"/>
      <c r="I13" s="445"/>
    </row>
    <row r="14" spans="1:10" ht="16.2">
      <c r="A14" s="457"/>
      <c r="B14" s="469"/>
      <c r="C14" s="470"/>
      <c r="D14" s="471"/>
      <c r="E14" s="471"/>
      <c r="F14" s="471"/>
      <c r="G14" s="445"/>
      <c r="H14" s="445"/>
      <c r="I14" s="445"/>
    </row>
    <row r="15" spans="1:10" ht="16.2">
      <c r="A15" s="457"/>
      <c r="B15" s="469"/>
      <c r="C15" s="470"/>
      <c r="D15" s="471"/>
      <c r="E15" s="471"/>
      <c r="F15" s="471"/>
      <c r="G15" s="445"/>
      <c r="H15" s="445"/>
      <c r="I15" s="445"/>
    </row>
    <row r="16" spans="1:10" ht="16.2">
      <c r="A16" s="457"/>
      <c r="B16" s="469"/>
      <c r="C16" s="470"/>
      <c r="D16" s="471"/>
      <c r="E16" s="471"/>
      <c r="F16" s="471"/>
      <c r="G16" s="445"/>
      <c r="H16" s="445"/>
      <c r="I16" s="445"/>
    </row>
    <row r="17" spans="1:9" ht="16.2">
      <c r="A17" s="457"/>
      <c r="B17" s="463"/>
      <c r="C17" s="464"/>
      <c r="D17" s="465"/>
      <c r="E17" s="465"/>
      <c r="F17" s="465"/>
      <c r="G17" s="445"/>
      <c r="H17" s="445"/>
      <c r="I17" s="445"/>
    </row>
    <row r="18" spans="1:9" ht="16.2">
      <c r="A18" s="466"/>
      <c r="B18" s="458"/>
      <c r="C18" s="467"/>
      <c r="D18" s="468"/>
      <c r="E18" s="468"/>
      <c r="F18" s="445"/>
      <c r="G18" s="445"/>
      <c r="H18" s="445"/>
      <c r="I18" s="445"/>
    </row>
    <row r="19" spans="1:9" ht="16.2">
      <c r="A19" s="457"/>
      <c r="B19" s="469"/>
      <c r="C19" s="470"/>
      <c r="D19" s="471"/>
      <c r="E19" s="471"/>
      <c r="F19" s="471"/>
      <c r="G19" s="445"/>
      <c r="H19" s="445"/>
      <c r="I19" s="445"/>
    </row>
    <row r="20" spans="1:9" ht="16.2">
      <c r="A20" s="457"/>
      <c r="B20" s="469"/>
      <c r="C20" s="470"/>
      <c r="D20" s="471"/>
      <c r="E20" s="471"/>
      <c r="F20" s="471"/>
      <c r="G20" s="445"/>
      <c r="H20" s="445"/>
      <c r="I20" s="445"/>
    </row>
    <row r="21" spans="1:9" ht="16.2">
      <c r="A21" s="457"/>
      <c r="B21" s="469"/>
      <c r="C21" s="470"/>
      <c r="D21" s="471"/>
      <c r="E21" s="471"/>
      <c r="F21" s="471"/>
      <c r="G21" s="445"/>
      <c r="H21" s="445"/>
      <c r="I21" s="445"/>
    </row>
    <row r="22" spans="1:9" ht="16.2">
      <c r="A22" s="457"/>
      <c r="B22" s="469"/>
      <c r="C22" s="470"/>
      <c r="D22" s="471"/>
      <c r="E22" s="471"/>
      <c r="F22" s="471"/>
      <c r="G22" s="445"/>
      <c r="H22" s="445"/>
      <c r="I22" s="445"/>
    </row>
    <row r="23" spans="1:9" ht="16.2">
      <c r="A23" s="457"/>
      <c r="B23" s="469"/>
      <c r="C23" s="470"/>
      <c r="D23" s="471"/>
      <c r="E23" s="471"/>
      <c r="F23" s="471"/>
      <c r="G23" s="445"/>
      <c r="H23" s="445"/>
      <c r="I23" s="445"/>
    </row>
    <row r="24" spans="1:9" ht="16.2">
      <c r="A24" s="466"/>
      <c r="B24" s="469"/>
      <c r="C24" s="470"/>
      <c r="D24" s="471"/>
      <c r="E24" s="471"/>
      <c r="F24" s="471"/>
      <c r="G24" s="445"/>
      <c r="H24" s="445"/>
      <c r="I24" s="445"/>
    </row>
    <row r="25" spans="1:9" ht="16.8" thickBot="1">
      <c r="A25" s="455"/>
      <c r="B25" s="472"/>
      <c r="C25" s="473"/>
      <c r="D25" s="474"/>
      <c r="E25" s="474"/>
      <c r="F25" s="474"/>
      <c r="G25" s="450"/>
      <c r="H25" s="450"/>
      <c r="I25" s="450"/>
    </row>
  </sheetData>
  <mergeCells count="6">
    <mergeCell ref="H1:I1"/>
    <mergeCell ref="H2:I2"/>
    <mergeCell ref="A4:I4"/>
    <mergeCell ref="B6:G6"/>
    <mergeCell ref="C7:F7"/>
    <mergeCell ref="G7:I7"/>
  </mergeCells>
  <phoneticPr fontId="13" type="noConversion"/>
  <hyperlinks>
    <hyperlink ref="J1" location="預告統計資料發布時間表!A1" display="回發布時間表" xr:uid="{25232FDB-16CE-403C-BFF4-75FEACA507FA}"/>
  </hyperlinks>
  <pageMargins left="0.78740157480314998" right="0.78740157480314998" top="1.0236220472440949" bottom="1.0236220472440949" header="0.78740157480314998" footer="0.78740157480314998"/>
  <pageSetup paperSize="0" scale="72" fitToWidth="0" fitToHeight="0" orientation="landscape" horizontalDpi="0" verticalDpi="0" copies="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B8576-9DC0-4E8C-8DAB-B4B188B6A1FD}">
  <dimension ref="A1:AMF43"/>
  <sheetViews>
    <sheetView workbookViewId="0">
      <selection activeCell="L1" sqref="L1"/>
    </sheetView>
  </sheetViews>
  <sheetFormatPr defaultRowHeight="16.2"/>
  <cols>
    <col min="1" max="1" width="20.109375" style="445" customWidth="1"/>
    <col min="2" max="2" width="18.33203125" style="445" customWidth="1"/>
    <col min="3" max="3" width="14.44140625" style="445" customWidth="1"/>
    <col min="4" max="4" width="14.33203125" style="445" customWidth="1"/>
    <col min="5" max="5" width="20.44140625" style="445" customWidth="1"/>
    <col min="6" max="6" width="22.21875" style="445" customWidth="1"/>
    <col min="7" max="7" width="26.88671875" style="445" customWidth="1"/>
    <col min="8" max="8" width="17.6640625" style="445" customWidth="1"/>
    <col min="9" max="9" width="15.44140625" style="445" customWidth="1"/>
    <col min="10" max="10" width="7.109375" style="445" customWidth="1"/>
    <col min="11" max="11" width="28.33203125" style="445" customWidth="1"/>
    <col min="12" max="12" width="12.44140625" style="445" customWidth="1"/>
    <col min="13" max="1019" width="18.44140625" style="445" customWidth="1"/>
    <col min="1020" max="1020" width="12.21875" style="445" customWidth="1"/>
    <col min="1021" max="1023" width="11.77734375" style="447" customWidth="1"/>
    <col min="1024" max="1024" width="12.21875" style="447" customWidth="1"/>
    <col min="1025" max="1025" width="11.5546875" style="447" customWidth="1"/>
    <col min="1026" max="16384" width="8.88671875" style="447"/>
  </cols>
  <sheetData>
    <row r="1" spans="1:12" ht="16.5" customHeight="1" thickBot="1">
      <c r="A1" s="444" t="s">
        <v>971</v>
      </c>
      <c r="I1" s="446" t="s">
        <v>1051</v>
      </c>
      <c r="J1" s="2293" t="s">
        <v>1517</v>
      </c>
      <c r="K1" s="2293"/>
      <c r="L1" s="147" t="s">
        <v>873</v>
      </c>
    </row>
    <row r="2" spans="1:12" ht="18" customHeight="1" thickBot="1">
      <c r="A2" s="448" t="s">
        <v>1518</v>
      </c>
      <c r="B2" s="449" t="s">
        <v>1519</v>
      </c>
      <c r="C2" s="450"/>
      <c r="D2" s="450"/>
      <c r="E2" s="450"/>
      <c r="F2" s="450"/>
      <c r="G2" s="450"/>
      <c r="H2" s="450"/>
      <c r="I2" s="446" t="s">
        <v>1081</v>
      </c>
      <c r="J2" s="2293" t="s">
        <v>1520</v>
      </c>
      <c r="K2" s="2293"/>
    </row>
    <row r="3" spans="1:12" ht="17.100000000000001" customHeight="1"/>
    <row r="4" spans="1:12" ht="20.100000000000001" customHeight="1">
      <c r="A4" s="2294" t="s">
        <v>1536</v>
      </c>
      <c r="B4" s="2294"/>
      <c r="C4" s="2294"/>
      <c r="D4" s="2294"/>
      <c r="E4" s="2294"/>
      <c r="F4" s="2294"/>
      <c r="G4" s="2294"/>
      <c r="H4" s="2294"/>
      <c r="I4" s="2294"/>
      <c r="J4" s="2294"/>
      <c r="K4" s="2294"/>
    </row>
    <row r="5" spans="1:12" ht="17.100000000000001" customHeight="1">
      <c r="J5" s="451" t="s">
        <v>1537</v>
      </c>
      <c r="K5" s="451"/>
    </row>
    <row r="6" spans="1:12" ht="17.100000000000001" customHeight="1" thickBot="1">
      <c r="A6" s="2295" t="s">
        <v>2258</v>
      </c>
      <c r="B6" s="2295"/>
      <c r="C6" s="2295"/>
      <c r="D6" s="2295"/>
      <c r="E6" s="2295"/>
      <c r="F6" s="2295"/>
      <c r="G6" s="2295"/>
      <c r="H6" s="2295"/>
      <c r="I6" s="2295"/>
      <c r="J6" s="2295"/>
      <c r="K6" s="2295"/>
    </row>
    <row r="7" spans="1:12" ht="17.100000000000001" customHeight="1">
      <c r="A7" s="452" t="s">
        <v>1523</v>
      </c>
      <c r="B7" s="453" t="s">
        <v>1524</v>
      </c>
      <c r="C7" s="2299" t="s">
        <v>1526</v>
      </c>
      <c r="D7" s="2299"/>
      <c r="E7" s="2299"/>
      <c r="F7" s="2299"/>
      <c r="G7" s="2299"/>
      <c r="H7" s="2299"/>
      <c r="I7" s="2299"/>
      <c r="J7" s="2299"/>
      <c r="K7" s="2299"/>
    </row>
    <row r="8" spans="1:12" ht="17.100000000000001" customHeight="1" thickBot="1">
      <c r="A8" s="450"/>
      <c r="B8" s="454" t="s">
        <v>1527</v>
      </c>
      <c r="C8" s="475" t="s">
        <v>1538</v>
      </c>
      <c r="D8" s="455" t="s">
        <v>1539</v>
      </c>
      <c r="E8" s="455" t="s">
        <v>1540</v>
      </c>
      <c r="F8" s="455" t="s">
        <v>1541</v>
      </c>
      <c r="G8" s="476" t="s">
        <v>1542</v>
      </c>
      <c r="H8" s="477" t="s">
        <v>1543</v>
      </c>
      <c r="I8" s="2298" t="s">
        <v>1544</v>
      </c>
      <c r="J8" s="2298"/>
      <c r="K8" s="2298"/>
    </row>
    <row r="9" spans="1:12" ht="21" customHeight="1">
      <c r="A9" s="457" t="s">
        <v>1535</v>
      </c>
      <c r="B9" s="458"/>
      <c r="C9" s="459"/>
      <c r="D9" s="460"/>
      <c r="E9" s="460"/>
      <c r="F9" s="461"/>
      <c r="G9" s="478"/>
      <c r="H9" s="478"/>
      <c r="I9" s="2301"/>
      <c r="J9" s="2301"/>
      <c r="K9" s="2301"/>
    </row>
    <row r="10" spans="1:12" ht="23.4" customHeight="1">
      <c r="A10" s="457" t="s">
        <v>2255</v>
      </c>
      <c r="B10" s="457" t="s">
        <v>2257</v>
      </c>
      <c r="C10" s="464"/>
      <c r="D10" s="465"/>
      <c r="E10" s="465"/>
      <c r="F10" s="465"/>
      <c r="G10" s="479"/>
      <c r="H10" s="479"/>
      <c r="I10" s="2300"/>
      <c r="J10" s="2300"/>
      <c r="K10" s="2300"/>
    </row>
    <row r="11" spans="1:12" ht="23.4" customHeight="1">
      <c r="A11" s="457"/>
      <c r="B11" s="463"/>
      <c r="C11" s="464"/>
      <c r="D11" s="465"/>
      <c r="E11" s="465"/>
      <c r="F11" s="465"/>
      <c r="G11" s="479"/>
      <c r="H11" s="479"/>
      <c r="I11" s="2300"/>
      <c r="J11" s="2300"/>
      <c r="K11" s="2300"/>
    </row>
    <row r="12" spans="1:12" ht="23.4" customHeight="1">
      <c r="A12" s="457"/>
      <c r="B12" s="463"/>
      <c r="C12" s="464"/>
      <c r="D12" s="465"/>
      <c r="E12" s="465"/>
      <c r="F12" s="465"/>
      <c r="G12" s="479"/>
      <c r="H12" s="479"/>
      <c r="I12" s="2300"/>
      <c r="J12" s="2300"/>
      <c r="K12" s="2300"/>
    </row>
    <row r="13" spans="1:12" ht="23.4" customHeight="1">
      <c r="A13" s="457"/>
      <c r="B13" s="469"/>
      <c r="C13" s="470"/>
      <c r="D13" s="471"/>
      <c r="E13" s="471"/>
      <c r="F13" s="471"/>
      <c r="G13" s="480"/>
      <c r="H13" s="480"/>
      <c r="I13" s="2300"/>
      <c r="J13" s="2300"/>
      <c r="K13" s="2300"/>
    </row>
    <row r="14" spans="1:12" ht="23.4" customHeight="1">
      <c r="A14" s="457"/>
      <c r="B14" s="469"/>
      <c r="C14" s="470"/>
      <c r="D14" s="471"/>
      <c r="E14" s="471"/>
      <c r="F14" s="471"/>
      <c r="G14" s="480"/>
      <c r="H14" s="480"/>
      <c r="I14" s="2300"/>
      <c r="J14" s="2300"/>
      <c r="K14" s="2300"/>
    </row>
    <row r="15" spans="1:12" ht="23.4" customHeight="1">
      <c r="A15" s="457"/>
      <c r="B15" s="469"/>
      <c r="C15" s="470"/>
      <c r="D15" s="471"/>
      <c r="E15" s="471"/>
      <c r="F15" s="471"/>
      <c r="G15" s="480"/>
      <c r="H15" s="480"/>
      <c r="I15" s="2300"/>
      <c r="J15" s="2300"/>
      <c r="K15" s="2300"/>
    </row>
    <row r="16" spans="1:12" ht="23.4" customHeight="1">
      <c r="A16" s="457"/>
      <c r="B16" s="469"/>
      <c r="C16" s="470"/>
      <c r="D16" s="471"/>
      <c r="E16" s="471"/>
      <c r="F16" s="471"/>
      <c r="G16" s="480"/>
      <c r="H16" s="480"/>
      <c r="I16" s="2300"/>
      <c r="J16" s="2300"/>
      <c r="K16" s="2300"/>
    </row>
    <row r="17" spans="1:12" ht="23.4" customHeight="1">
      <c r="A17" s="457"/>
      <c r="B17" s="469"/>
      <c r="C17" s="470"/>
      <c r="D17" s="471"/>
      <c r="E17" s="471"/>
      <c r="F17" s="471"/>
      <c r="G17" s="480"/>
      <c r="H17" s="480"/>
      <c r="I17" s="2300"/>
      <c r="J17" s="2300"/>
      <c r="K17" s="2300"/>
    </row>
    <row r="18" spans="1:12" ht="23.4" customHeight="1">
      <c r="A18" s="457"/>
      <c r="B18" s="463"/>
      <c r="C18" s="464"/>
      <c r="D18" s="465"/>
      <c r="E18" s="465"/>
      <c r="F18" s="465"/>
      <c r="G18" s="479"/>
      <c r="H18" s="479"/>
      <c r="I18" s="2300"/>
      <c r="J18" s="2300"/>
      <c r="K18" s="2300"/>
    </row>
    <row r="19" spans="1:12" ht="23.4" customHeight="1">
      <c r="A19" s="457"/>
      <c r="B19" s="469"/>
      <c r="C19" s="470"/>
      <c r="D19" s="471"/>
      <c r="E19" s="471"/>
      <c r="F19" s="471"/>
      <c r="G19" s="480"/>
      <c r="H19" s="480"/>
      <c r="I19" s="2300"/>
      <c r="J19" s="2300"/>
      <c r="K19" s="2300"/>
    </row>
    <row r="20" spans="1:12" ht="23.4" customHeight="1">
      <c r="A20" s="457"/>
      <c r="B20" s="469"/>
      <c r="C20" s="470"/>
      <c r="D20" s="471"/>
      <c r="E20" s="471"/>
      <c r="F20" s="471"/>
      <c r="G20" s="480"/>
      <c r="H20" s="480"/>
      <c r="I20" s="2300"/>
      <c r="J20" s="2300"/>
      <c r="K20" s="2300"/>
    </row>
    <row r="21" spans="1:12" ht="23.4" customHeight="1">
      <c r="A21" s="457"/>
      <c r="B21" s="469"/>
      <c r="C21" s="470"/>
      <c r="D21" s="471"/>
      <c r="E21" s="471"/>
      <c r="F21" s="471"/>
      <c r="G21" s="480"/>
      <c r="H21" s="480"/>
      <c r="I21" s="2300"/>
      <c r="J21" s="2300"/>
      <c r="K21" s="2300"/>
    </row>
    <row r="22" spans="1:12" ht="23.4" customHeight="1">
      <c r="A22" s="457"/>
      <c r="B22" s="469"/>
      <c r="C22" s="470"/>
      <c r="D22" s="471"/>
      <c r="E22" s="471"/>
      <c r="F22" s="471"/>
      <c r="G22" s="480"/>
      <c r="H22" s="480"/>
      <c r="I22" s="2300"/>
      <c r="J22" s="2300"/>
      <c r="K22" s="2300"/>
    </row>
    <row r="23" spans="1:12" ht="23.4" customHeight="1">
      <c r="A23" s="457"/>
      <c r="B23" s="469"/>
      <c r="C23" s="470"/>
      <c r="D23" s="471"/>
      <c r="E23" s="471"/>
      <c r="F23" s="471"/>
      <c r="G23" s="480"/>
      <c r="H23" s="480"/>
      <c r="I23" s="2300"/>
      <c r="J23" s="2300"/>
      <c r="K23" s="2300"/>
    </row>
    <row r="24" spans="1:12" ht="23.4" customHeight="1">
      <c r="A24" s="457"/>
      <c r="B24" s="469"/>
      <c r="C24" s="470"/>
      <c r="D24" s="471"/>
      <c r="E24" s="471"/>
      <c r="F24" s="471"/>
      <c r="G24" s="480"/>
      <c r="H24" s="480"/>
      <c r="I24" s="2300"/>
      <c r="J24" s="2300"/>
      <c r="K24" s="2300"/>
    </row>
    <row r="25" spans="1:12" ht="23.4" customHeight="1" thickBot="1">
      <c r="A25" s="481"/>
      <c r="B25" s="482"/>
      <c r="C25" s="483"/>
      <c r="D25" s="449"/>
      <c r="E25" s="449"/>
      <c r="F25" s="449"/>
      <c r="G25" s="450"/>
      <c r="H25" s="450"/>
      <c r="I25" s="2302"/>
      <c r="J25" s="2302"/>
      <c r="K25" s="2302"/>
    </row>
    <row r="26" spans="1:12" ht="18" customHeight="1">
      <c r="A26" s="484" t="s">
        <v>1545</v>
      </c>
      <c r="B26" s="485"/>
      <c r="C26" s="485" t="s">
        <v>1223</v>
      </c>
      <c r="E26" s="485" t="s">
        <v>1150</v>
      </c>
      <c r="H26" s="445" t="s">
        <v>1546</v>
      </c>
      <c r="J26" s="445" t="s">
        <v>2259</v>
      </c>
    </row>
    <row r="27" spans="1:12" ht="18" customHeight="1">
      <c r="A27" s="486"/>
      <c r="B27" s="486"/>
      <c r="C27" s="484"/>
      <c r="E27" s="485" t="s">
        <v>1152</v>
      </c>
      <c r="F27" s="487"/>
      <c r="G27" s="487"/>
      <c r="H27" s="487"/>
      <c r="I27" s="451"/>
    </row>
    <row r="28" spans="1:12" ht="8.25" customHeight="1"/>
    <row r="29" spans="1:12" ht="21" customHeight="1">
      <c r="A29" s="445" t="s">
        <v>1547</v>
      </c>
    </row>
    <row r="30" spans="1:12" ht="15.9" customHeight="1">
      <c r="A30" s="445" t="s">
        <v>1548</v>
      </c>
    </row>
    <row r="31" spans="1:12" ht="15.9" customHeight="1"/>
    <row r="32" spans="1:12" ht="15.9" customHeight="1">
      <c r="L32" s="488"/>
    </row>
    <row r="33" spans="12:12" ht="15.9" customHeight="1">
      <c r="L33" s="488"/>
    </row>
    <row r="40" spans="12:12" ht="17.25" customHeight="1"/>
    <row r="43" spans="12:12" ht="24" customHeight="1"/>
  </sheetData>
  <mergeCells count="23">
    <mergeCell ref="I21:K21"/>
    <mergeCell ref="I22:K22"/>
    <mergeCell ref="I23:K23"/>
    <mergeCell ref="I24:K24"/>
    <mergeCell ref="I25:K25"/>
    <mergeCell ref="I20:K20"/>
    <mergeCell ref="I9:K9"/>
    <mergeCell ref="I10:K10"/>
    <mergeCell ref="I11:K11"/>
    <mergeCell ref="I12:K12"/>
    <mergeCell ref="I13:K13"/>
    <mergeCell ref="I14:K14"/>
    <mergeCell ref="I15:K15"/>
    <mergeCell ref="I16:K16"/>
    <mergeCell ref="I17:K17"/>
    <mergeCell ref="I18:K18"/>
    <mergeCell ref="I19:K19"/>
    <mergeCell ref="I8:K8"/>
    <mergeCell ref="J1:K1"/>
    <mergeCell ref="J2:K2"/>
    <mergeCell ref="A4:K4"/>
    <mergeCell ref="A6:K6"/>
    <mergeCell ref="C7:K7"/>
  </mergeCells>
  <phoneticPr fontId="13" type="noConversion"/>
  <hyperlinks>
    <hyperlink ref="L1" location="預告統計資料發布時間表!A1" display="回發布時間表" xr:uid="{3B3FFC6B-30F9-4F1A-9BC9-2652C872C694}"/>
  </hyperlinks>
  <pageMargins left="0.4334645669291341" right="0.19645669291338602" top="0.47204724409448801" bottom="0.31535433070866109" header="0.47204724409448801" footer="0.31535433070866109"/>
  <pageSetup paperSize="0" scale="71" fitToWidth="0" fitToHeight="0" orientation="landscape" horizontalDpi="0" verticalDpi="0" copies="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34DF9-2485-4FAF-918C-56B468761849}">
  <dimension ref="A1:AN17"/>
  <sheetViews>
    <sheetView zoomScale="55" zoomScaleNormal="55" workbookViewId="0">
      <selection activeCell="AM1" sqref="AM1"/>
    </sheetView>
  </sheetViews>
  <sheetFormatPr defaultColWidth="12.5546875" defaultRowHeight="16.2"/>
  <cols>
    <col min="1" max="1" width="10" style="491" customWidth="1"/>
    <col min="2" max="2" width="8.44140625" style="491" customWidth="1"/>
    <col min="3" max="19" width="7.77734375" style="491" customWidth="1"/>
    <col min="20" max="20" width="9.109375" style="491" customWidth="1"/>
    <col min="21" max="21" width="10" style="491" customWidth="1"/>
    <col min="22" max="33" width="9.21875" style="491" customWidth="1"/>
    <col min="34" max="34" width="8.109375" style="491" customWidth="1"/>
    <col min="35" max="35" width="7.6640625" style="491" customWidth="1"/>
    <col min="36" max="37" width="9.21875" style="491" customWidth="1"/>
    <col min="38" max="38" width="13.21875" style="491" customWidth="1"/>
    <col min="39" max="256" width="12.5546875" style="491"/>
    <col min="257" max="257" width="10" style="491" customWidth="1"/>
    <col min="258" max="258" width="8.44140625" style="491" customWidth="1"/>
    <col min="259" max="275" width="7.77734375" style="491" customWidth="1"/>
    <col min="276" max="276" width="9.109375" style="491" customWidth="1"/>
    <col min="277" max="277" width="10" style="491" customWidth="1"/>
    <col min="278" max="289" width="9.21875" style="491" customWidth="1"/>
    <col min="290" max="290" width="8.109375" style="491" customWidth="1"/>
    <col min="291" max="291" width="7.6640625" style="491" customWidth="1"/>
    <col min="292" max="293" width="9.21875" style="491" customWidth="1"/>
    <col min="294" max="294" width="13.21875" style="491" customWidth="1"/>
    <col min="295" max="512" width="12.5546875" style="491"/>
    <col min="513" max="513" width="10" style="491" customWidth="1"/>
    <col min="514" max="514" width="8.44140625" style="491" customWidth="1"/>
    <col min="515" max="531" width="7.77734375" style="491" customWidth="1"/>
    <col min="532" max="532" width="9.109375" style="491" customWidth="1"/>
    <col min="533" max="533" width="10" style="491" customWidth="1"/>
    <col min="534" max="545" width="9.21875" style="491" customWidth="1"/>
    <col min="546" max="546" width="8.109375" style="491" customWidth="1"/>
    <col min="547" max="547" width="7.6640625" style="491" customWidth="1"/>
    <col min="548" max="549" width="9.21875" style="491" customWidth="1"/>
    <col min="550" max="550" width="13.21875" style="491" customWidth="1"/>
    <col min="551" max="768" width="12.5546875" style="491"/>
    <col min="769" max="769" width="10" style="491" customWidth="1"/>
    <col min="770" max="770" width="8.44140625" style="491" customWidth="1"/>
    <col min="771" max="787" width="7.77734375" style="491" customWidth="1"/>
    <col min="788" max="788" width="9.109375" style="491" customWidth="1"/>
    <col min="789" max="789" width="10" style="491" customWidth="1"/>
    <col min="790" max="801" width="9.21875" style="491" customWidth="1"/>
    <col min="802" max="802" width="8.109375" style="491" customWidth="1"/>
    <col min="803" max="803" width="7.6640625" style="491" customWidth="1"/>
    <col min="804" max="805" width="9.21875" style="491" customWidth="1"/>
    <col min="806" max="806" width="13.21875" style="491" customWidth="1"/>
    <col min="807" max="1024" width="12.5546875" style="491"/>
    <col min="1025" max="1025" width="10" style="491" customWidth="1"/>
    <col min="1026" max="1026" width="8.44140625" style="491" customWidth="1"/>
    <col min="1027" max="1043" width="7.77734375" style="491" customWidth="1"/>
    <col min="1044" max="1044" width="9.109375" style="491" customWidth="1"/>
    <col min="1045" max="1045" width="10" style="491" customWidth="1"/>
    <col min="1046" max="1057" width="9.21875" style="491" customWidth="1"/>
    <col min="1058" max="1058" width="8.109375" style="491" customWidth="1"/>
    <col min="1059" max="1059" width="7.6640625" style="491" customWidth="1"/>
    <col min="1060" max="1061" width="9.21875" style="491" customWidth="1"/>
    <col min="1062" max="1062" width="13.21875" style="491" customWidth="1"/>
    <col min="1063" max="1280" width="12.5546875" style="491"/>
    <col min="1281" max="1281" width="10" style="491" customWidth="1"/>
    <col min="1282" max="1282" width="8.44140625" style="491" customWidth="1"/>
    <col min="1283" max="1299" width="7.77734375" style="491" customWidth="1"/>
    <col min="1300" max="1300" width="9.109375" style="491" customWidth="1"/>
    <col min="1301" max="1301" width="10" style="491" customWidth="1"/>
    <col min="1302" max="1313" width="9.21875" style="491" customWidth="1"/>
    <col min="1314" max="1314" width="8.109375" style="491" customWidth="1"/>
    <col min="1315" max="1315" width="7.6640625" style="491" customWidth="1"/>
    <col min="1316" max="1317" width="9.21875" style="491" customWidth="1"/>
    <col min="1318" max="1318" width="13.21875" style="491" customWidth="1"/>
    <col min="1319" max="1536" width="12.5546875" style="491"/>
    <col min="1537" max="1537" width="10" style="491" customWidth="1"/>
    <col min="1538" max="1538" width="8.44140625" style="491" customWidth="1"/>
    <col min="1539" max="1555" width="7.77734375" style="491" customWidth="1"/>
    <col min="1556" max="1556" width="9.109375" style="491" customWidth="1"/>
    <col min="1557" max="1557" width="10" style="491" customWidth="1"/>
    <col min="1558" max="1569" width="9.21875" style="491" customWidth="1"/>
    <col min="1570" max="1570" width="8.109375" style="491" customWidth="1"/>
    <col min="1571" max="1571" width="7.6640625" style="491" customWidth="1"/>
    <col min="1572" max="1573" width="9.21875" style="491" customWidth="1"/>
    <col min="1574" max="1574" width="13.21875" style="491" customWidth="1"/>
    <col min="1575" max="1792" width="12.5546875" style="491"/>
    <col min="1793" max="1793" width="10" style="491" customWidth="1"/>
    <col min="1794" max="1794" width="8.44140625" style="491" customWidth="1"/>
    <col min="1795" max="1811" width="7.77734375" style="491" customWidth="1"/>
    <col min="1812" max="1812" width="9.109375" style="491" customWidth="1"/>
    <col min="1813" max="1813" width="10" style="491" customWidth="1"/>
    <col min="1814" max="1825" width="9.21875" style="491" customWidth="1"/>
    <col min="1826" max="1826" width="8.109375" style="491" customWidth="1"/>
    <col min="1827" max="1827" width="7.6640625" style="491" customWidth="1"/>
    <col min="1828" max="1829" width="9.21875" style="491" customWidth="1"/>
    <col min="1830" max="1830" width="13.21875" style="491" customWidth="1"/>
    <col min="1831" max="2048" width="12.5546875" style="491"/>
    <col min="2049" max="2049" width="10" style="491" customWidth="1"/>
    <col min="2050" max="2050" width="8.44140625" style="491" customWidth="1"/>
    <col min="2051" max="2067" width="7.77734375" style="491" customWidth="1"/>
    <col min="2068" max="2068" width="9.109375" style="491" customWidth="1"/>
    <col min="2069" max="2069" width="10" style="491" customWidth="1"/>
    <col min="2070" max="2081" width="9.21875" style="491" customWidth="1"/>
    <col min="2082" max="2082" width="8.109375" style="491" customWidth="1"/>
    <col min="2083" max="2083" width="7.6640625" style="491" customWidth="1"/>
    <col min="2084" max="2085" width="9.21875" style="491" customWidth="1"/>
    <col min="2086" max="2086" width="13.21875" style="491" customWidth="1"/>
    <col min="2087" max="2304" width="12.5546875" style="491"/>
    <col min="2305" max="2305" width="10" style="491" customWidth="1"/>
    <col min="2306" max="2306" width="8.44140625" style="491" customWidth="1"/>
    <col min="2307" max="2323" width="7.77734375" style="491" customWidth="1"/>
    <col min="2324" max="2324" width="9.109375" style="491" customWidth="1"/>
    <col min="2325" max="2325" width="10" style="491" customWidth="1"/>
    <col min="2326" max="2337" width="9.21875" style="491" customWidth="1"/>
    <col min="2338" max="2338" width="8.109375" style="491" customWidth="1"/>
    <col min="2339" max="2339" width="7.6640625" style="491" customWidth="1"/>
    <col min="2340" max="2341" width="9.21875" style="491" customWidth="1"/>
    <col min="2342" max="2342" width="13.21875" style="491" customWidth="1"/>
    <col min="2343" max="2560" width="12.5546875" style="491"/>
    <col min="2561" max="2561" width="10" style="491" customWidth="1"/>
    <col min="2562" max="2562" width="8.44140625" style="491" customWidth="1"/>
    <col min="2563" max="2579" width="7.77734375" style="491" customWidth="1"/>
    <col min="2580" max="2580" width="9.109375" style="491" customWidth="1"/>
    <col min="2581" max="2581" width="10" style="491" customWidth="1"/>
    <col min="2582" max="2593" width="9.21875" style="491" customWidth="1"/>
    <col min="2594" max="2594" width="8.109375" style="491" customWidth="1"/>
    <col min="2595" max="2595" width="7.6640625" style="491" customWidth="1"/>
    <col min="2596" max="2597" width="9.21875" style="491" customWidth="1"/>
    <col min="2598" max="2598" width="13.21875" style="491" customWidth="1"/>
    <col min="2599" max="2816" width="12.5546875" style="491"/>
    <col min="2817" max="2817" width="10" style="491" customWidth="1"/>
    <col min="2818" max="2818" width="8.44140625" style="491" customWidth="1"/>
    <col min="2819" max="2835" width="7.77734375" style="491" customWidth="1"/>
    <col min="2836" max="2836" width="9.109375" style="491" customWidth="1"/>
    <col min="2837" max="2837" width="10" style="491" customWidth="1"/>
    <col min="2838" max="2849" width="9.21875" style="491" customWidth="1"/>
    <col min="2850" max="2850" width="8.109375" style="491" customWidth="1"/>
    <col min="2851" max="2851" width="7.6640625" style="491" customWidth="1"/>
    <col min="2852" max="2853" width="9.21875" style="491" customWidth="1"/>
    <col min="2854" max="2854" width="13.21875" style="491" customWidth="1"/>
    <col min="2855" max="3072" width="12.5546875" style="491"/>
    <col min="3073" max="3073" width="10" style="491" customWidth="1"/>
    <col min="3074" max="3074" width="8.44140625" style="491" customWidth="1"/>
    <col min="3075" max="3091" width="7.77734375" style="491" customWidth="1"/>
    <col min="3092" max="3092" width="9.109375" style="491" customWidth="1"/>
    <col min="3093" max="3093" width="10" style="491" customWidth="1"/>
    <col min="3094" max="3105" width="9.21875" style="491" customWidth="1"/>
    <col min="3106" max="3106" width="8.109375" style="491" customWidth="1"/>
    <col min="3107" max="3107" width="7.6640625" style="491" customWidth="1"/>
    <col min="3108" max="3109" width="9.21875" style="491" customWidth="1"/>
    <col min="3110" max="3110" width="13.21875" style="491" customWidth="1"/>
    <col min="3111" max="3328" width="12.5546875" style="491"/>
    <col min="3329" max="3329" width="10" style="491" customWidth="1"/>
    <col min="3330" max="3330" width="8.44140625" style="491" customWidth="1"/>
    <col min="3331" max="3347" width="7.77734375" style="491" customWidth="1"/>
    <col min="3348" max="3348" width="9.109375" style="491" customWidth="1"/>
    <col min="3349" max="3349" width="10" style="491" customWidth="1"/>
    <col min="3350" max="3361" width="9.21875" style="491" customWidth="1"/>
    <col min="3362" max="3362" width="8.109375" style="491" customWidth="1"/>
    <col min="3363" max="3363" width="7.6640625" style="491" customWidth="1"/>
    <col min="3364" max="3365" width="9.21875" style="491" customWidth="1"/>
    <col min="3366" max="3366" width="13.21875" style="491" customWidth="1"/>
    <col min="3367" max="3584" width="12.5546875" style="491"/>
    <col min="3585" max="3585" width="10" style="491" customWidth="1"/>
    <col min="3586" max="3586" width="8.44140625" style="491" customWidth="1"/>
    <col min="3587" max="3603" width="7.77734375" style="491" customWidth="1"/>
    <col min="3604" max="3604" width="9.109375" style="491" customWidth="1"/>
    <col min="3605" max="3605" width="10" style="491" customWidth="1"/>
    <col min="3606" max="3617" width="9.21875" style="491" customWidth="1"/>
    <col min="3618" max="3618" width="8.109375" style="491" customWidth="1"/>
    <col min="3619" max="3619" width="7.6640625" style="491" customWidth="1"/>
    <col min="3620" max="3621" width="9.21875" style="491" customWidth="1"/>
    <col min="3622" max="3622" width="13.21875" style="491" customWidth="1"/>
    <col min="3623" max="3840" width="12.5546875" style="491"/>
    <col min="3841" max="3841" width="10" style="491" customWidth="1"/>
    <col min="3842" max="3842" width="8.44140625" style="491" customWidth="1"/>
    <col min="3843" max="3859" width="7.77734375" style="491" customWidth="1"/>
    <col min="3860" max="3860" width="9.109375" style="491" customWidth="1"/>
    <col min="3861" max="3861" width="10" style="491" customWidth="1"/>
    <col min="3862" max="3873" width="9.21875" style="491" customWidth="1"/>
    <col min="3874" max="3874" width="8.109375" style="491" customWidth="1"/>
    <col min="3875" max="3875" width="7.6640625" style="491" customWidth="1"/>
    <col min="3876" max="3877" width="9.21875" style="491" customWidth="1"/>
    <col min="3878" max="3878" width="13.21875" style="491" customWidth="1"/>
    <col min="3879" max="4096" width="12.5546875" style="491"/>
    <col min="4097" max="4097" width="10" style="491" customWidth="1"/>
    <col min="4098" max="4098" width="8.44140625" style="491" customWidth="1"/>
    <col min="4099" max="4115" width="7.77734375" style="491" customWidth="1"/>
    <col min="4116" max="4116" width="9.109375" style="491" customWidth="1"/>
    <col min="4117" max="4117" width="10" style="491" customWidth="1"/>
    <col min="4118" max="4129" width="9.21875" style="491" customWidth="1"/>
    <col min="4130" max="4130" width="8.109375" style="491" customWidth="1"/>
    <col min="4131" max="4131" width="7.6640625" style="491" customWidth="1"/>
    <col min="4132" max="4133" width="9.21875" style="491" customWidth="1"/>
    <col min="4134" max="4134" width="13.21875" style="491" customWidth="1"/>
    <col min="4135" max="4352" width="12.5546875" style="491"/>
    <col min="4353" max="4353" width="10" style="491" customWidth="1"/>
    <col min="4354" max="4354" width="8.44140625" style="491" customWidth="1"/>
    <col min="4355" max="4371" width="7.77734375" style="491" customWidth="1"/>
    <col min="4372" max="4372" width="9.109375" style="491" customWidth="1"/>
    <col min="4373" max="4373" width="10" style="491" customWidth="1"/>
    <col min="4374" max="4385" width="9.21875" style="491" customWidth="1"/>
    <col min="4386" max="4386" width="8.109375" style="491" customWidth="1"/>
    <col min="4387" max="4387" width="7.6640625" style="491" customWidth="1"/>
    <col min="4388" max="4389" width="9.21875" style="491" customWidth="1"/>
    <col min="4390" max="4390" width="13.21875" style="491" customWidth="1"/>
    <col min="4391" max="4608" width="12.5546875" style="491"/>
    <col min="4609" max="4609" width="10" style="491" customWidth="1"/>
    <col min="4610" max="4610" width="8.44140625" style="491" customWidth="1"/>
    <col min="4611" max="4627" width="7.77734375" style="491" customWidth="1"/>
    <col min="4628" max="4628" width="9.109375" style="491" customWidth="1"/>
    <col min="4629" max="4629" width="10" style="491" customWidth="1"/>
    <col min="4630" max="4641" width="9.21875" style="491" customWidth="1"/>
    <col min="4642" max="4642" width="8.109375" style="491" customWidth="1"/>
    <col min="4643" max="4643" width="7.6640625" style="491" customWidth="1"/>
    <col min="4644" max="4645" width="9.21875" style="491" customWidth="1"/>
    <col min="4646" max="4646" width="13.21875" style="491" customWidth="1"/>
    <col min="4647" max="4864" width="12.5546875" style="491"/>
    <col min="4865" max="4865" width="10" style="491" customWidth="1"/>
    <col min="4866" max="4866" width="8.44140625" style="491" customWidth="1"/>
    <col min="4867" max="4883" width="7.77734375" style="491" customWidth="1"/>
    <col min="4884" max="4884" width="9.109375" style="491" customWidth="1"/>
    <col min="4885" max="4885" width="10" style="491" customWidth="1"/>
    <col min="4886" max="4897" width="9.21875" style="491" customWidth="1"/>
    <col min="4898" max="4898" width="8.109375" style="491" customWidth="1"/>
    <col min="4899" max="4899" width="7.6640625" style="491" customWidth="1"/>
    <col min="4900" max="4901" width="9.21875" style="491" customWidth="1"/>
    <col min="4902" max="4902" width="13.21875" style="491" customWidth="1"/>
    <col min="4903" max="5120" width="12.5546875" style="491"/>
    <col min="5121" max="5121" width="10" style="491" customWidth="1"/>
    <col min="5122" max="5122" width="8.44140625" style="491" customWidth="1"/>
    <col min="5123" max="5139" width="7.77734375" style="491" customWidth="1"/>
    <col min="5140" max="5140" width="9.109375" style="491" customWidth="1"/>
    <col min="5141" max="5141" width="10" style="491" customWidth="1"/>
    <col min="5142" max="5153" width="9.21875" style="491" customWidth="1"/>
    <col min="5154" max="5154" width="8.109375" style="491" customWidth="1"/>
    <col min="5155" max="5155" width="7.6640625" style="491" customWidth="1"/>
    <col min="5156" max="5157" width="9.21875" style="491" customWidth="1"/>
    <col min="5158" max="5158" width="13.21875" style="491" customWidth="1"/>
    <col min="5159" max="5376" width="12.5546875" style="491"/>
    <col min="5377" max="5377" width="10" style="491" customWidth="1"/>
    <col min="5378" max="5378" width="8.44140625" style="491" customWidth="1"/>
    <col min="5379" max="5395" width="7.77734375" style="491" customWidth="1"/>
    <col min="5396" max="5396" width="9.109375" style="491" customWidth="1"/>
    <col min="5397" max="5397" width="10" style="491" customWidth="1"/>
    <col min="5398" max="5409" width="9.21875" style="491" customWidth="1"/>
    <col min="5410" max="5410" width="8.109375" style="491" customWidth="1"/>
    <col min="5411" max="5411" width="7.6640625" style="491" customWidth="1"/>
    <col min="5412" max="5413" width="9.21875" style="491" customWidth="1"/>
    <col min="5414" max="5414" width="13.21875" style="491" customWidth="1"/>
    <col min="5415" max="5632" width="12.5546875" style="491"/>
    <col min="5633" max="5633" width="10" style="491" customWidth="1"/>
    <col min="5634" max="5634" width="8.44140625" style="491" customWidth="1"/>
    <col min="5635" max="5651" width="7.77734375" style="491" customWidth="1"/>
    <col min="5652" max="5652" width="9.109375" style="491" customWidth="1"/>
    <col min="5653" max="5653" width="10" style="491" customWidth="1"/>
    <col min="5654" max="5665" width="9.21875" style="491" customWidth="1"/>
    <col min="5666" max="5666" width="8.109375" style="491" customWidth="1"/>
    <col min="5667" max="5667" width="7.6640625" style="491" customWidth="1"/>
    <col min="5668" max="5669" width="9.21875" style="491" customWidth="1"/>
    <col min="5670" max="5670" width="13.21875" style="491" customWidth="1"/>
    <col min="5671" max="5888" width="12.5546875" style="491"/>
    <col min="5889" max="5889" width="10" style="491" customWidth="1"/>
    <col min="5890" max="5890" width="8.44140625" style="491" customWidth="1"/>
    <col min="5891" max="5907" width="7.77734375" style="491" customWidth="1"/>
    <col min="5908" max="5908" width="9.109375" style="491" customWidth="1"/>
    <col min="5909" max="5909" width="10" style="491" customWidth="1"/>
    <col min="5910" max="5921" width="9.21875" style="491" customWidth="1"/>
    <col min="5922" max="5922" width="8.109375" style="491" customWidth="1"/>
    <col min="5923" max="5923" width="7.6640625" style="491" customWidth="1"/>
    <col min="5924" max="5925" width="9.21875" style="491" customWidth="1"/>
    <col min="5926" max="5926" width="13.21875" style="491" customWidth="1"/>
    <col min="5927" max="6144" width="12.5546875" style="491"/>
    <col min="6145" max="6145" width="10" style="491" customWidth="1"/>
    <col min="6146" max="6146" width="8.44140625" style="491" customWidth="1"/>
    <col min="6147" max="6163" width="7.77734375" style="491" customWidth="1"/>
    <col min="6164" max="6164" width="9.109375" style="491" customWidth="1"/>
    <col min="6165" max="6165" width="10" style="491" customWidth="1"/>
    <col min="6166" max="6177" width="9.21875" style="491" customWidth="1"/>
    <col min="6178" max="6178" width="8.109375" style="491" customWidth="1"/>
    <col min="6179" max="6179" width="7.6640625" style="491" customWidth="1"/>
    <col min="6180" max="6181" width="9.21875" style="491" customWidth="1"/>
    <col min="6182" max="6182" width="13.21875" style="491" customWidth="1"/>
    <col min="6183" max="6400" width="12.5546875" style="491"/>
    <col min="6401" max="6401" width="10" style="491" customWidth="1"/>
    <col min="6402" max="6402" width="8.44140625" style="491" customWidth="1"/>
    <col min="6403" max="6419" width="7.77734375" style="491" customWidth="1"/>
    <col min="6420" max="6420" width="9.109375" style="491" customWidth="1"/>
    <col min="6421" max="6421" width="10" style="491" customWidth="1"/>
    <col min="6422" max="6433" width="9.21875" style="491" customWidth="1"/>
    <col min="6434" max="6434" width="8.109375" style="491" customWidth="1"/>
    <col min="6435" max="6435" width="7.6640625" style="491" customWidth="1"/>
    <col min="6436" max="6437" width="9.21875" style="491" customWidth="1"/>
    <col min="6438" max="6438" width="13.21875" style="491" customWidth="1"/>
    <col min="6439" max="6656" width="12.5546875" style="491"/>
    <col min="6657" max="6657" width="10" style="491" customWidth="1"/>
    <col min="6658" max="6658" width="8.44140625" style="491" customWidth="1"/>
    <col min="6659" max="6675" width="7.77734375" style="491" customWidth="1"/>
    <col min="6676" max="6676" width="9.109375" style="491" customWidth="1"/>
    <col min="6677" max="6677" width="10" style="491" customWidth="1"/>
    <col min="6678" max="6689" width="9.21875" style="491" customWidth="1"/>
    <col min="6690" max="6690" width="8.109375" style="491" customWidth="1"/>
    <col min="6691" max="6691" width="7.6640625" style="491" customWidth="1"/>
    <col min="6692" max="6693" width="9.21875" style="491" customWidth="1"/>
    <col min="6694" max="6694" width="13.21875" style="491" customWidth="1"/>
    <col min="6695" max="6912" width="12.5546875" style="491"/>
    <col min="6913" max="6913" width="10" style="491" customWidth="1"/>
    <col min="6914" max="6914" width="8.44140625" style="491" customWidth="1"/>
    <col min="6915" max="6931" width="7.77734375" style="491" customWidth="1"/>
    <col min="6932" max="6932" width="9.109375" style="491" customWidth="1"/>
    <col min="6933" max="6933" width="10" style="491" customWidth="1"/>
    <col min="6934" max="6945" width="9.21875" style="491" customWidth="1"/>
    <col min="6946" max="6946" width="8.109375" style="491" customWidth="1"/>
    <col min="6947" max="6947" width="7.6640625" style="491" customWidth="1"/>
    <col min="6948" max="6949" width="9.21875" style="491" customWidth="1"/>
    <col min="6950" max="6950" width="13.21875" style="491" customWidth="1"/>
    <col min="6951" max="7168" width="12.5546875" style="491"/>
    <col min="7169" max="7169" width="10" style="491" customWidth="1"/>
    <col min="7170" max="7170" width="8.44140625" style="491" customWidth="1"/>
    <col min="7171" max="7187" width="7.77734375" style="491" customWidth="1"/>
    <col min="7188" max="7188" width="9.109375" style="491" customWidth="1"/>
    <col min="7189" max="7189" width="10" style="491" customWidth="1"/>
    <col min="7190" max="7201" width="9.21875" style="491" customWidth="1"/>
    <col min="7202" max="7202" width="8.109375" style="491" customWidth="1"/>
    <col min="7203" max="7203" width="7.6640625" style="491" customWidth="1"/>
    <col min="7204" max="7205" width="9.21875" style="491" customWidth="1"/>
    <col min="7206" max="7206" width="13.21875" style="491" customWidth="1"/>
    <col min="7207" max="7424" width="12.5546875" style="491"/>
    <col min="7425" max="7425" width="10" style="491" customWidth="1"/>
    <col min="7426" max="7426" width="8.44140625" style="491" customWidth="1"/>
    <col min="7427" max="7443" width="7.77734375" style="491" customWidth="1"/>
    <col min="7444" max="7444" width="9.109375" style="491" customWidth="1"/>
    <col min="7445" max="7445" width="10" style="491" customWidth="1"/>
    <col min="7446" max="7457" width="9.21875" style="491" customWidth="1"/>
    <col min="7458" max="7458" width="8.109375" style="491" customWidth="1"/>
    <col min="7459" max="7459" width="7.6640625" style="491" customWidth="1"/>
    <col min="7460" max="7461" width="9.21875" style="491" customWidth="1"/>
    <col min="7462" max="7462" width="13.21875" style="491" customWidth="1"/>
    <col min="7463" max="7680" width="12.5546875" style="491"/>
    <col min="7681" max="7681" width="10" style="491" customWidth="1"/>
    <col min="7682" max="7682" width="8.44140625" style="491" customWidth="1"/>
    <col min="7683" max="7699" width="7.77734375" style="491" customWidth="1"/>
    <col min="7700" max="7700" width="9.109375" style="491" customWidth="1"/>
    <col min="7701" max="7701" width="10" style="491" customWidth="1"/>
    <col min="7702" max="7713" width="9.21875" style="491" customWidth="1"/>
    <col min="7714" max="7714" width="8.109375" style="491" customWidth="1"/>
    <col min="7715" max="7715" width="7.6640625" style="491" customWidth="1"/>
    <col min="7716" max="7717" width="9.21875" style="491" customWidth="1"/>
    <col min="7718" max="7718" width="13.21875" style="491" customWidth="1"/>
    <col min="7719" max="7936" width="12.5546875" style="491"/>
    <col min="7937" max="7937" width="10" style="491" customWidth="1"/>
    <col min="7938" max="7938" width="8.44140625" style="491" customWidth="1"/>
    <col min="7939" max="7955" width="7.77734375" style="491" customWidth="1"/>
    <col min="7956" max="7956" width="9.109375" style="491" customWidth="1"/>
    <col min="7957" max="7957" width="10" style="491" customWidth="1"/>
    <col min="7958" max="7969" width="9.21875" style="491" customWidth="1"/>
    <col min="7970" max="7970" width="8.109375" style="491" customWidth="1"/>
    <col min="7971" max="7971" width="7.6640625" style="491" customWidth="1"/>
    <col min="7972" max="7973" width="9.21875" style="491" customWidth="1"/>
    <col min="7974" max="7974" width="13.21875" style="491" customWidth="1"/>
    <col min="7975" max="8192" width="12.5546875" style="491"/>
    <col min="8193" max="8193" width="10" style="491" customWidth="1"/>
    <col min="8194" max="8194" width="8.44140625" style="491" customWidth="1"/>
    <col min="8195" max="8211" width="7.77734375" style="491" customWidth="1"/>
    <col min="8212" max="8212" width="9.109375" style="491" customWidth="1"/>
    <col min="8213" max="8213" width="10" style="491" customWidth="1"/>
    <col min="8214" max="8225" width="9.21875" style="491" customWidth="1"/>
    <col min="8226" max="8226" width="8.109375" style="491" customWidth="1"/>
    <col min="8227" max="8227" width="7.6640625" style="491" customWidth="1"/>
    <col min="8228" max="8229" width="9.21875" style="491" customWidth="1"/>
    <col min="8230" max="8230" width="13.21875" style="491" customWidth="1"/>
    <col min="8231" max="8448" width="12.5546875" style="491"/>
    <col min="8449" max="8449" width="10" style="491" customWidth="1"/>
    <col min="8450" max="8450" width="8.44140625" style="491" customWidth="1"/>
    <col min="8451" max="8467" width="7.77734375" style="491" customWidth="1"/>
    <col min="8468" max="8468" width="9.109375" style="491" customWidth="1"/>
    <col min="8469" max="8469" width="10" style="491" customWidth="1"/>
    <col min="8470" max="8481" width="9.21875" style="491" customWidth="1"/>
    <col min="8482" max="8482" width="8.109375" style="491" customWidth="1"/>
    <col min="8483" max="8483" width="7.6640625" style="491" customWidth="1"/>
    <col min="8484" max="8485" width="9.21875" style="491" customWidth="1"/>
    <col min="8486" max="8486" width="13.21875" style="491" customWidth="1"/>
    <col min="8487" max="8704" width="12.5546875" style="491"/>
    <col min="8705" max="8705" width="10" style="491" customWidth="1"/>
    <col min="8706" max="8706" width="8.44140625" style="491" customWidth="1"/>
    <col min="8707" max="8723" width="7.77734375" style="491" customWidth="1"/>
    <col min="8724" max="8724" width="9.109375" style="491" customWidth="1"/>
    <col min="8725" max="8725" width="10" style="491" customWidth="1"/>
    <col min="8726" max="8737" width="9.21875" style="491" customWidth="1"/>
    <col min="8738" max="8738" width="8.109375" style="491" customWidth="1"/>
    <col min="8739" max="8739" width="7.6640625" style="491" customWidth="1"/>
    <col min="8740" max="8741" width="9.21875" style="491" customWidth="1"/>
    <col min="8742" max="8742" width="13.21875" style="491" customWidth="1"/>
    <col min="8743" max="8960" width="12.5546875" style="491"/>
    <col min="8961" max="8961" width="10" style="491" customWidth="1"/>
    <col min="8962" max="8962" width="8.44140625" style="491" customWidth="1"/>
    <col min="8963" max="8979" width="7.77734375" style="491" customWidth="1"/>
    <col min="8980" max="8980" width="9.109375" style="491" customWidth="1"/>
    <col min="8981" max="8981" width="10" style="491" customWidth="1"/>
    <col min="8982" max="8993" width="9.21875" style="491" customWidth="1"/>
    <col min="8994" max="8994" width="8.109375" style="491" customWidth="1"/>
    <col min="8995" max="8995" width="7.6640625" style="491" customWidth="1"/>
    <col min="8996" max="8997" width="9.21875" style="491" customWidth="1"/>
    <col min="8998" max="8998" width="13.21875" style="491" customWidth="1"/>
    <col min="8999" max="9216" width="12.5546875" style="491"/>
    <col min="9217" max="9217" width="10" style="491" customWidth="1"/>
    <col min="9218" max="9218" width="8.44140625" style="491" customWidth="1"/>
    <col min="9219" max="9235" width="7.77734375" style="491" customWidth="1"/>
    <col min="9236" max="9236" width="9.109375" style="491" customWidth="1"/>
    <col min="9237" max="9237" width="10" style="491" customWidth="1"/>
    <col min="9238" max="9249" width="9.21875" style="491" customWidth="1"/>
    <col min="9250" max="9250" width="8.109375" style="491" customWidth="1"/>
    <col min="9251" max="9251" width="7.6640625" style="491" customWidth="1"/>
    <col min="9252" max="9253" width="9.21875" style="491" customWidth="1"/>
    <col min="9254" max="9254" width="13.21875" style="491" customWidth="1"/>
    <col min="9255" max="9472" width="12.5546875" style="491"/>
    <col min="9473" max="9473" width="10" style="491" customWidth="1"/>
    <col min="9474" max="9474" width="8.44140625" style="491" customWidth="1"/>
    <col min="9475" max="9491" width="7.77734375" style="491" customWidth="1"/>
    <col min="9492" max="9492" width="9.109375" style="491" customWidth="1"/>
    <col min="9493" max="9493" width="10" style="491" customWidth="1"/>
    <col min="9494" max="9505" width="9.21875" style="491" customWidth="1"/>
    <col min="9506" max="9506" width="8.109375" style="491" customWidth="1"/>
    <col min="9507" max="9507" width="7.6640625" style="491" customWidth="1"/>
    <col min="9508" max="9509" width="9.21875" style="491" customWidth="1"/>
    <col min="9510" max="9510" width="13.21875" style="491" customWidth="1"/>
    <col min="9511" max="9728" width="12.5546875" style="491"/>
    <col min="9729" max="9729" width="10" style="491" customWidth="1"/>
    <col min="9730" max="9730" width="8.44140625" style="491" customWidth="1"/>
    <col min="9731" max="9747" width="7.77734375" style="491" customWidth="1"/>
    <col min="9748" max="9748" width="9.109375" style="491" customWidth="1"/>
    <col min="9749" max="9749" width="10" style="491" customWidth="1"/>
    <col min="9750" max="9761" width="9.21875" style="491" customWidth="1"/>
    <col min="9762" max="9762" width="8.109375" style="491" customWidth="1"/>
    <col min="9763" max="9763" width="7.6640625" style="491" customWidth="1"/>
    <col min="9764" max="9765" width="9.21875" style="491" customWidth="1"/>
    <col min="9766" max="9766" width="13.21875" style="491" customWidth="1"/>
    <col min="9767" max="9984" width="12.5546875" style="491"/>
    <col min="9985" max="9985" width="10" style="491" customWidth="1"/>
    <col min="9986" max="9986" width="8.44140625" style="491" customWidth="1"/>
    <col min="9987" max="10003" width="7.77734375" style="491" customWidth="1"/>
    <col min="10004" max="10004" width="9.109375" style="491" customWidth="1"/>
    <col min="10005" max="10005" width="10" style="491" customWidth="1"/>
    <col min="10006" max="10017" width="9.21875" style="491" customWidth="1"/>
    <col min="10018" max="10018" width="8.109375" style="491" customWidth="1"/>
    <col min="10019" max="10019" width="7.6640625" style="491" customWidth="1"/>
    <col min="10020" max="10021" width="9.21875" style="491" customWidth="1"/>
    <col min="10022" max="10022" width="13.21875" style="491" customWidth="1"/>
    <col min="10023" max="10240" width="12.5546875" style="491"/>
    <col min="10241" max="10241" width="10" style="491" customWidth="1"/>
    <col min="10242" max="10242" width="8.44140625" style="491" customWidth="1"/>
    <col min="10243" max="10259" width="7.77734375" style="491" customWidth="1"/>
    <col min="10260" max="10260" width="9.109375" style="491" customWidth="1"/>
    <col min="10261" max="10261" width="10" style="491" customWidth="1"/>
    <col min="10262" max="10273" width="9.21875" style="491" customWidth="1"/>
    <col min="10274" max="10274" width="8.109375" style="491" customWidth="1"/>
    <col min="10275" max="10275" width="7.6640625" style="491" customWidth="1"/>
    <col min="10276" max="10277" width="9.21875" style="491" customWidth="1"/>
    <col min="10278" max="10278" width="13.21875" style="491" customWidth="1"/>
    <col min="10279" max="10496" width="12.5546875" style="491"/>
    <col min="10497" max="10497" width="10" style="491" customWidth="1"/>
    <col min="10498" max="10498" width="8.44140625" style="491" customWidth="1"/>
    <col min="10499" max="10515" width="7.77734375" style="491" customWidth="1"/>
    <col min="10516" max="10516" width="9.109375" style="491" customWidth="1"/>
    <col min="10517" max="10517" width="10" style="491" customWidth="1"/>
    <col min="10518" max="10529" width="9.21875" style="491" customWidth="1"/>
    <col min="10530" max="10530" width="8.109375" style="491" customWidth="1"/>
    <col min="10531" max="10531" width="7.6640625" style="491" customWidth="1"/>
    <col min="10532" max="10533" width="9.21875" style="491" customWidth="1"/>
    <col min="10534" max="10534" width="13.21875" style="491" customWidth="1"/>
    <col min="10535" max="10752" width="12.5546875" style="491"/>
    <col min="10753" max="10753" width="10" style="491" customWidth="1"/>
    <col min="10754" max="10754" width="8.44140625" style="491" customWidth="1"/>
    <col min="10755" max="10771" width="7.77734375" style="491" customWidth="1"/>
    <col min="10772" max="10772" width="9.109375" style="491" customWidth="1"/>
    <col min="10773" max="10773" width="10" style="491" customWidth="1"/>
    <col min="10774" max="10785" width="9.21875" style="491" customWidth="1"/>
    <col min="10786" max="10786" width="8.109375" style="491" customWidth="1"/>
    <col min="10787" max="10787" width="7.6640625" style="491" customWidth="1"/>
    <col min="10788" max="10789" width="9.21875" style="491" customWidth="1"/>
    <col min="10790" max="10790" width="13.21875" style="491" customWidth="1"/>
    <col min="10791" max="11008" width="12.5546875" style="491"/>
    <col min="11009" max="11009" width="10" style="491" customWidth="1"/>
    <col min="11010" max="11010" width="8.44140625" style="491" customWidth="1"/>
    <col min="11011" max="11027" width="7.77734375" style="491" customWidth="1"/>
    <col min="11028" max="11028" width="9.109375" style="491" customWidth="1"/>
    <col min="11029" max="11029" width="10" style="491" customWidth="1"/>
    <col min="11030" max="11041" width="9.21875" style="491" customWidth="1"/>
    <col min="11042" max="11042" width="8.109375" style="491" customWidth="1"/>
    <col min="11043" max="11043" width="7.6640625" style="491" customWidth="1"/>
    <col min="11044" max="11045" width="9.21875" style="491" customWidth="1"/>
    <col min="11046" max="11046" width="13.21875" style="491" customWidth="1"/>
    <col min="11047" max="11264" width="12.5546875" style="491"/>
    <col min="11265" max="11265" width="10" style="491" customWidth="1"/>
    <col min="11266" max="11266" width="8.44140625" style="491" customWidth="1"/>
    <col min="11267" max="11283" width="7.77734375" style="491" customWidth="1"/>
    <col min="11284" max="11284" width="9.109375" style="491" customWidth="1"/>
    <col min="11285" max="11285" width="10" style="491" customWidth="1"/>
    <col min="11286" max="11297" width="9.21875" style="491" customWidth="1"/>
    <col min="11298" max="11298" width="8.109375" style="491" customWidth="1"/>
    <col min="11299" max="11299" width="7.6640625" style="491" customWidth="1"/>
    <col min="11300" max="11301" width="9.21875" style="491" customWidth="1"/>
    <col min="11302" max="11302" width="13.21875" style="491" customWidth="1"/>
    <col min="11303" max="11520" width="12.5546875" style="491"/>
    <col min="11521" max="11521" width="10" style="491" customWidth="1"/>
    <col min="11522" max="11522" width="8.44140625" style="491" customWidth="1"/>
    <col min="11523" max="11539" width="7.77734375" style="491" customWidth="1"/>
    <col min="11540" max="11540" width="9.109375" style="491" customWidth="1"/>
    <col min="11541" max="11541" width="10" style="491" customWidth="1"/>
    <col min="11542" max="11553" width="9.21875" style="491" customWidth="1"/>
    <col min="11554" max="11554" width="8.109375" style="491" customWidth="1"/>
    <col min="11555" max="11555" width="7.6640625" style="491" customWidth="1"/>
    <col min="11556" max="11557" width="9.21875" style="491" customWidth="1"/>
    <col min="11558" max="11558" width="13.21875" style="491" customWidth="1"/>
    <col min="11559" max="11776" width="12.5546875" style="491"/>
    <col min="11777" max="11777" width="10" style="491" customWidth="1"/>
    <col min="11778" max="11778" width="8.44140625" style="491" customWidth="1"/>
    <col min="11779" max="11795" width="7.77734375" style="491" customWidth="1"/>
    <col min="11796" max="11796" width="9.109375" style="491" customWidth="1"/>
    <col min="11797" max="11797" width="10" style="491" customWidth="1"/>
    <col min="11798" max="11809" width="9.21875" style="491" customWidth="1"/>
    <col min="11810" max="11810" width="8.109375" style="491" customWidth="1"/>
    <col min="11811" max="11811" width="7.6640625" style="491" customWidth="1"/>
    <col min="11812" max="11813" width="9.21875" style="491" customWidth="1"/>
    <col min="11814" max="11814" width="13.21875" style="491" customWidth="1"/>
    <col min="11815" max="12032" width="12.5546875" style="491"/>
    <col min="12033" max="12033" width="10" style="491" customWidth="1"/>
    <col min="12034" max="12034" width="8.44140625" style="491" customWidth="1"/>
    <col min="12035" max="12051" width="7.77734375" style="491" customWidth="1"/>
    <col min="12052" max="12052" width="9.109375" style="491" customWidth="1"/>
    <col min="12053" max="12053" width="10" style="491" customWidth="1"/>
    <col min="12054" max="12065" width="9.21875" style="491" customWidth="1"/>
    <col min="12066" max="12066" width="8.109375" style="491" customWidth="1"/>
    <col min="12067" max="12067" width="7.6640625" style="491" customWidth="1"/>
    <col min="12068" max="12069" width="9.21875" style="491" customWidth="1"/>
    <col min="12070" max="12070" width="13.21875" style="491" customWidth="1"/>
    <col min="12071" max="12288" width="12.5546875" style="491"/>
    <col min="12289" max="12289" width="10" style="491" customWidth="1"/>
    <col min="12290" max="12290" width="8.44140625" style="491" customWidth="1"/>
    <col min="12291" max="12307" width="7.77734375" style="491" customWidth="1"/>
    <col min="12308" max="12308" width="9.109375" style="491" customWidth="1"/>
    <col min="12309" max="12309" width="10" style="491" customWidth="1"/>
    <col min="12310" max="12321" width="9.21875" style="491" customWidth="1"/>
    <col min="12322" max="12322" width="8.109375" style="491" customWidth="1"/>
    <col min="12323" max="12323" width="7.6640625" style="491" customWidth="1"/>
    <col min="12324" max="12325" width="9.21875" style="491" customWidth="1"/>
    <col min="12326" max="12326" width="13.21875" style="491" customWidth="1"/>
    <col min="12327" max="12544" width="12.5546875" style="491"/>
    <col min="12545" max="12545" width="10" style="491" customWidth="1"/>
    <col min="12546" max="12546" width="8.44140625" style="491" customWidth="1"/>
    <col min="12547" max="12563" width="7.77734375" style="491" customWidth="1"/>
    <col min="12564" max="12564" width="9.109375" style="491" customWidth="1"/>
    <col min="12565" max="12565" width="10" style="491" customWidth="1"/>
    <col min="12566" max="12577" width="9.21875" style="491" customWidth="1"/>
    <col min="12578" max="12578" width="8.109375" style="491" customWidth="1"/>
    <col min="12579" max="12579" width="7.6640625" style="491" customWidth="1"/>
    <col min="12580" max="12581" width="9.21875" style="491" customWidth="1"/>
    <col min="12582" max="12582" width="13.21875" style="491" customWidth="1"/>
    <col min="12583" max="12800" width="12.5546875" style="491"/>
    <col min="12801" max="12801" width="10" style="491" customWidth="1"/>
    <col min="12802" max="12802" width="8.44140625" style="491" customWidth="1"/>
    <col min="12803" max="12819" width="7.77734375" style="491" customWidth="1"/>
    <col min="12820" max="12820" width="9.109375" style="491" customWidth="1"/>
    <col min="12821" max="12821" width="10" style="491" customWidth="1"/>
    <col min="12822" max="12833" width="9.21875" style="491" customWidth="1"/>
    <col min="12834" max="12834" width="8.109375" style="491" customWidth="1"/>
    <col min="12835" max="12835" width="7.6640625" style="491" customWidth="1"/>
    <col min="12836" max="12837" width="9.21875" style="491" customWidth="1"/>
    <col min="12838" max="12838" width="13.21875" style="491" customWidth="1"/>
    <col min="12839" max="13056" width="12.5546875" style="491"/>
    <col min="13057" max="13057" width="10" style="491" customWidth="1"/>
    <col min="13058" max="13058" width="8.44140625" style="491" customWidth="1"/>
    <col min="13059" max="13075" width="7.77734375" style="491" customWidth="1"/>
    <col min="13076" max="13076" width="9.109375" style="491" customWidth="1"/>
    <col min="13077" max="13077" width="10" style="491" customWidth="1"/>
    <col min="13078" max="13089" width="9.21875" style="491" customWidth="1"/>
    <col min="13090" max="13090" width="8.109375" style="491" customWidth="1"/>
    <col min="13091" max="13091" width="7.6640625" style="491" customWidth="1"/>
    <col min="13092" max="13093" width="9.21875" style="491" customWidth="1"/>
    <col min="13094" max="13094" width="13.21875" style="491" customWidth="1"/>
    <col min="13095" max="13312" width="12.5546875" style="491"/>
    <col min="13313" max="13313" width="10" style="491" customWidth="1"/>
    <col min="13314" max="13314" width="8.44140625" style="491" customWidth="1"/>
    <col min="13315" max="13331" width="7.77734375" style="491" customWidth="1"/>
    <col min="13332" max="13332" width="9.109375" style="491" customWidth="1"/>
    <col min="13333" max="13333" width="10" style="491" customWidth="1"/>
    <col min="13334" max="13345" width="9.21875" style="491" customWidth="1"/>
    <col min="13346" max="13346" width="8.109375" style="491" customWidth="1"/>
    <col min="13347" max="13347" width="7.6640625" style="491" customWidth="1"/>
    <col min="13348" max="13349" width="9.21875" style="491" customWidth="1"/>
    <col min="13350" max="13350" width="13.21875" style="491" customWidth="1"/>
    <col min="13351" max="13568" width="12.5546875" style="491"/>
    <col min="13569" max="13569" width="10" style="491" customWidth="1"/>
    <col min="13570" max="13570" width="8.44140625" style="491" customWidth="1"/>
    <col min="13571" max="13587" width="7.77734375" style="491" customWidth="1"/>
    <col min="13588" max="13588" width="9.109375" style="491" customWidth="1"/>
    <col min="13589" max="13589" width="10" style="491" customWidth="1"/>
    <col min="13590" max="13601" width="9.21875" style="491" customWidth="1"/>
    <col min="13602" max="13602" width="8.109375" style="491" customWidth="1"/>
    <col min="13603" max="13603" width="7.6640625" style="491" customWidth="1"/>
    <col min="13604" max="13605" width="9.21875" style="491" customWidth="1"/>
    <col min="13606" max="13606" width="13.21875" style="491" customWidth="1"/>
    <col min="13607" max="13824" width="12.5546875" style="491"/>
    <col min="13825" max="13825" width="10" style="491" customWidth="1"/>
    <col min="13826" max="13826" width="8.44140625" style="491" customWidth="1"/>
    <col min="13827" max="13843" width="7.77734375" style="491" customWidth="1"/>
    <col min="13844" max="13844" width="9.109375" style="491" customWidth="1"/>
    <col min="13845" max="13845" width="10" style="491" customWidth="1"/>
    <col min="13846" max="13857" width="9.21875" style="491" customWidth="1"/>
    <col min="13858" max="13858" width="8.109375" style="491" customWidth="1"/>
    <col min="13859" max="13859" width="7.6640625" style="491" customWidth="1"/>
    <col min="13860" max="13861" width="9.21875" style="491" customWidth="1"/>
    <col min="13862" max="13862" width="13.21875" style="491" customWidth="1"/>
    <col min="13863" max="14080" width="12.5546875" style="491"/>
    <col min="14081" max="14081" width="10" style="491" customWidth="1"/>
    <col min="14082" max="14082" width="8.44140625" style="491" customWidth="1"/>
    <col min="14083" max="14099" width="7.77734375" style="491" customWidth="1"/>
    <col min="14100" max="14100" width="9.109375" style="491" customWidth="1"/>
    <col min="14101" max="14101" width="10" style="491" customWidth="1"/>
    <col min="14102" max="14113" width="9.21875" style="491" customWidth="1"/>
    <col min="14114" max="14114" width="8.109375" style="491" customWidth="1"/>
    <col min="14115" max="14115" width="7.6640625" style="491" customWidth="1"/>
    <col min="14116" max="14117" width="9.21875" style="491" customWidth="1"/>
    <col min="14118" max="14118" width="13.21875" style="491" customWidth="1"/>
    <col min="14119" max="14336" width="12.5546875" style="491"/>
    <col min="14337" max="14337" width="10" style="491" customWidth="1"/>
    <col min="14338" max="14338" width="8.44140625" style="491" customWidth="1"/>
    <col min="14339" max="14355" width="7.77734375" style="491" customWidth="1"/>
    <col min="14356" max="14356" width="9.109375" style="491" customWidth="1"/>
    <col min="14357" max="14357" width="10" style="491" customWidth="1"/>
    <col min="14358" max="14369" width="9.21875" style="491" customWidth="1"/>
    <col min="14370" max="14370" width="8.109375" style="491" customWidth="1"/>
    <col min="14371" max="14371" width="7.6640625" style="491" customWidth="1"/>
    <col min="14372" max="14373" width="9.21875" style="491" customWidth="1"/>
    <col min="14374" max="14374" width="13.21875" style="491" customWidth="1"/>
    <col min="14375" max="14592" width="12.5546875" style="491"/>
    <col min="14593" max="14593" width="10" style="491" customWidth="1"/>
    <col min="14594" max="14594" width="8.44140625" style="491" customWidth="1"/>
    <col min="14595" max="14611" width="7.77734375" style="491" customWidth="1"/>
    <col min="14612" max="14612" width="9.109375" style="491" customWidth="1"/>
    <col min="14613" max="14613" width="10" style="491" customWidth="1"/>
    <col min="14614" max="14625" width="9.21875" style="491" customWidth="1"/>
    <col min="14626" max="14626" width="8.109375" style="491" customWidth="1"/>
    <col min="14627" max="14627" width="7.6640625" style="491" customWidth="1"/>
    <col min="14628" max="14629" width="9.21875" style="491" customWidth="1"/>
    <col min="14630" max="14630" width="13.21875" style="491" customWidth="1"/>
    <col min="14631" max="14848" width="12.5546875" style="491"/>
    <col min="14849" max="14849" width="10" style="491" customWidth="1"/>
    <col min="14850" max="14850" width="8.44140625" style="491" customWidth="1"/>
    <col min="14851" max="14867" width="7.77734375" style="491" customWidth="1"/>
    <col min="14868" max="14868" width="9.109375" style="491" customWidth="1"/>
    <col min="14869" max="14869" width="10" style="491" customWidth="1"/>
    <col min="14870" max="14881" width="9.21875" style="491" customWidth="1"/>
    <col min="14882" max="14882" width="8.109375" style="491" customWidth="1"/>
    <col min="14883" max="14883" width="7.6640625" style="491" customWidth="1"/>
    <col min="14884" max="14885" width="9.21875" style="491" customWidth="1"/>
    <col min="14886" max="14886" width="13.21875" style="491" customWidth="1"/>
    <col min="14887" max="15104" width="12.5546875" style="491"/>
    <col min="15105" max="15105" width="10" style="491" customWidth="1"/>
    <col min="15106" max="15106" width="8.44140625" style="491" customWidth="1"/>
    <col min="15107" max="15123" width="7.77734375" style="491" customWidth="1"/>
    <col min="15124" max="15124" width="9.109375" style="491" customWidth="1"/>
    <col min="15125" max="15125" width="10" style="491" customWidth="1"/>
    <col min="15126" max="15137" width="9.21875" style="491" customWidth="1"/>
    <col min="15138" max="15138" width="8.109375" style="491" customWidth="1"/>
    <col min="15139" max="15139" width="7.6640625" style="491" customWidth="1"/>
    <col min="15140" max="15141" width="9.21875" style="491" customWidth="1"/>
    <col min="15142" max="15142" width="13.21875" style="491" customWidth="1"/>
    <col min="15143" max="15360" width="12.5546875" style="491"/>
    <col min="15361" max="15361" width="10" style="491" customWidth="1"/>
    <col min="15362" max="15362" width="8.44140625" style="491" customWidth="1"/>
    <col min="15363" max="15379" width="7.77734375" style="491" customWidth="1"/>
    <col min="15380" max="15380" width="9.109375" style="491" customWidth="1"/>
    <col min="15381" max="15381" width="10" style="491" customWidth="1"/>
    <col min="15382" max="15393" width="9.21875" style="491" customWidth="1"/>
    <col min="15394" max="15394" width="8.109375" style="491" customWidth="1"/>
    <col min="15395" max="15395" width="7.6640625" style="491" customWidth="1"/>
    <col min="15396" max="15397" width="9.21875" style="491" customWidth="1"/>
    <col min="15398" max="15398" width="13.21875" style="491" customWidth="1"/>
    <col min="15399" max="15616" width="12.5546875" style="491"/>
    <col min="15617" max="15617" width="10" style="491" customWidth="1"/>
    <col min="15618" max="15618" width="8.44140625" style="491" customWidth="1"/>
    <col min="15619" max="15635" width="7.77734375" style="491" customWidth="1"/>
    <col min="15636" max="15636" width="9.109375" style="491" customWidth="1"/>
    <col min="15637" max="15637" width="10" style="491" customWidth="1"/>
    <col min="15638" max="15649" width="9.21875" style="491" customWidth="1"/>
    <col min="15650" max="15650" width="8.109375" style="491" customWidth="1"/>
    <col min="15651" max="15651" width="7.6640625" style="491" customWidth="1"/>
    <col min="15652" max="15653" width="9.21875" style="491" customWidth="1"/>
    <col min="15654" max="15654" width="13.21875" style="491" customWidth="1"/>
    <col min="15655" max="15872" width="12.5546875" style="491"/>
    <col min="15873" max="15873" width="10" style="491" customWidth="1"/>
    <col min="15874" max="15874" width="8.44140625" style="491" customWidth="1"/>
    <col min="15875" max="15891" width="7.77734375" style="491" customWidth="1"/>
    <col min="15892" max="15892" width="9.109375" style="491" customWidth="1"/>
    <col min="15893" max="15893" width="10" style="491" customWidth="1"/>
    <col min="15894" max="15905" width="9.21875" style="491" customWidth="1"/>
    <col min="15906" max="15906" width="8.109375" style="491" customWidth="1"/>
    <col min="15907" max="15907" width="7.6640625" style="491" customWidth="1"/>
    <col min="15908" max="15909" width="9.21875" style="491" customWidth="1"/>
    <col min="15910" max="15910" width="13.21875" style="491" customWidth="1"/>
    <col min="15911" max="16128" width="12.5546875" style="491"/>
    <col min="16129" max="16129" width="10" style="491" customWidth="1"/>
    <col min="16130" max="16130" width="8.44140625" style="491" customWidth="1"/>
    <col min="16131" max="16147" width="7.77734375" style="491" customWidth="1"/>
    <col min="16148" max="16148" width="9.109375" style="491" customWidth="1"/>
    <col min="16149" max="16149" width="10" style="491" customWidth="1"/>
    <col min="16150" max="16161" width="9.21875" style="491" customWidth="1"/>
    <col min="16162" max="16162" width="8.109375" style="491" customWidth="1"/>
    <col min="16163" max="16163" width="7.6640625" style="491" customWidth="1"/>
    <col min="16164" max="16165" width="9.21875" style="491" customWidth="1"/>
    <col min="16166" max="16166" width="13.21875" style="491" customWidth="1"/>
    <col min="16167" max="16384" width="12.5546875" style="491"/>
  </cols>
  <sheetData>
    <row r="1" spans="1:40" ht="20.100000000000001" customHeight="1">
      <c r="A1" s="489" t="s">
        <v>1049</v>
      </c>
      <c r="B1" s="490"/>
      <c r="P1" s="2303" t="s">
        <v>871</v>
      </c>
      <c r="Q1" s="2304"/>
      <c r="R1" s="2305" t="s">
        <v>1549</v>
      </c>
      <c r="S1" s="2305"/>
      <c r="T1" s="2305"/>
      <c r="U1" s="489" t="s">
        <v>1049</v>
      </c>
      <c r="V1" s="490"/>
      <c r="W1" s="493"/>
      <c r="AH1" s="2303" t="s">
        <v>871</v>
      </c>
      <c r="AI1" s="2304"/>
      <c r="AJ1" s="2306" t="s">
        <v>1550</v>
      </c>
      <c r="AK1" s="2306"/>
      <c r="AL1" s="2306"/>
      <c r="AM1" s="147" t="s">
        <v>873</v>
      </c>
    </row>
    <row r="2" spans="1:40" ht="20.100000000000001" customHeight="1">
      <c r="A2" s="489" t="s">
        <v>1551</v>
      </c>
      <c r="B2" s="494" t="s">
        <v>1552</v>
      </c>
      <c r="P2" s="2303" t="s">
        <v>1156</v>
      </c>
      <c r="Q2" s="2304"/>
      <c r="R2" s="2307" t="s">
        <v>1553</v>
      </c>
      <c r="S2" s="2307"/>
      <c r="T2" s="2307"/>
      <c r="U2" s="489" t="s">
        <v>1551</v>
      </c>
      <c r="V2" s="494" t="s">
        <v>1552</v>
      </c>
      <c r="W2" s="493"/>
      <c r="AH2" s="2303" t="s">
        <v>1156</v>
      </c>
      <c r="AI2" s="2304"/>
      <c r="AJ2" s="2307" t="s">
        <v>1553</v>
      </c>
      <c r="AK2" s="2307"/>
      <c r="AL2" s="2307"/>
    </row>
    <row r="3" spans="1:40" ht="19.5" customHeight="1">
      <c r="A3" s="495"/>
      <c r="B3" s="496"/>
      <c r="C3" s="497"/>
      <c r="D3" s="498"/>
      <c r="E3" s="498"/>
      <c r="F3" s="497"/>
      <c r="G3" s="498"/>
      <c r="H3" s="498"/>
      <c r="I3" s="498"/>
      <c r="J3" s="498"/>
      <c r="K3" s="498"/>
      <c r="L3" s="498"/>
      <c r="M3" s="498"/>
      <c r="N3" s="498"/>
      <c r="O3" s="498"/>
      <c r="P3" s="498"/>
      <c r="Q3" s="498"/>
      <c r="R3" s="498"/>
      <c r="S3" s="498"/>
      <c r="T3" s="498"/>
      <c r="U3" s="499"/>
      <c r="V3" s="499"/>
      <c r="W3" s="496"/>
      <c r="X3" s="497"/>
      <c r="Y3" s="498"/>
      <c r="Z3" s="498"/>
      <c r="AA3" s="498"/>
      <c r="AB3" s="498"/>
      <c r="AC3" s="498"/>
      <c r="AD3" s="498"/>
      <c r="AE3" s="498"/>
      <c r="AF3" s="498"/>
      <c r="AG3" s="498"/>
      <c r="AH3" s="498"/>
      <c r="AI3" s="498"/>
      <c r="AJ3" s="498"/>
      <c r="AK3" s="498"/>
      <c r="AL3" s="498"/>
    </row>
    <row r="4" spans="1:40" ht="26.25" customHeight="1">
      <c r="A4" s="2308" t="s">
        <v>1554</v>
      </c>
      <c r="B4" s="2309"/>
      <c r="C4" s="2309"/>
      <c r="D4" s="2309"/>
      <c r="E4" s="2309"/>
      <c r="F4" s="2309"/>
      <c r="G4" s="2309"/>
      <c r="H4" s="2309"/>
      <c r="I4" s="2309"/>
      <c r="J4" s="2309"/>
      <c r="K4" s="2309"/>
      <c r="L4" s="2309"/>
      <c r="M4" s="2309"/>
      <c r="N4" s="2309"/>
      <c r="O4" s="2309"/>
      <c r="P4" s="2309"/>
      <c r="Q4" s="2309"/>
      <c r="R4" s="2309"/>
      <c r="S4" s="2309"/>
      <c r="T4" s="2309"/>
      <c r="U4" s="2308" t="s">
        <v>1555</v>
      </c>
      <c r="V4" s="2309"/>
      <c r="W4" s="2309"/>
      <c r="X4" s="2309"/>
      <c r="Y4" s="2309"/>
      <c r="Z4" s="2309"/>
      <c r="AA4" s="2309"/>
      <c r="AB4" s="2309"/>
      <c r="AC4" s="2309"/>
      <c r="AD4" s="2309"/>
      <c r="AE4" s="2309"/>
      <c r="AF4" s="2309"/>
      <c r="AG4" s="2309"/>
      <c r="AH4" s="2309"/>
      <c r="AI4" s="2309"/>
      <c r="AJ4" s="2309"/>
      <c r="AK4" s="2309"/>
      <c r="AL4" s="2309"/>
    </row>
    <row r="5" spans="1:40" ht="8.25" customHeight="1">
      <c r="A5" s="500"/>
      <c r="B5" s="501"/>
      <c r="C5" s="501"/>
      <c r="D5" s="501"/>
      <c r="E5" s="501"/>
      <c r="F5" s="501"/>
      <c r="G5" s="501"/>
      <c r="H5" s="501"/>
      <c r="I5" s="501"/>
      <c r="J5" s="501"/>
      <c r="K5" s="501"/>
      <c r="L5" s="501"/>
      <c r="M5" s="501"/>
      <c r="N5" s="501"/>
      <c r="O5" s="501"/>
      <c r="P5" s="501"/>
      <c r="U5" s="500"/>
      <c r="V5" s="501"/>
      <c r="W5" s="501"/>
      <c r="X5" s="501"/>
      <c r="Y5" s="501"/>
      <c r="Z5" s="501"/>
      <c r="AA5" s="501"/>
      <c r="AB5" s="501"/>
      <c r="AC5" s="501"/>
      <c r="AD5" s="501"/>
      <c r="AE5" s="501"/>
      <c r="AF5" s="501"/>
      <c r="AG5" s="501"/>
    </row>
    <row r="6" spans="1:40" ht="17.25" customHeight="1" thickBot="1">
      <c r="A6" s="2310" t="s">
        <v>2203</v>
      </c>
      <c r="B6" s="2310"/>
      <c r="C6" s="2310"/>
      <c r="D6" s="2310"/>
      <c r="E6" s="2310"/>
      <c r="F6" s="2310"/>
      <c r="G6" s="2310"/>
      <c r="H6" s="2310"/>
      <c r="I6" s="2310"/>
      <c r="J6" s="2310"/>
      <c r="K6" s="2310"/>
      <c r="L6" s="2310"/>
      <c r="M6" s="2310"/>
      <c r="N6" s="2310"/>
      <c r="O6" s="2310"/>
      <c r="P6" s="2310"/>
      <c r="Q6" s="2310"/>
      <c r="R6" s="2310"/>
      <c r="S6" s="2311" t="s">
        <v>1556</v>
      </c>
      <c r="T6" s="2311"/>
      <c r="U6" s="2310" t="s">
        <v>2204</v>
      </c>
      <c r="V6" s="2310"/>
      <c r="W6" s="2310"/>
      <c r="X6" s="2310"/>
      <c r="Y6" s="2310"/>
      <c r="Z6" s="2310"/>
      <c r="AA6" s="2310"/>
      <c r="AB6" s="2310"/>
      <c r="AC6" s="2310"/>
      <c r="AD6" s="2310"/>
      <c r="AE6" s="2310"/>
      <c r="AF6" s="2310"/>
      <c r="AG6" s="2310"/>
      <c r="AH6" s="2310"/>
      <c r="AI6" s="2310"/>
      <c r="AJ6" s="2310"/>
      <c r="AK6" s="2311" t="s">
        <v>1556</v>
      </c>
      <c r="AL6" s="2311"/>
      <c r="AM6" s="502"/>
      <c r="AN6" s="502"/>
    </row>
    <row r="7" spans="1:40" s="502" customFormat="1" ht="39.9" customHeight="1">
      <c r="A7" s="2316" t="s">
        <v>1557</v>
      </c>
      <c r="B7" s="2319" t="s">
        <v>1558</v>
      </c>
      <c r="C7" s="2320"/>
      <c r="D7" s="2321"/>
      <c r="E7" s="2325" t="s">
        <v>1559</v>
      </c>
      <c r="F7" s="2326"/>
      <c r="G7" s="2326"/>
      <c r="H7" s="2326"/>
      <c r="I7" s="2326"/>
      <c r="J7" s="2326"/>
      <c r="K7" s="2326"/>
      <c r="L7" s="2326"/>
      <c r="M7" s="2326"/>
      <c r="N7" s="2326"/>
      <c r="O7" s="2326"/>
      <c r="P7" s="2326"/>
      <c r="Q7" s="2326"/>
      <c r="R7" s="2326"/>
      <c r="S7" s="2326"/>
      <c r="T7" s="2327"/>
      <c r="U7" s="2316" t="s">
        <v>1557</v>
      </c>
      <c r="V7" s="2325" t="s">
        <v>1560</v>
      </c>
      <c r="W7" s="2326"/>
      <c r="X7" s="2326"/>
      <c r="Y7" s="2326"/>
      <c r="Z7" s="2326"/>
      <c r="AA7" s="2326"/>
      <c r="AB7" s="2326"/>
      <c r="AC7" s="2326"/>
      <c r="AD7" s="2326"/>
      <c r="AE7" s="2326"/>
      <c r="AF7" s="2326"/>
      <c r="AG7" s="2326"/>
      <c r="AH7" s="2326"/>
      <c r="AI7" s="2326"/>
      <c r="AJ7" s="2326"/>
      <c r="AK7" s="2328"/>
      <c r="AL7" s="2312" t="s">
        <v>1561</v>
      </c>
    </row>
    <row r="8" spans="1:40" s="502" customFormat="1" ht="39.9" customHeight="1">
      <c r="A8" s="2317"/>
      <c r="B8" s="2322"/>
      <c r="C8" s="2323"/>
      <c r="D8" s="2324"/>
      <c r="E8" s="2315" t="s">
        <v>1097</v>
      </c>
      <c r="F8" s="2315"/>
      <c r="G8" s="2315" t="s">
        <v>1562</v>
      </c>
      <c r="H8" s="2315"/>
      <c r="I8" s="2315" t="s">
        <v>1563</v>
      </c>
      <c r="J8" s="2315"/>
      <c r="K8" s="2315" t="s">
        <v>1564</v>
      </c>
      <c r="L8" s="2315"/>
      <c r="M8" s="2315" t="s">
        <v>1565</v>
      </c>
      <c r="N8" s="2315"/>
      <c r="O8" s="2329" t="s">
        <v>1566</v>
      </c>
      <c r="P8" s="2331"/>
      <c r="Q8" s="2315" t="s">
        <v>1567</v>
      </c>
      <c r="R8" s="2315"/>
      <c r="S8" s="2315" t="s">
        <v>1568</v>
      </c>
      <c r="T8" s="2315"/>
      <c r="U8" s="2317"/>
      <c r="V8" s="2331" t="s">
        <v>1097</v>
      </c>
      <c r="W8" s="2315"/>
      <c r="X8" s="2329" t="s">
        <v>1569</v>
      </c>
      <c r="Y8" s="2331"/>
      <c r="Z8" s="2329" t="s">
        <v>1570</v>
      </c>
      <c r="AA8" s="2331"/>
      <c r="AB8" s="2315" t="s">
        <v>1571</v>
      </c>
      <c r="AC8" s="2315"/>
      <c r="AD8" s="2315" t="s">
        <v>1572</v>
      </c>
      <c r="AE8" s="2315"/>
      <c r="AF8" s="2315" t="s">
        <v>1573</v>
      </c>
      <c r="AG8" s="2315"/>
      <c r="AH8" s="2315" t="s">
        <v>1574</v>
      </c>
      <c r="AI8" s="2315"/>
      <c r="AJ8" s="2329" t="s">
        <v>1568</v>
      </c>
      <c r="AK8" s="2330"/>
      <c r="AL8" s="2313"/>
    </row>
    <row r="9" spans="1:40" s="502" customFormat="1" ht="39.9" customHeight="1" thickBot="1">
      <c r="A9" s="2318"/>
      <c r="B9" s="508" t="s">
        <v>1575</v>
      </c>
      <c r="C9" s="509" t="s">
        <v>1576</v>
      </c>
      <c r="D9" s="509" t="s">
        <v>1577</v>
      </c>
      <c r="E9" s="509" t="s">
        <v>1576</v>
      </c>
      <c r="F9" s="509" t="s">
        <v>1577</v>
      </c>
      <c r="G9" s="509" t="s">
        <v>1576</v>
      </c>
      <c r="H9" s="509" t="s">
        <v>1577</v>
      </c>
      <c r="I9" s="509" t="s">
        <v>1576</v>
      </c>
      <c r="J9" s="509" t="s">
        <v>1577</v>
      </c>
      <c r="K9" s="509" t="s">
        <v>1576</v>
      </c>
      <c r="L9" s="509" t="s">
        <v>1577</v>
      </c>
      <c r="M9" s="509" t="s">
        <v>1576</v>
      </c>
      <c r="N9" s="509" t="s">
        <v>1577</v>
      </c>
      <c r="O9" s="509" t="s">
        <v>1576</v>
      </c>
      <c r="P9" s="509" t="s">
        <v>1577</v>
      </c>
      <c r="Q9" s="509" t="s">
        <v>1576</v>
      </c>
      <c r="R9" s="509" t="s">
        <v>1577</v>
      </c>
      <c r="S9" s="509" t="s">
        <v>1576</v>
      </c>
      <c r="T9" s="509" t="s">
        <v>1577</v>
      </c>
      <c r="U9" s="2318"/>
      <c r="V9" s="507" t="s">
        <v>1576</v>
      </c>
      <c r="W9" s="509" t="s">
        <v>1577</v>
      </c>
      <c r="X9" s="509" t="s">
        <v>1576</v>
      </c>
      <c r="Y9" s="509" t="s">
        <v>1577</v>
      </c>
      <c r="Z9" s="509" t="s">
        <v>1576</v>
      </c>
      <c r="AA9" s="509" t="s">
        <v>1577</v>
      </c>
      <c r="AB9" s="509" t="s">
        <v>1576</v>
      </c>
      <c r="AC9" s="509" t="s">
        <v>1577</v>
      </c>
      <c r="AD9" s="509" t="s">
        <v>1576</v>
      </c>
      <c r="AE9" s="509" t="s">
        <v>1577</v>
      </c>
      <c r="AF9" s="509" t="s">
        <v>1576</v>
      </c>
      <c r="AG9" s="509" t="s">
        <v>1577</v>
      </c>
      <c r="AH9" s="509" t="s">
        <v>1576</v>
      </c>
      <c r="AI9" s="509" t="s">
        <v>1577</v>
      </c>
      <c r="AJ9" s="509" t="s">
        <v>1576</v>
      </c>
      <c r="AK9" s="510" t="s">
        <v>1577</v>
      </c>
      <c r="AL9" s="2314"/>
    </row>
    <row r="10" spans="1:40" ht="50.1" customHeight="1" thickBot="1">
      <c r="A10" s="1043" t="s">
        <v>2202</v>
      </c>
      <c r="B10" s="1044">
        <f>C10+D10+AL10</f>
        <v>35</v>
      </c>
      <c r="C10" s="1044">
        <f>E10+V10</f>
        <v>17</v>
      </c>
      <c r="D10" s="1044">
        <f>F10+W10</f>
        <v>17</v>
      </c>
      <c r="E10" s="1044">
        <f>G10+I10+K10+M10+O10+Q10+S10</f>
        <v>6</v>
      </c>
      <c r="F10" s="1044">
        <f>H10+J10+L10+N10+P10+R10+T10</f>
        <v>9</v>
      </c>
      <c r="G10" s="1044"/>
      <c r="H10" s="1044"/>
      <c r="I10" s="1044">
        <v>2</v>
      </c>
      <c r="J10" s="1044">
        <v>3</v>
      </c>
      <c r="K10" s="1044"/>
      <c r="L10" s="1044"/>
      <c r="M10" s="1044"/>
      <c r="N10" s="1044"/>
      <c r="O10" s="1044"/>
      <c r="P10" s="1044"/>
      <c r="Q10" s="1044"/>
      <c r="R10" s="1044"/>
      <c r="S10" s="1044">
        <v>4</v>
      </c>
      <c r="T10" s="1044">
        <v>6</v>
      </c>
      <c r="U10" s="1043" t="s">
        <v>2202</v>
      </c>
      <c r="V10" s="542">
        <f>X10+Z10+AB10+AD10+AF10+AH10+AJ10</f>
        <v>11</v>
      </c>
      <c r="W10" s="542">
        <f>Y10+AA10+AC10+AE10+AG10+AI10+AK10</f>
        <v>8</v>
      </c>
      <c r="X10" s="542"/>
      <c r="Y10" s="542"/>
      <c r="Z10" s="542"/>
      <c r="AA10" s="542"/>
      <c r="AB10" s="542">
        <v>1</v>
      </c>
      <c r="AC10" s="542">
        <v>1</v>
      </c>
      <c r="AD10" s="542"/>
      <c r="AE10" s="542">
        <v>1</v>
      </c>
      <c r="AF10" s="542"/>
      <c r="AG10" s="542"/>
      <c r="AH10" s="542">
        <v>1</v>
      </c>
      <c r="AI10" s="542">
        <v>1</v>
      </c>
      <c r="AJ10" s="542">
        <v>9</v>
      </c>
      <c r="AK10" s="542">
        <v>5</v>
      </c>
      <c r="AL10" s="1045">
        <v>1</v>
      </c>
    </row>
    <row r="11" spans="1:40" ht="50.1" customHeight="1" thickBot="1">
      <c r="A11" s="512"/>
      <c r="B11" s="513"/>
      <c r="C11" s="513"/>
      <c r="D11" s="513"/>
      <c r="E11" s="513"/>
      <c r="F11" s="513"/>
      <c r="G11" s="513"/>
      <c r="H11" s="513"/>
      <c r="I11" s="513"/>
      <c r="J11" s="513"/>
      <c r="K11" s="513"/>
      <c r="L11" s="513"/>
      <c r="M11" s="513"/>
      <c r="N11" s="513"/>
      <c r="O11" s="513"/>
      <c r="P11" s="513"/>
      <c r="Q11" s="513"/>
      <c r="R11" s="513"/>
      <c r="S11" s="513"/>
      <c r="T11" s="513"/>
      <c r="U11" s="514" t="s">
        <v>1578</v>
      </c>
      <c r="V11" s="515"/>
      <c r="W11" s="515"/>
      <c r="X11" s="516"/>
      <c r="Y11" s="517"/>
      <c r="Z11" s="517"/>
      <c r="AA11" s="516"/>
      <c r="AB11" s="517"/>
      <c r="AC11" s="517"/>
      <c r="AD11" s="516"/>
      <c r="AE11" s="515"/>
      <c r="AF11" s="515"/>
      <c r="AG11" s="518"/>
      <c r="AH11" s="519"/>
      <c r="AI11" s="520"/>
      <c r="AJ11" s="517"/>
      <c r="AK11" s="517"/>
      <c r="AL11" s="517"/>
    </row>
    <row r="12" spans="1:40" ht="21.9" customHeight="1">
      <c r="A12" s="512"/>
      <c r="B12" s="513"/>
      <c r="C12" s="513"/>
      <c r="D12" s="513"/>
      <c r="E12" s="513"/>
      <c r="F12" s="513"/>
      <c r="G12" s="513"/>
      <c r="H12" s="513"/>
      <c r="I12" s="513"/>
      <c r="J12" s="513"/>
      <c r="K12" s="513"/>
      <c r="L12" s="513"/>
      <c r="M12" s="513"/>
      <c r="N12" s="513"/>
      <c r="O12" s="513"/>
      <c r="P12" s="513"/>
      <c r="Q12" s="513"/>
      <c r="R12" s="513"/>
      <c r="S12" s="513"/>
      <c r="T12" s="513"/>
      <c r="U12" s="521" t="s">
        <v>1222</v>
      </c>
      <c r="V12" s="493"/>
      <c r="W12" s="493"/>
      <c r="Y12" s="521" t="s">
        <v>1223</v>
      </c>
      <c r="Z12" s="493"/>
      <c r="AC12" s="493" t="s">
        <v>1008</v>
      </c>
      <c r="AD12" s="493"/>
      <c r="AF12" s="493"/>
      <c r="AH12" s="522" t="s">
        <v>968</v>
      </c>
      <c r="AI12" s="493"/>
      <c r="AJ12" s="523"/>
      <c r="AK12" s="493"/>
      <c r="AL12" s="493"/>
    </row>
    <row r="13" spans="1:40" ht="21.9" customHeight="1">
      <c r="A13" s="512"/>
      <c r="B13" s="513"/>
      <c r="C13" s="513"/>
      <c r="D13" s="513"/>
      <c r="E13" s="513"/>
      <c r="F13" s="513"/>
      <c r="G13" s="513"/>
      <c r="H13" s="513"/>
      <c r="I13" s="513"/>
      <c r="J13" s="513"/>
      <c r="K13" s="513"/>
      <c r="L13" s="513"/>
      <c r="M13" s="513"/>
      <c r="N13" s="513"/>
      <c r="O13" s="513"/>
      <c r="P13" s="513"/>
      <c r="Q13" s="513"/>
      <c r="R13" s="513"/>
      <c r="S13" s="513"/>
      <c r="T13" s="513"/>
      <c r="U13" s="521"/>
      <c r="V13" s="493"/>
      <c r="W13" s="493"/>
      <c r="Y13" s="521"/>
      <c r="Z13" s="493"/>
      <c r="AC13" s="493"/>
      <c r="AD13" s="493"/>
      <c r="AF13" s="493"/>
      <c r="AH13" s="522"/>
      <c r="AI13" s="493"/>
      <c r="AJ13" s="523"/>
      <c r="AK13" s="493"/>
      <c r="AL13" s="493"/>
    </row>
    <row r="14" spans="1:40" ht="17.25" customHeight="1">
      <c r="A14" s="512"/>
      <c r="B14" s="513"/>
      <c r="C14" s="513"/>
      <c r="D14" s="513"/>
      <c r="E14" s="513"/>
      <c r="F14" s="513"/>
      <c r="G14" s="513"/>
      <c r="H14" s="513"/>
      <c r="I14" s="513"/>
      <c r="J14" s="513"/>
      <c r="K14" s="513"/>
      <c r="L14" s="513"/>
      <c r="M14" s="513"/>
      <c r="N14" s="513"/>
      <c r="O14" s="513"/>
      <c r="P14" s="513"/>
      <c r="Q14" s="513"/>
      <c r="R14" s="513"/>
      <c r="S14" s="513"/>
      <c r="T14" s="513"/>
      <c r="Z14" s="493"/>
      <c r="AC14" s="493" t="s">
        <v>1009</v>
      </c>
      <c r="AD14" s="493"/>
      <c r="AE14" s="523"/>
      <c r="AF14" s="493"/>
      <c r="AH14" s="493"/>
      <c r="AI14" s="493"/>
      <c r="AJ14" s="493"/>
      <c r="AK14" s="493"/>
      <c r="AL14" s="493"/>
    </row>
    <row r="15" spans="1:40" ht="17.25" customHeight="1">
      <c r="A15" s="512"/>
      <c r="B15" s="513"/>
      <c r="C15" s="513"/>
      <c r="D15" s="513"/>
      <c r="E15" s="513"/>
      <c r="F15" s="513"/>
      <c r="G15" s="513"/>
      <c r="H15" s="513"/>
      <c r="I15" s="513"/>
      <c r="J15" s="513"/>
      <c r="K15" s="513"/>
      <c r="L15" s="513"/>
      <c r="M15" s="513"/>
      <c r="N15" s="513"/>
      <c r="O15" s="513"/>
      <c r="P15" s="513"/>
      <c r="Q15" s="513"/>
      <c r="R15" s="513"/>
      <c r="S15" s="513"/>
      <c r="T15" s="513"/>
      <c r="Z15" s="493"/>
      <c r="AC15" s="493"/>
      <c r="AD15" s="493"/>
      <c r="AE15" s="523"/>
      <c r="AF15" s="493"/>
      <c r="AH15" s="493"/>
      <c r="AI15" s="493"/>
      <c r="AJ15" s="493"/>
      <c r="AK15" s="493"/>
      <c r="AL15" s="493"/>
    </row>
    <row r="16" spans="1:40">
      <c r="U16" s="524" t="s">
        <v>1579</v>
      </c>
      <c r="V16" s="493"/>
      <c r="W16" s="493"/>
      <c r="X16" s="493"/>
      <c r="Y16" s="493"/>
      <c r="Z16" s="493"/>
      <c r="AA16" s="493"/>
      <c r="AB16" s="493"/>
      <c r="AC16" s="493"/>
      <c r="AD16" s="493"/>
      <c r="AE16" s="493"/>
      <c r="AF16" s="493"/>
      <c r="AG16" s="493"/>
      <c r="AH16" s="493"/>
      <c r="AL16" s="525" t="s">
        <v>2209</v>
      </c>
    </row>
    <row r="17" spans="21:34">
      <c r="U17" s="524" t="s">
        <v>1581</v>
      </c>
      <c r="V17" s="493"/>
      <c r="W17" s="493"/>
      <c r="X17" s="493"/>
      <c r="Y17" s="493"/>
      <c r="Z17" s="493"/>
      <c r="AA17" s="493"/>
      <c r="AB17" s="493"/>
      <c r="AC17" s="493"/>
      <c r="AD17" s="493"/>
      <c r="AE17" s="493"/>
      <c r="AF17" s="493"/>
      <c r="AG17" s="493"/>
      <c r="AH17" s="493"/>
    </row>
  </sheetData>
  <mergeCells count="36">
    <mergeCell ref="A7:A9"/>
    <mergeCell ref="B7:D8"/>
    <mergeCell ref="E7:T7"/>
    <mergeCell ref="U7:U9"/>
    <mergeCell ref="V7:AK7"/>
    <mergeCell ref="AJ8:AK8"/>
    <mergeCell ref="M8:N8"/>
    <mergeCell ref="O8:P8"/>
    <mergeCell ref="Q8:R8"/>
    <mergeCell ref="S8:T8"/>
    <mergeCell ref="V8:W8"/>
    <mergeCell ref="X8:Y8"/>
    <mergeCell ref="Z8:AA8"/>
    <mergeCell ref="AB8:AC8"/>
    <mergeCell ref="AD8:AE8"/>
    <mergeCell ref="AF8:AG8"/>
    <mergeCell ref="AL7:AL9"/>
    <mergeCell ref="E8:F8"/>
    <mergeCell ref="G8:H8"/>
    <mergeCell ref="I8:J8"/>
    <mergeCell ref="K8:L8"/>
    <mergeCell ref="AH8:AI8"/>
    <mergeCell ref="A4:T4"/>
    <mergeCell ref="U4:AL4"/>
    <mergeCell ref="A6:R6"/>
    <mergeCell ref="S6:T6"/>
    <mergeCell ref="U6:AJ6"/>
    <mergeCell ref="AK6:AL6"/>
    <mergeCell ref="P1:Q1"/>
    <mergeCell ref="R1:T1"/>
    <mergeCell ref="AH1:AI1"/>
    <mergeCell ref="AJ1:AL1"/>
    <mergeCell ref="P2:Q2"/>
    <mergeCell ref="R2:T2"/>
    <mergeCell ref="AH2:AI2"/>
    <mergeCell ref="AJ2:AL2"/>
  </mergeCells>
  <phoneticPr fontId="13" type="noConversion"/>
  <hyperlinks>
    <hyperlink ref="AM1" location="預告統計資料發布時間表!A1" display="回發布時間表" xr:uid="{B6AD0860-76EB-4068-B173-45EB4E503291}"/>
  </hyperlinks>
  <printOptions horizontalCentered="1" verticalCentered="1"/>
  <pageMargins left="0.55118110236220474" right="0.51181102362204722" top="0.78740157480314965" bottom="0.59055118110236227" header="0.51181102362204722" footer="0.51181102362204722"/>
  <pageSetup paperSize="9" scale="78"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86E43-67E4-49F8-8134-4C3F85519CC4}">
  <sheetPr>
    <pageSetUpPr fitToPage="1"/>
  </sheetPr>
  <dimension ref="A1:Z20"/>
  <sheetViews>
    <sheetView zoomScale="75" workbookViewId="0">
      <selection activeCell="Z2" sqref="Z2"/>
    </sheetView>
  </sheetViews>
  <sheetFormatPr defaultColWidth="12.5546875" defaultRowHeight="16.2"/>
  <cols>
    <col min="1" max="1" width="10" style="491" customWidth="1"/>
    <col min="2" max="14" width="6.21875" style="491" customWidth="1"/>
    <col min="15" max="16" width="7.6640625" style="491" customWidth="1"/>
    <col min="17" max="21" width="6.21875" style="491" customWidth="1"/>
    <col min="22" max="24" width="7.21875" style="491" customWidth="1"/>
    <col min="25" max="25" width="17.109375" style="491" customWidth="1"/>
    <col min="26" max="27" width="8.44140625" style="491" customWidth="1"/>
    <col min="28" max="28" width="8.88671875" style="491" customWidth="1"/>
    <col min="29" max="29" width="11" style="491" customWidth="1"/>
    <col min="30" max="30" width="6.33203125" style="491" customWidth="1"/>
    <col min="31" max="31" width="8.44140625" style="491" customWidth="1"/>
    <col min="32" max="32" width="8.77734375" style="491" customWidth="1"/>
    <col min="33" max="33" width="8.44140625" style="491" customWidth="1"/>
    <col min="34" max="34" width="7.88671875" style="491" customWidth="1"/>
    <col min="35" max="256" width="12.5546875" style="491"/>
    <col min="257" max="257" width="10" style="491" customWidth="1"/>
    <col min="258" max="270" width="6.21875" style="491" customWidth="1"/>
    <col min="271" max="272" width="7.6640625" style="491" customWidth="1"/>
    <col min="273" max="277" width="6.21875" style="491" customWidth="1"/>
    <col min="278" max="280" width="7.21875" style="491" customWidth="1"/>
    <col min="281" max="281" width="17.109375" style="491" customWidth="1"/>
    <col min="282" max="283" width="8.44140625" style="491" customWidth="1"/>
    <col min="284" max="284" width="8.88671875" style="491" customWidth="1"/>
    <col min="285" max="285" width="11" style="491" customWidth="1"/>
    <col min="286" max="286" width="6.33203125" style="491" customWidth="1"/>
    <col min="287" max="287" width="8.44140625" style="491" customWidth="1"/>
    <col min="288" max="288" width="8.77734375" style="491" customWidth="1"/>
    <col min="289" max="289" width="8.44140625" style="491" customWidth="1"/>
    <col min="290" max="290" width="7.88671875" style="491" customWidth="1"/>
    <col min="291" max="512" width="12.5546875" style="491"/>
    <col min="513" max="513" width="10" style="491" customWidth="1"/>
    <col min="514" max="526" width="6.21875" style="491" customWidth="1"/>
    <col min="527" max="528" width="7.6640625" style="491" customWidth="1"/>
    <col min="529" max="533" width="6.21875" style="491" customWidth="1"/>
    <col min="534" max="536" width="7.21875" style="491" customWidth="1"/>
    <col min="537" max="537" width="17.109375" style="491" customWidth="1"/>
    <col min="538" max="539" width="8.44140625" style="491" customWidth="1"/>
    <col min="540" max="540" width="8.88671875" style="491" customWidth="1"/>
    <col min="541" max="541" width="11" style="491" customWidth="1"/>
    <col min="542" max="542" width="6.33203125" style="491" customWidth="1"/>
    <col min="543" max="543" width="8.44140625" style="491" customWidth="1"/>
    <col min="544" max="544" width="8.77734375" style="491" customWidth="1"/>
    <col min="545" max="545" width="8.44140625" style="491" customWidth="1"/>
    <col min="546" max="546" width="7.88671875" style="491" customWidth="1"/>
    <col min="547" max="768" width="12.5546875" style="491"/>
    <col min="769" max="769" width="10" style="491" customWidth="1"/>
    <col min="770" max="782" width="6.21875" style="491" customWidth="1"/>
    <col min="783" max="784" width="7.6640625" style="491" customWidth="1"/>
    <col min="785" max="789" width="6.21875" style="491" customWidth="1"/>
    <col min="790" max="792" width="7.21875" style="491" customWidth="1"/>
    <col min="793" max="793" width="17.109375" style="491" customWidth="1"/>
    <col min="794" max="795" width="8.44140625" style="491" customWidth="1"/>
    <col min="796" max="796" width="8.88671875" style="491" customWidth="1"/>
    <col min="797" max="797" width="11" style="491" customWidth="1"/>
    <col min="798" max="798" width="6.33203125" style="491" customWidth="1"/>
    <col min="799" max="799" width="8.44140625" style="491" customWidth="1"/>
    <col min="800" max="800" width="8.77734375" style="491" customWidth="1"/>
    <col min="801" max="801" width="8.44140625" style="491" customWidth="1"/>
    <col min="802" max="802" width="7.88671875" style="491" customWidth="1"/>
    <col min="803" max="1024" width="12.5546875" style="491"/>
    <col min="1025" max="1025" width="10" style="491" customWidth="1"/>
    <col min="1026" max="1038" width="6.21875" style="491" customWidth="1"/>
    <col min="1039" max="1040" width="7.6640625" style="491" customWidth="1"/>
    <col min="1041" max="1045" width="6.21875" style="491" customWidth="1"/>
    <col min="1046" max="1048" width="7.21875" style="491" customWidth="1"/>
    <col min="1049" max="1049" width="17.109375" style="491" customWidth="1"/>
    <col min="1050" max="1051" width="8.44140625" style="491" customWidth="1"/>
    <col min="1052" max="1052" width="8.88671875" style="491" customWidth="1"/>
    <col min="1053" max="1053" width="11" style="491" customWidth="1"/>
    <col min="1054" max="1054" width="6.33203125" style="491" customWidth="1"/>
    <col min="1055" max="1055" width="8.44140625" style="491" customWidth="1"/>
    <col min="1056" max="1056" width="8.77734375" style="491" customWidth="1"/>
    <col min="1057" max="1057" width="8.44140625" style="491" customWidth="1"/>
    <col min="1058" max="1058" width="7.88671875" style="491" customWidth="1"/>
    <col min="1059" max="1280" width="12.5546875" style="491"/>
    <col min="1281" max="1281" width="10" style="491" customWidth="1"/>
    <col min="1282" max="1294" width="6.21875" style="491" customWidth="1"/>
    <col min="1295" max="1296" width="7.6640625" style="491" customWidth="1"/>
    <col min="1297" max="1301" width="6.21875" style="491" customWidth="1"/>
    <col min="1302" max="1304" width="7.21875" style="491" customWidth="1"/>
    <col min="1305" max="1305" width="17.109375" style="491" customWidth="1"/>
    <col min="1306" max="1307" width="8.44140625" style="491" customWidth="1"/>
    <col min="1308" max="1308" width="8.88671875" style="491" customWidth="1"/>
    <col min="1309" max="1309" width="11" style="491" customWidth="1"/>
    <col min="1310" max="1310" width="6.33203125" style="491" customWidth="1"/>
    <col min="1311" max="1311" width="8.44140625" style="491" customWidth="1"/>
    <col min="1312" max="1312" width="8.77734375" style="491" customWidth="1"/>
    <col min="1313" max="1313" width="8.44140625" style="491" customWidth="1"/>
    <col min="1314" max="1314" width="7.88671875" style="491" customWidth="1"/>
    <col min="1315" max="1536" width="12.5546875" style="491"/>
    <col min="1537" max="1537" width="10" style="491" customWidth="1"/>
    <col min="1538" max="1550" width="6.21875" style="491" customWidth="1"/>
    <col min="1551" max="1552" width="7.6640625" style="491" customWidth="1"/>
    <col min="1553" max="1557" width="6.21875" style="491" customWidth="1"/>
    <col min="1558" max="1560" width="7.21875" style="491" customWidth="1"/>
    <col min="1561" max="1561" width="17.109375" style="491" customWidth="1"/>
    <col min="1562" max="1563" width="8.44140625" style="491" customWidth="1"/>
    <col min="1564" max="1564" width="8.88671875" style="491" customWidth="1"/>
    <col min="1565" max="1565" width="11" style="491" customWidth="1"/>
    <col min="1566" max="1566" width="6.33203125" style="491" customWidth="1"/>
    <col min="1567" max="1567" width="8.44140625" style="491" customWidth="1"/>
    <col min="1568" max="1568" width="8.77734375" style="491" customWidth="1"/>
    <col min="1569" max="1569" width="8.44140625" style="491" customWidth="1"/>
    <col min="1570" max="1570" width="7.88671875" style="491" customWidth="1"/>
    <col min="1571" max="1792" width="12.5546875" style="491"/>
    <col min="1793" max="1793" width="10" style="491" customWidth="1"/>
    <col min="1794" max="1806" width="6.21875" style="491" customWidth="1"/>
    <col min="1807" max="1808" width="7.6640625" style="491" customWidth="1"/>
    <col min="1809" max="1813" width="6.21875" style="491" customWidth="1"/>
    <col min="1814" max="1816" width="7.21875" style="491" customWidth="1"/>
    <col min="1817" max="1817" width="17.109375" style="491" customWidth="1"/>
    <col min="1818" max="1819" width="8.44140625" style="491" customWidth="1"/>
    <col min="1820" max="1820" width="8.88671875" style="491" customWidth="1"/>
    <col min="1821" max="1821" width="11" style="491" customWidth="1"/>
    <col min="1822" max="1822" width="6.33203125" style="491" customWidth="1"/>
    <col min="1823" max="1823" width="8.44140625" style="491" customWidth="1"/>
    <col min="1824" max="1824" width="8.77734375" style="491" customWidth="1"/>
    <col min="1825" max="1825" width="8.44140625" style="491" customWidth="1"/>
    <col min="1826" max="1826" width="7.88671875" style="491" customWidth="1"/>
    <col min="1827" max="2048" width="12.5546875" style="491"/>
    <col min="2049" max="2049" width="10" style="491" customWidth="1"/>
    <col min="2050" max="2062" width="6.21875" style="491" customWidth="1"/>
    <col min="2063" max="2064" width="7.6640625" style="491" customWidth="1"/>
    <col min="2065" max="2069" width="6.21875" style="491" customWidth="1"/>
    <col min="2070" max="2072" width="7.21875" style="491" customWidth="1"/>
    <col min="2073" max="2073" width="17.109375" style="491" customWidth="1"/>
    <col min="2074" max="2075" width="8.44140625" style="491" customWidth="1"/>
    <col min="2076" max="2076" width="8.88671875" style="491" customWidth="1"/>
    <col min="2077" max="2077" width="11" style="491" customWidth="1"/>
    <col min="2078" max="2078" width="6.33203125" style="491" customWidth="1"/>
    <col min="2079" max="2079" width="8.44140625" style="491" customWidth="1"/>
    <col min="2080" max="2080" width="8.77734375" style="491" customWidth="1"/>
    <col min="2081" max="2081" width="8.44140625" style="491" customWidth="1"/>
    <col min="2082" max="2082" width="7.88671875" style="491" customWidth="1"/>
    <col min="2083" max="2304" width="12.5546875" style="491"/>
    <col min="2305" max="2305" width="10" style="491" customWidth="1"/>
    <col min="2306" max="2318" width="6.21875" style="491" customWidth="1"/>
    <col min="2319" max="2320" width="7.6640625" style="491" customWidth="1"/>
    <col min="2321" max="2325" width="6.21875" style="491" customWidth="1"/>
    <col min="2326" max="2328" width="7.21875" style="491" customWidth="1"/>
    <col min="2329" max="2329" width="17.109375" style="491" customWidth="1"/>
    <col min="2330" max="2331" width="8.44140625" style="491" customWidth="1"/>
    <col min="2332" max="2332" width="8.88671875" style="491" customWidth="1"/>
    <col min="2333" max="2333" width="11" style="491" customWidth="1"/>
    <col min="2334" max="2334" width="6.33203125" style="491" customWidth="1"/>
    <col min="2335" max="2335" width="8.44140625" style="491" customWidth="1"/>
    <col min="2336" max="2336" width="8.77734375" style="491" customWidth="1"/>
    <col min="2337" max="2337" width="8.44140625" style="491" customWidth="1"/>
    <col min="2338" max="2338" width="7.88671875" style="491" customWidth="1"/>
    <col min="2339" max="2560" width="12.5546875" style="491"/>
    <col min="2561" max="2561" width="10" style="491" customWidth="1"/>
    <col min="2562" max="2574" width="6.21875" style="491" customWidth="1"/>
    <col min="2575" max="2576" width="7.6640625" style="491" customWidth="1"/>
    <col min="2577" max="2581" width="6.21875" style="491" customWidth="1"/>
    <col min="2582" max="2584" width="7.21875" style="491" customWidth="1"/>
    <col min="2585" max="2585" width="17.109375" style="491" customWidth="1"/>
    <col min="2586" max="2587" width="8.44140625" style="491" customWidth="1"/>
    <col min="2588" max="2588" width="8.88671875" style="491" customWidth="1"/>
    <col min="2589" max="2589" width="11" style="491" customWidth="1"/>
    <col min="2590" max="2590" width="6.33203125" style="491" customWidth="1"/>
    <col min="2591" max="2591" width="8.44140625" style="491" customWidth="1"/>
    <col min="2592" max="2592" width="8.77734375" style="491" customWidth="1"/>
    <col min="2593" max="2593" width="8.44140625" style="491" customWidth="1"/>
    <col min="2594" max="2594" width="7.88671875" style="491" customWidth="1"/>
    <col min="2595" max="2816" width="12.5546875" style="491"/>
    <col min="2817" max="2817" width="10" style="491" customWidth="1"/>
    <col min="2818" max="2830" width="6.21875" style="491" customWidth="1"/>
    <col min="2831" max="2832" width="7.6640625" style="491" customWidth="1"/>
    <col min="2833" max="2837" width="6.21875" style="491" customWidth="1"/>
    <col min="2838" max="2840" width="7.21875" style="491" customWidth="1"/>
    <col min="2841" max="2841" width="17.109375" style="491" customWidth="1"/>
    <col min="2842" max="2843" width="8.44140625" style="491" customWidth="1"/>
    <col min="2844" max="2844" width="8.88671875" style="491" customWidth="1"/>
    <col min="2845" max="2845" width="11" style="491" customWidth="1"/>
    <col min="2846" max="2846" width="6.33203125" style="491" customWidth="1"/>
    <col min="2847" max="2847" width="8.44140625" style="491" customWidth="1"/>
    <col min="2848" max="2848" width="8.77734375" style="491" customWidth="1"/>
    <col min="2849" max="2849" width="8.44140625" style="491" customWidth="1"/>
    <col min="2850" max="2850" width="7.88671875" style="491" customWidth="1"/>
    <col min="2851" max="3072" width="12.5546875" style="491"/>
    <col min="3073" max="3073" width="10" style="491" customWidth="1"/>
    <col min="3074" max="3086" width="6.21875" style="491" customWidth="1"/>
    <col min="3087" max="3088" width="7.6640625" style="491" customWidth="1"/>
    <col min="3089" max="3093" width="6.21875" style="491" customWidth="1"/>
    <col min="3094" max="3096" width="7.21875" style="491" customWidth="1"/>
    <col min="3097" max="3097" width="17.109375" style="491" customWidth="1"/>
    <col min="3098" max="3099" width="8.44140625" style="491" customWidth="1"/>
    <col min="3100" max="3100" width="8.88671875" style="491" customWidth="1"/>
    <col min="3101" max="3101" width="11" style="491" customWidth="1"/>
    <col min="3102" max="3102" width="6.33203125" style="491" customWidth="1"/>
    <col min="3103" max="3103" width="8.44140625" style="491" customWidth="1"/>
    <col min="3104" max="3104" width="8.77734375" style="491" customWidth="1"/>
    <col min="3105" max="3105" width="8.44140625" style="491" customWidth="1"/>
    <col min="3106" max="3106" width="7.88671875" style="491" customWidth="1"/>
    <col min="3107" max="3328" width="12.5546875" style="491"/>
    <col min="3329" max="3329" width="10" style="491" customWidth="1"/>
    <col min="3330" max="3342" width="6.21875" style="491" customWidth="1"/>
    <col min="3343" max="3344" width="7.6640625" style="491" customWidth="1"/>
    <col min="3345" max="3349" width="6.21875" style="491" customWidth="1"/>
    <col min="3350" max="3352" width="7.21875" style="491" customWidth="1"/>
    <col min="3353" max="3353" width="17.109375" style="491" customWidth="1"/>
    <col min="3354" max="3355" width="8.44140625" style="491" customWidth="1"/>
    <col min="3356" max="3356" width="8.88671875" style="491" customWidth="1"/>
    <col min="3357" max="3357" width="11" style="491" customWidth="1"/>
    <col min="3358" max="3358" width="6.33203125" style="491" customWidth="1"/>
    <col min="3359" max="3359" width="8.44140625" style="491" customWidth="1"/>
    <col min="3360" max="3360" width="8.77734375" style="491" customWidth="1"/>
    <col min="3361" max="3361" width="8.44140625" style="491" customWidth="1"/>
    <col min="3362" max="3362" width="7.88671875" style="491" customWidth="1"/>
    <col min="3363" max="3584" width="12.5546875" style="491"/>
    <col min="3585" max="3585" width="10" style="491" customWidth="1"/>
    <col min="3586" max="3598" width="6.21875" style="491" customWidth="1"/>
    <col min="3599" max="3600" width="7.6640625" style="491" customWidth="1"/>
    <col min="3601" max="3605" width="6.21875" style="491" customWidth="1"/>
    <col min="3606" max="3608" width="7.21875" style="491" customWidth="1"/>
    <col min="3609" max="3609" width="17.109375" style="491" customWidth="1"/>
    <col min="3610" max="3611" width="8.44140625" style="491" customWidth="1"/>
    <col min="3612" max="3612" width="8.88671875" style="491" customWidth="1"/>
    <col min="3613" max="3613" width="11" style="491" customWidth="1"/>
    <col min="3614" max="3614" width="6.33203125" style="491" customWidth="1"/>
    <col min="3615" max="3615" width="8.44140625" style="491" customWidth="1"/>
    <col min="3616" max="3616" width="8.77734375" style="491" customWidth="1"/>
    <col min="3617" max="3617" width="8.44140625" style="491" customWidth="1"/>
    <col min="3618" max="3618" width="7.88671875" style="491" customWidth="1"/>
    <col min="3619" max="3840" width="12.5546875" style="491"/>
    <col min="3841" max="3841" width="10" style="491" customWidth="1"/>
    <col min="3842" max="3854" width="6.21875" style="491" customWidth="1"/>
    <col min="3855" max="3856" width="7.6640625" style="491" customWidth="1"/>
    <col min="3857" max="3861" width="6.21875" style="491" customWidth="1"/>
    <col min="3862" max="3864" width="7.21875" style="491" customWidth="1"/>
    <col min="3865" max="3865" width="17.109375" style="491" customWidth="1"/>
    <col min="3866" max="3867" width="8.44140625" style="491" customWidth="1"/>
    <col min="3868" max="3868" width="8.88671875" style="491" customWidth="1"/>
    <col min="3869" max="3869" width="11" style="491" customWidth="1"/>
    <col min="3870" max="3870" width="6.33203125" style="491" customWidth="1"/>
    <col min="3871" max="3871" width="8.44140625" style="491" customWidth="1"/>
    <col min="3872" max="3872" width="8.77734375" style="491" customWidth="1"/>
    <col min="3873" max="3873" width="8.44140625" style="491" customWidth="1"/>
    <col min="3874" max="3874" width="7.88671875" style="491" customWidth="1"/>
    <col min="3875" max="4096" width="12.5546875" style="491"/>
    <col min="4097" max="4097" width="10" style="491" customWidth="1"/>
    <col min="4098" max="4110" width="6.21875" style="491" customWidth="1"/>
    <col min="4111" max="4112" width="7.6640625" style="491" customWidth="1"/>
    <col min="4113" max="4117" width="6.21875" style="491" customWidth="1"/>
    <col min="4118" max="4120" width="7.21875" style="491" customWidth="1"/>
    <col min="4121" max="4121" width="17.109375" style="491" customWidth="1"/>
    <col min="4122" max="4123" width="8.44140625" style="491" customWidth="1"/>
    <col min="4124" max="4124" width="8.88671875" style="491" customWidth="1"/>
    <col min="4125" max="4125" width="11" style="491" customWidth="1"/>
    <col min="4126" max="4126" width="6.33203125" style="491" customWidth="1"/>
    <col min="4127" max="4127" width="8.44140625" style="491" customWidth="1"/>
    <col min="4128" max="4128" width="8.77734375" style="491" customWidth="1"/>
    <col min="4129" max="4129" width="8.44140625" style="491" customWidth="1"/>
    <col min="4130" max="4130" width="7.88671875" style="491" customWidth="1"/>
    <col min="4131" max="4352" width="12.5546875" style="491"/>
    <col min="4353" max="4353" width="10" style="491" customWidth="1"/>
    <col min="4354" max="4366" width="6.21875" style="491" customWidth="1"/>
    <col min="4367" max="4368" width="7.6640625" style="491" customWidth="1"/>
    <col min="4369" max="4373" width="6.21875" style="491" customWidth="1"/>
    <col min="4374" max="4376" width="7.21875" style="491" customWidth="1"/>
    <col min="4377" max="4377" width="17.109375" style="491" customWidth="1"/>
    <col min="4378" max="4379" width="8.44140625" style="491" customWidth="1"/>
    <col min="4380" max="4380" width="8.88671875" style="491" customWidth="1"/>
    <col min="4381" max="4381" width="11" style="491" customWidth="1"/>
    <col min="4382" max="4382" width="6.33203125" style="491" customWidth="1"/>
    <col min="4383" max="4383" width="8.44140625" style="491" customWidth="1"/>
    <col min="4384" max="4384" width="8.77734375" style="491" customWidth="1"/>
    <col min="4385" max="4385" width="8.44140625" style="491" customWidth="1"/>
    <col min="4386" max="4386" width="7.88671875" style="491" customWidth="1"/>
    <col min="4387" max="4608" width="12.5546875" style="491"/>
    <col min="4609" max="4609" width="10" style="491" customWidth="1"/>
    <col min="4610" max="4622" width="6.21875" style="491" customWidth="1"/>
    <col min="4623" max="4624" width="7.6640625" style="491" customWidth="1"/>
    <col min="4625" max="4629" width="6.21875" style="491" customWidth="1"/>
    <col min="4630" max="4632" width="7.21875" style="491" customWidth="1"/>
    <col min="4633" max="4633" width="17.109375" style="491" customWidth="1"/>
    <col min="4634" max="4635" width="8.44140625" style="491" customWidth="1"/>
    <col min="4636" max="4636" width="8.88671875" style="491" customWidth="1"/>
    <col min="4637" max="4637" width="11" style="491" customWidth="1"/>
    <col min="4638" max="4638" width="6.33203125" style="491" customWidth="1"/>
    <col min="4639" max="4639" width="8.44140625" style="491" customWidth="1"/>
    <col min="4640" max="4640" width="8.77734375" style="491" customWidth="1"/>
    <col min="4641" max="4641" width="8.44140625" style="491" customWidth="1"/>
    <col min="4642" max="4642" width="7.88671875" style="491" customWidth="1"/>
    <col min="4643" max="4864" width="12.5546875" style="491"/>
    <col min="4865" max="4865" width="10" style="491" customWidth="1"/>
    <col min="4866" max="4878" width="6.21875" style="491" customWidth="1"/>
    <col min="4879" max="4880" width="7.6640625" style="491" customWidth="1"/>
    <col min="4881" max="4885" width="6.21875" style="491" customWidth="1"/>
    <col min="4886" max="4888" width="7.21875" style="491" customWidth="1"/>
    <col min="4889" max="4889" width="17.109375" style="491" customWidth="1"/>
    <col min="4890" max="4891" width="8.44140625" style="491" customWidth="1"/>
    <col min="4892" max="4892" width="8.88671875" style="491" customWidth="1"/>
    <col min="4893" max="4893" width="11" style="491" customWidth="1"/>
    <col min="4894" max="4894" width="6.33203125" style="491" customWidth="1"/>
    <col min="4895" max="4895" width="8.44140625" style="491" customWidth="1"/>
    <col min="4896" max="4896" width="8.77734375" style="491" customWidth="1"/>
    <col min="4897" max="4897" width="8.44140625" style="491" customWidth="1"/>
    <col min="4898" max="4898" width="7.88671875" style="491" customWidth="1"/>
    <col min="4899" max="5120" width="12.5546875" style="491"/>
    <col min="5121" max="5121" width="10" style="491" customWidth="1"/>
    <col min="5122" max="5134" width="6.21875" style="491" customWidth="1"/>
    <col min="5135" max="5136" width="7.6640625" style="491" customWidth="1"/>
    <col min="5137" max="5141" width="6.21875" style="491" customWidth="1"/>
    <col min="5142" max="5144" width="7.21875" style="491" customWidth="1"/>
    <col min="5145" max="5145" width="17.109375" style="491" customWidth="1"/>
    <col min="5146" max="5147" width="8.44140625" style="491" customWidth="1"/>
    <col min="5148" max="5148" width="8.88671875" style="491" customWidth="1"/>
    <col min="5149" max="5149" width="11" style="491" customWidth="1"/>
    <col min="5150" max="5150" width="6.33203125" style="491" customWidth="1"/>
    <col min="5151" max="5151" width="8.44140625" style="491" customWidth="1"/>
    <col min="5152" max="5152" width="8.77734375" style="491" customWidth="1"/>
    <col min="5153" max="5153" width="8.44140625" style="491" customWidth="1"/>
    <col min="5154" max="5154" width="7.88671875" style="491" customWidth="1"/>
    <col min="5155" max="5376" width="12.5546875" style="491"/>
    <col min="5377" max="5377" width="10" style="491" customWidth="1"/>
    <col min="5378" max="5390" width="6.21875" style="491" customWidth="1"/>
    <col min="5391" max="5392" width="7.6640625" style="491" customWidth="1"/>
    <col min="5393" max="5397" width="6.21875" style="491" customWidth="1"/>
    <col min="5398" max="5400" width="7.21875" style="491" customWidth="1"/>
    <col min="5401" max="5401" width="17.109375" style="491" customWidth="1"/>
    <col min="5402" max="5403" width="8.44140625" style="491" customWidth="1"/>
    <col min="5404" max="5404" width="8.88671875" style="491" customWidth="1"/>
    <col min="5405" max="5405" width="11" style="491" customWidth="1"/>
    <col min="5406" max="5406" width="6.33203125" style="491" customWidth="1"/>
    <col min="5407" max="5407" width="8.44140625" style="491" customWidth="1"/>
    <col min="5408" max="5408" width="8.77734375" style="491" customWidth="1"/>
    <col min="5409" max="5409" width="8.44140625" style="491" customWidth="1"/>
    <col min="5410" max="5410" width="7.88671875" style="491" customWidth="1"/>
    <col min="5411" max="5632" width="12.5546875" style="491"/>
    <col min="5633" max="5633" width="10" style="491" customWidth="1"/>
    <col min="5634" max="5646" width="6.21875" style="491" customWidth="1"/>
    <col min="5647" max="5648" width="7.6640625" style="491" customWidth="1"/>
    <col min="5649" max="5653" width="6.21875" style="491" customWidth="1"/>
    <col min="5654" max="5656" width="7.21875" style="491" customWidth="1"/>
    <col min="5657" max="5657" width="17.109375" style="491" customWidth="1"/>
    <col min="5658" max="5659" width="8.44140625" style="491" customWidth="1"/>
    <col min="5660" max="5660" width="8.88671875" style="491" customWidth="1"/>
    <col min="5661" max="5661" width="11" style="491" customWidth="1"/>
    <col min="5662" max="5662" width="6.33203125" style="491" customWidth="1"/>
    <col min="5663" max="5663" width="8.44140625" style="491" customWidth="1"/>
    <col min="5664" max="5664" width="8.77734375" style="491" customWidth="1"/>
    <col min="5665" max="5665" width="8.44140625" style="491" customWidth="1"/>
    <col min="5666" max="5666" width="7.88671875" style="491" customWidth="1"/>
    <col min="5667" max="5888" width="12.5546875" style="491"/>
    <col min="5889" max="5889" width="10" style="491" customWidth="1"/>
    <col min="5890" max="5902" width="6.21875" style="491" customWidth="1"/>
    <col min="5903" max="5904" width="7.6640625" style="491" customWidth="1"/>
    <col min="5905" max="5909" width="6.21875" style="491" customWidth="1"/>
    <col min="5910" max="5912" width="7.21875" style="491" customWidth="1"/>
    <col min="5913" max="5913" width="17.109375" style="491" customWidth="1"/>
    <col min="5914" max="5915" width="8.44140625" style="491" customWidth="1"/>
    <col min="5916" max="5916" width="8.88671875" style="491" customWidth="1"/>
    <col min="5917" max="5917" width="11" style="491" customWidth="1"/>
    <col min="5918" max="5918" width="6.33203125" style="491" customWidth="1"/>
    <col min="5919" max="5919" width="8.44140625" style="491" customWidth="1"/>
    <col min="5920" max="5920" width="8.77734375" style="491" customWidth="1"/>
    <col min="5921" max="5921" width="8.44140625" style="491" customWidth="1"/>
    <col min="5922" max="5922" width="7.88671875" style="491" customWidth="1"/>
    <col min="5923" max="6144" width="12.5546875" style="491"/>
    <col min="6145" max="6145" width="10" style="491" customWidth="1"/>
    <col min="6146" max="6158" width="6.21875" style="491" customWidth="1"/>
    <col min="6159" max="6160" width="7.6640625" style="491" customWidth="1"/>
    <col min="6161" max="6165" width="6.21875" style="491" customWidth="1"/>
    <col min="6166" max="6168" width="7.21875" style="491" customWidth="1"/>
    <col min="6169" max="6169" width="17.109375" style="491" customWidth="1"/>
    <col min="6170" max="6171" width="8.44140625" style="491" customWidth="1"/>
    <col min="6172" max="6172" width="8.88671875" style="491" customWidth="1"/>
    <col min="6173" max="6173" width="11" style="491" customWidth="1"/>
    <col min="6174" max="6174" width="6.33203125" style="491" customWidth="1"/>
    <col min="6175" max="6175" width="8.44140625" style="491" customWidth="1"/>
    <col min="6176" max="6176" width="8.77734375" style="491" customWidth="1"/>
    <col min="6177" max="6177" width="8.44140625" style="491" customWidth="1"/>
    <col min="6178" max="6178" width="7.88671875" style="491" customWidth="1"/>
    <col min="6179" max="6400" width="12.5546875" style="491"/>
    <col min="6401" max="6401" width="10" style="491" customWidth="1"/>
    <col min="6402" max="6414" width="6.21875" style="491" customWidth="1"/>
    <col min="6415" max="6416" width="7.6640625" style="491" customWidth="1"/>
    <col min="6417" max="6421" width="6.21875" style="491" customWidth="1"/>
    <col min="6422" max="6424" width="7.21875" style="491" customWidth="1"/>
    <col min="6425" max="6425" width="17.109375" style="491" customWidth="1"/>
    <col min="6426" max="6427" width="8.44140625" style="491" customWidth="1"/>
    <col min="6428" max="6428" width="8.88671875" style="491" customWidth="1"/>
    <col min="6429" max="6429" width="11" style="491" customWidth="1"/>
    <col min="6430" max="6430" width="6.33203125" style="491" customWidth="1"/>
    <col min="6431" max="6431" width="8.44140625" style="491" customWidth="1"/>
    <col min="6432" max="6432" width="8.77734375" style="491" customWidth="1"/>
    <col min="6433" max="6433" width="8.44140625" style="491" customWidth="1"/>
    <col min="6434" max="6434" width="7.88671875" style="491" customWidth="1"/>
    <col min="6435" max="6656" width="12.5546875" style="491"/>
    <col min="6657" max="6657" width="10" style="491" customWidth="1"/>
    <col min="6658" max="6670" width="6.21875" style="491" customWidth="1"/>
    <col min="6671" max="6672" width="7.6640625" style="491" customWidth="1"/>
    <col min="6673" max="6677" width="6.21875" style="491" customWidth="1"/>
    <col min="6678" max="6680" width="7.21875" style="491" customWidth="1"/>
    <col min="6681" max="6681" width="17.109375" style="491" customWidth="1"/>
    <col min="6682" max="6683" width="8.44140625" style="491" customWidth="1"/>
    <col min="6684" max="6684" width="8.88671875" style="491" customWidth="1"/>
    <col min="6685" max="6685" width="11" style="491" customWidth="1"/>
    <col min="6686" max="6686" width="6.33203125" style="491" customWidth="1"/>
    <col min="6687" max="6687" width="8.44140625" style="491" customWidth="1"/>
    <col min="6688" max="6688" width="8.77734375" style="491" customWidth="1"/>
    <col min="6689" max="6689" width="8.44140625" style="491" customWidth="1"/>
    <col min="6690" max="6690" width="7.88671875" style="491" customWidth="1"/>
    <col min="6691" max="6912" width="12.5546875" style="491"/>
    <col min="6913" max="6913" width="10" style="491" customWidth="1"/>
    <col min="6914" max="6926" width="6.21875" style="491" customWidth="1"/>
    <col min="6927" max="6928" width="7.6640625" style="491" customWidth="1"/>
    <col min="6929" max="6933" width="6.21875" style="491" customWidth="1"/>
    <col min="6934" max="6936" width="7.21875" style="491" customWidth="1"/>
    <col min="6937" max="6937" width="17.109375" style="491" customWidth="1"/>
    <col min="6938" max="6939" width="8.44140625" style="491" customWidth="1"/>
    <col min="6940" max="6940" width="8.88671875" style="491" customWidth="1"/>
    <col min="6941" max="6941" width="11" style="491" customWidth="1"/>
    <col min="6942" max="6942" width="6.33203125" style="491" customWidth="1"/>
    <col min="6943" max="6943" width="8.44140625" style="491" customWidth="1"/>
    <col min="6944" max="6944" width="8.77734375" style="491" customWidth="1"/>
    <col min="6945" max="6945" width="8.44140625" style="491" customWidth="1"/>
    <col min="6946" max="6946" width="7.88671875" style="491" customWidth="1"/>
    <col min="6947" max="7168" width="12.5546875" style="491"/>
    <col min="7169" max="7169" width="10" style="491" customWidth="1"/>
    <col min="7170" max="7182" width="6.21875" style="491" customWidth="1"/>
    <col min="7183" max="7184" width="7.6640625" style="491" customWidth="1"/>
    <col min="7185" max="7189" width="6.21875" style="491" customWidth="1"/>
    <col min="7190" max="7192" width="7.21875" style="491" customWidth="1"/>
    <col min="7193" max="7193" width="17.109375" style="491" customWidth="1"/>
    <col min="7194" max="7195" width="8.44140625" style="491" customWidth="1"/>
    <col min="7196" max="7196" width="8.88671875" style="491" customWidth="1"/>
    <col min="7197" max="7197" width="11" style="491" customWidth="1"/>
    <col min="7198" max="7198" width="6.33203125" style="491" customWidth="1"/>
    <col min="7199" max="7199" width="8.44140625" style="491" customWidth="1"/>
    <col min="7200" max="7200" width="8.77734375" style="491" customWidth="1"/>
    <col min="7201" max="7201" width="8.44140625" style="491" customWidth="1"/>
    <col min="7202" max="7202" width="7.88671875" style="491" customWidth="1"/>
    <col min="7203" max="7424" width="12.5546875" style="491"/>
    <col min="7425" max="7425" width="10" style="491" customWidth="1"/>
    <col min="7426" max="7438" width="6.21875" style="491" customWidth="1"/>
    <col min="7439" max="7440" width="7.6640625" style="491" customWidth="1"/>
    <col min="7441" max="7445" width="6.21875" style="491" customWidth="1"/>
    <col min="7446" max="7448" width="7.21875" style="491" customWidth="1"/>
    <col min="7449" max="7449" width="17.109375" style="491" customWidth="1"/>
    <col min="7450" max="7451" width="8.44140625" style="491" customWidth="1"/>
    <col min="7452" max="7452" width="8.88671875" style="491" customWidth="1"/>
    <col min="7453" max="7453" width="11" style="491" customWidth="1"/>
    <col min="7454" max="7454" width="6.33203125" style="491" customWidth="1"/>
    <col min="7455" max="7455" width="8.44140625" style="491" customWidth="1"/>
    <col min="7456" max="7456" width="8.77734375" style="491" customWidth="1"/>
    <col min="7457" max="7457" width="8.44140625" style="491" customWidth="1"/>
    <col min="7458" max="7458" width="7.88671875" style="491" customWidth="1"/>
    <col min="7459" max="7680" width="12.5546875" style="491"/>
    <col min="7681" max="7681" width="10" style="491" customWidth="1"/>
    <col min="7682" max="7694" width="6.21875" style="491" customWidth="1"/>
    <col min="7695" max="7696" width="7.6640625" style="491" customWidth="1"/>
    <col min="7697" max="7701" width="6.21875" style="491" customWidth="1"/>
    <col min="7702" max="7704" width="7.21875" style="491" customWidth="1"/>
    <col min="7705" max="7705" width="17.109375" style="491" customWidth="1"/>
    <col min="7706" max="7707" width="8.44140625" style="491" customWidth="1"/>
    <col min="7708" max="7708" width="8.88671875" style="491" customWidth="1"/>
    <col min="7709" max="7709" width="11" style="491" customWidth="1"/>
    <col min="7710" max="7710" width="6.33203125" style="491" customWidth="1"/>
    <col min="7711" max="7711" width="8.44140625" style="491" customWidth="1"/>
    <col min="7712" max="7712" width="8.77734375" style="491" customWidth="1"/>
    <col min="7713" max="7713" width="8.44140625" style="491" customWidth="1"/>
    <col min="7714" max="7714" width="7.88671875" style="491" customWidth="1"/>
    <col min="7715" max="7936" width="12.5546875" style="491"/>
    <col min="7937" max="7937" width="10" style="491" customWidth="1"/>
    <col min="7938" max="7950" width="6.21875" style="491" customWidth="1"/>
    <col min="7951" max="7952" width="7.6640625" style="491" customWidth="1"/>
    <col min="7953" max="7957" width="6.21875" style="491" customWidth="1"/>
    <col min="7958" max="7960" width="7.21875" style="491" customWidth="1"/>
    <col min="7961" max="7961" width="17.109375" style="491" customWidth="1"/>
    <col min="7962" max="7963" width="8.44140625" style="491" customWidth="1"/>
    <col min="7964" max="7964" width="8.88671875" style="491" customWidth="1"/>
    <col min="7965" max="7965" width="11" style="491" customWidth="1"/>
    <col min="7966" max="7966" width="6.33203125" style="491" customWidth="1"/>
    <col min="7967" max="7967" width="8.44140625" style="491" customWidth="1"/>
    <col min="7968" max="7968" width="8.77734375" style="491" customWidth="1"/>
    <col min="7969" max="7969" width="8.44140625" style="491" customWidth="1"/>
    <col min="7970" max="7970" width="7.88671875" style="491" customWidth="1"/>
    <col min="7971" max="8192" width="12.5546875" style="491"/>
    <col min="8193" max="8193" width="10" style="491" customWidth="1"/>
    <col min="8194" max="8206" width="6.21875" style="491" customWidth="1"/>
    <col min="8207" max="8208" width="7.6640625" style="491" customWidth="1"/>
    <col min="8209" max="8213" width="6.21875" style="491" customWidth="1"/>
    <col min="8214" max="8216" width="7.21875" style="491" customWidth="1"/>
    <col min="8217" max="8217" width="17.109375" style="491" customWidth="1"/>
    <col min="8218" max="8219" width="8.44140625" style="491" customWidth="1"/>
    <col min="8220" max="8220" width="8.88671875" style="491" customWidth="1"/>
    <col min="8221" max="8221" width="11" style="491" customWidth="1"/>
    <col min="8222" max="8222" width="6.33203125" style="491" customWidth="1"/>
    <col min="8223" max="8223" width="8.44140625" style="491" customWidth="1"/>
    <col min="8224" max="8224" width="8.77734375" style="491" customWidth="1"/>
    <col min="8225" max="8225" width="8.44140625" style="491" customWidth="1"/>
    <col min="8226" max="8226" width="7.88671875" style="491" customWidth="1"/>
    <col min="8227" max="8448" width="12.5546875" style="491"/>
    <col min="8449" max="8449" width="10" style="491" customWidth="1"/>
    <col min="8450" max="8462" width="6.21875" style="491" customWidth="1"/>
    <col min="8463" max="8464" width="7.6640625" style="491" customWidth="1"/>
    <col min="8465" max="8469" width="6.21875" style="491" customWidth="1"/>
    <col min="8470" max="8472" width="7.21875" style="491" customWidth="1"/>
    <col min="8473" max="8473" width="17.109375" style="491" customWidth="1"/>
    <col min="8474" max="8475" width="8.44140625" style="491" customWidth="1"/>
    <col min="8476" max="8476" width="8.88671875" style="491" customWidth="1"/>
    <col min="8477" max="8477" width="11" style="491" customWidth="1"/>
    <col min="8478" max="8478" width="6.33203125" style="491" customWidth="1"/>
    <col min="8479" max="8479" width="8.44140625" style="491" customWidth="1"/>
    <col min="8480" max="8480" width="8.77734375" style="491" customWidth="1"/>
    <col min="8481" max="8481" width="8.44140625" style="491" customWidth="1"/>
    <col min="8482" max="8482" width="7.88671875" style="491" customWidth="1"/>
    <col min="8483" max="8704" width="12.5546875" style="491"/>
    <col min="8705" max="8705" width="10" style="491" customWidth="1"/>
    <col min="8706" max="8718" width="6.21875" style="491" customWidth="1"/>
    <col min="8719" max="8720" width="7.6640625" style="491" customWidth="1"/>
    <col min="8721" max="8725" width="6.21875" style="491" customWidth="1"/>
    <col min="8726" max="8728" width="7.21875" style="491" customWidth="1"/>
    <col min="8729" max="8729" width="17.109375" style="491" customWidth="1"/>
    <col min="8730" max="8731" width="8.44140625" style="491" customWidth="1"/>
    <col min="8732" max="8732" width="8.88671875" style="491" customWidth="1"/>
    <col min="8733" max="8733" width="11" style="491" customWidth="1"/>
    <col min="8734" max="8734" width="6.33203125" style="491" customWidth="1"/>
    <col min="8735" max="8735" width="8.44140625" style="491" customWidth="1"/>
    <col min="8736" max="8736" width="8.77734375" style="491" customWidth="1"/>
    <col min="8737" max="8737" width="8.44140625" style="491" customWidth="1"/>
    <col min="8738" max="8738" width="7.88671875" style="491" customWidth="1"/>
    <col min="8739" max="8960" width="12.5546875" style="491"/>
    <col min="8961" max="8961" width="10" style="491" customWidth="1"/>
    <col min="8962" max="8974" width="6.21875" style="491" customWidth="1"/>
    <col min="8975" max="8976" width="7.6640625" style="491" customWidth="1"/>
    <col min="8977" max="8981" width="6.21875" style="491" customWidth="1"/>
    <col min="8982" max="8984" width="7.21875" style="491" customWidth="1"/>
    <col min="8985" max="8985" width="17.109375" style="491" customWidth="1"/>
    <col min="8986" max="8987" width="8.44140625" style="491" customWidth="1"/>
    <col min="8988" max="8988" width="8.88671875" style="491" customWidth="1"/>
    <col min="8989" max="8989" width="11" style="491" customWidth="1"/>
    <col min="8990" max="8990" width="6.33203125" style="491" customWidth="1"/>
    <col min="8991" max="8991" width="8.44140625" style="491" customWidth="1"/>
    <col min="8992" max="8992" width="8.77734375" style="491" customWidth="1"/>
    <col min="8993" max="8993" width="8.44140625" style="491" customWidth="1"/>
    <col min="8994" max="8994" width="7.88671875" style="491" customWidth="1"/>
    <col min="8995" max="9216" width="12.5546875" style="491"/>
    <col min="9217" max="9217" width="10" style="491" customWidth="1"/>
    <col min="9218" max="9230" width="6.21875" style="491" customWidth="1"/>
    <col min="9231" max="9232" width="7.6640625" style="491" customWidth="1"/>
    <col min="9233" max="9237" width="6.21875" style="491" customWidth="1"/>
    <col min="9238" max="9240" width="7.21875" style="491" customWidth="1"/>
    <col min="9241" max="9241" width="17.109375" style="491" customWidth="1"/>
    <col min="9242" max="9243" width="8.44140625" style="491" customWidth="1"/>
    <col min="9244" max="9244" width="8.88671875" style="491" customWidth="1"/>
    <col min="9245" max="9245" width="11" style="491" customWidth="1"/>
    <col min="9246" max="9246" width="6.33203125" style="491" customWidth="1"/>
    <col min="9247" max="9247" width="8.44140625" style="491" customWidth="1"/>
    <col min="9248" max="9248" width="8.77734375" style="491" customWidth="1"/>
    <col min="9249" max="9249" width="8.44140625" style="491" customWidth="1"/>
    <col min="9250" max="9250" width="7.88671875" style="491" customWidth="1"/>
    <col min="9251" max="9472" width="12.5546875" style="491"/>
    <col min="9473" max="9473" width="10" style="491" customWidth="1"/>
    <col min="9474" max="9486" width="6.21875" style="491" customWidth="1"/>
    <col min="9487" max="9488" width="7.6640625" style="491" customWidth="1"/>
    <col min="9489" max="9493" width="6.21875" style="491" customWidth="1"/>
    <col min="9494" max="9496" width="7.21875" style="491" customWidth="1"/>
    <col min="9497" max="9497" width="17.109375" style="491" customWidth="1"/>
    <col min="9498" max="9499" width="8.44140625" style="491" customWidth="1"/>
    <col min="9500" max="9500" width="8.88671875" style="491" customWidth="1"/>
    <col min="9501" max="9501" width="11" style="491" customWidth="1"/>
    <col min="9502" max="9502" width="6.33203125" style="491" customWidth="1"/>
    <col min="9503" max="9503" width="8.44140625" style="491" customWidth="1"/>
    <col min="9504" max="9504" width="8.77734375" style="491" customWidth="1"/>
    <col min="9505" max="9505" width="8.44140625" style="491" customWidth="1"/>
    <col min="9506" max="9506" width="7.88671875" style="491" customWidth="1"/>
    <col min="9507" max="9728" width="12.5546875" style="491"/>
    <col min="9729" max="9729" width="10" style="491" customWidth="1"/>
    <col min="9730" max="9742" width="6.21875" style="491" customWidth="1"/>
    <col min="9743" max="9744" width="7.6640625" style="491" customWidth="1"/>
    <col min="9745" max="9749" width="6.21875" style="491" customWidth="1"/>
    <col min="9750" max="9752" width="7.21875" style="491" customWidth="1"/>
    <col min="9753" max="9753" width="17.109375" style="491" customWidth="1"/>
    <col min="9754" max="9755" width="8.44140625" style="491" customWidth="1"/>
    <col min="9756" max="9756" width="8.88671875" style="491" customWidth="1"/>
    <col min="9757" max="9757" width="11" style="491" customWidth="1"/>
    <col min="9758" max="9758" width="6.33203125" style="491" customWidth="1"/>
    <col min="9759" max="9759" width="8.44140625" style="491" customWidth="1"/>
    <col min="9760" max="9760" width="8.77734375" style="491" customWidth="1"/>
    <col min="9761" max="9761" width="8.44140625" style="491" customWidth="1"/>
    <col min="9762" max="9762" width="7.88671875" style="491" customWidth="1"/>
    <col min="9763" max="9984" width="12.5546875" style="491"/>
    <col min="9985" max="9985" width="10" style="491" customWidth="1"/>
    <col min="9986" max="9998" width="6.21875" style="491" customWidth="1"/>
    <col min="9999" max="10000" width="7.6640625" style="491" customWidth="1"/>
    <col min="10001" max="10005" width="6.21875" style="491" customWidth="1"/>
    <col min="10006" max="10008" width="7.21875" style="491" customWidth="1"/>
    <col min="10009" max="10009" width="17.109375" style="491" customWidth="1"/>
    <col min="10010" max="10011" width="8.44140625" style="491" customWidth="1"/>
    <col min="10012" max="10012" width="8.88671875" style="491" customWidth="1"/>
    <col min="10013" max="10013" width="11" style="491" customWidth="1"/>
    <col min="10014" max="10014" width="6.33203125" style="491" customWidth="1"/>
    <col min="10015" max="10015" width="8.44140625" style="491" customWidth="1"/>
    <col min="10016" max="10016" width="8.77734375" style="491" customWidth="1"/>
    <col min="10017" max="10017" width="8.44140625" style="491" customWidth="1"/>
    <col min="10018" max="10018" width="7.88671875" style="491" customWidth="1"/>
    <col min="10019" max="10240" width="12.5546875" style="491"/>
    <col min="10241" max="10241" width="10" style="491" customWidth="1"/>
    <col min="10242" max="10254" width="6.21875" style="491" customWidth="1"/>
    <col min="10255" max="10256" width="7.6640625" style="491" customWidth="1"/>
    <col min="10257" max="10261" width="6.21875" style="491" customWidth="1"/>
    <col min="10262" max="10264" width="7.21875" style="491" customWidth="1"/>
    <col min="10265" max="10265" width="17.109375" style="491" customWidth="1"/>
    <col min="10266" max="10267" width="8.44140625" style="491" customWidth="1"/>
    <col min="10268" max="10268" width="8.88671875" style="491" customWidth="1"/>
    <col min="10269" max="10269" width="11" style="491" customWidth="1"/>
    <col min="10270" max="10270" width="6.33203125" style="491" customWidth="1"/>
    <col min="10271" max="10271" width="8.44140625" style="491" customWidth="1"/>
    <col min="10272" max="10272" width="8.77734375" style="491" customWidth="1"/>
    <col min="10273" max="10273" width="8.44140625" style="491" customWidth="1"/>
    <col min="10274" max="10274" width="7.88671875" style="491" customWidth="1"/>
    <col min="10275" max="10496" width="12.5546875" style="491"/>
    <col min="10497" max="10497" width="10" style="491" customWidth="1"/>
    <col min="10498" max="10510" width="6.21875" style="491" customWidth="1"/>
    <col min="10511" max="10512" width="7.6640625" style="491" customWidth="1"/>
    <col min="10513" max="10517" width="6.21875" style="491" customWidth="1"/>
    <col min="10518" max="10520" width="7.21875" style="491" customWidth="1"/>
    <col min="10521" max="10521" width="17.109375" style="491" customWidth="1"/>
    <col min="10522" max="10523" width="8.44140625" style="491" customWidth="1"/>
    <col min="10524" max="10524" width="8.88671875" style="491" customWidth="1"/>
    <col min="10525" max="10525" width="11" style="491" customWidth="1"/>
    <col min="10526" max="10526" width="6.33203125" style="491" customWidth="1"/>
    <col min="10527" max="10527" width="8.44140625" style="491" customWidth="1"/>
    <col min="10528" max="10528" width="8.77734375" style="491" customWidth="1"/>
    <col min="10529" max="10529" width="8.44140625" style="491" customWidth="1"/>
    <col min="10530" max="10530" width="7.88671875" style="491" customWidth="1"/>
    <col min="10531" max="10752" width="12.5546875" style="491"/>
    <col min="10753" max="10753" width="10" style="491" customWidth="1"/>
    <col min="10754" max="10766" width="6.21875" style="491" customWidth="1"/>
    <col min="10767" max="10768" width="7.6640625" style="491" customWidth="1"/>
    <col min="10769" max="10773" width="6.21875" style="491" customWidth="1"/>
    <col min="10774" max="10776" width="7.21875" style="491" customWidth="1"/>
    <col min="10777" max="10777" width="17.109375" style="491" customWidth="1"/>
    <col min="10778" max="10779" width="8.44140625" style="491" customWidth="1"/>
    <col min="10780" max="10780" width="8.88671875" style="491" customWidth="1"/>
    <col min="10781" max="10781" width="11" style="491" customWidth="1"/>
    <col min="10782" max="10782" width="6.33203125" style="491" customWidth="1"/>
    <col min="10783" max="10783" width="8.44140625" style="491" customWidth="1"/>
    <col min="10784" max="10784" width="8.77734375" style="491" customWidth="1"/>
    <col min="10785" max="10785" width="8.44140625" style="491" customWidth="1"/>
    <col min="10786" max="10786" width="7.88671875" style="491" customWidth="1"/>
    <col min="10787" max="11008" width="12.5546875" style="491"/>
    <col min="11009" max="11009" width="10" style="491" customWidth="1"/>
    <col min="11010" max="11022" width="6.21875" style="491" customWidth="1"/>
    <col min="11023" max="11024" width="7.6640625" style="491" customWidth="1"/>
    <col min="11025" max="11029" width="6.21875" style="491" customWidth="1"/>
    <col min="11030" max="11032" width="7.21875" style="491" customWidth="1"/>
    <col min="11033" max="11033" width="17.109375" style="491" customWidth="1"/>
    <col min="11034" max="11035" width="8.44140625" style="491" customWidth="1"/>
    <col min="11036" max="11036" width="8.88671875" style="491" customWidth="1"/>
    <col min="11037" max="11037" width="11" style="491" customWidth="1"/>
    <col min="11038" max="11038" width="6.33203125" style="491" customWidth="1"/>
    <col min="11039" max="11039" width="8.44140625" style="491" customWidth="1"/>
    <col min="11040" max="11040" width="8.77734375" style="491" customWidth="1"/>
    <col min="11041" max="11041" width="8.44140625" style="491" customWidth="1"/>
    <col min="11042" max="11042" width="7.88671875" style="491" customWidth="1"/>
    <col min="11043" max="11264" width="12.5546875" style="491"/>
    <col min="11265" max="11265" width="10" style="491" customWidth="1"/>
    <col min="11266" max="11278" width="6.21875" style="491" customWidth="1"/>
    <col min="11279" max="11280" width="7.6640625" style="491" customWidth="1"/>
    <col min="11281" max="11285" width="6.21875" style="491" customWidth="1"/>
    <col min="11286" max="11288" width="7.21875" style="491" customWidth="1"/>
    <col min="11289" max="11289" width="17.109375" style="491" customWidth="1"/>
    <col min="11290" max="11291" width="8.44140625" style="491" customWidth="1"/>
    <col min="11292" max="11292" width="8.88671875" style="491" customWidth="1"/>
    <col min="11293" max="11293" width="11" style="491" customWidth="1"/>
    <col min="11294" max="11294" width="6.33203125" style="491" customWidth="1"/>
    <col min="11295" max="11295" width="8.44140625" style="491" customWidth="1"/>
    <col min="11296" max="11296" width="8.77734375" style="491" customWidth="1"/>
    <col min="11297" max="11297" width="8.44140625" style="491" customWidth="1"/>
    <col min="11298" max="11298" width="7.88671875" style="491" customWidth="1"/>
    <col min="11299" max="11520" width="12.5546875" style="491"/>
    <col min="11521" max="11521" width="10" style="491" customWidth="1"/>
    <col min="11522" max="11534" width="6.21875" style="491" customWidth="1"/>
    <col min="11535" max="11536" width="7.6640625" style="491" customWidth="1"/>
    <col min="11537" max="11541" width="6.21875" style="491" customWidth="1"/>
    <col min="11542" max="11544" width="7.21875" style="491" customWidth="1"/>
    <col min="11545" max="11545" width="17.109375" style="491" customWidth="1"/>
    <col min="11546" max="11547" width="8.44140625" style="491" customWidth="1"/>
    <col min="11548" max="11548" width="8.88671875" style="491" customWidth="1"/>
    <col min="11549" max="11549" width="11" style="491" customWidth="1"/>
    <col min="11550" max="11550" width="6.33203125" style="491" customWidth="1"/>
    <col min="11551" max="11551" width="8.44140625" style="491" customWidth="1"/>
    <col min="11552" max="11552" width="8.77734375" style="491" customWidth="1"/>
    <col min="11553" max="11553" width="8.44140625" style="491" customWidth="1"/>
    <col min="11554" max="11554" width="7.88671875" style="491" customWidth="1"/>
    <col min="11555" max="11776" width="12.5546875" style="491"/>
    <col min="11777" max="11777" width="10" style="491" customWidth="1"/>
    <col min="11778" max="11790" width="6.21875" style="491" customWidth="1"/>
    <col min="11791" max="11792" width="7.6640625" style="491" customWidth="1"/>
    <col min="11793" max="11797" width="6.21875" style="491" customWidth="1"/>
    <col min="11798" max="11800" width="7.21875" style="491" customWidth="1"/>
    <col min="11801" max="11801" width="17.109375" style="491" customWidth="1"/>
    <col min="11802" max="11803" width="8.44140625" style="491" customWidth="1"/>
    <col min="11804" max="11804" width="8.88671875" style="491" customWidth="1"/>
    <col min="11805" max="11805" width="11" style="491" customWidth="1"/>
    <col min="11806" max="11806" width="6.33203125" style="491" customWidth="1"/>
    <col min="11807" max="11807" width="8.44140625" style="491" customWidth="1"/>
    <col min="11808" max="11808" width="8.77734375" style="491" customWidth="1"/>
    <col min="11809" max="11809" width="8.44140625" style="491" customWidth="1"/>
    <col min="11810" max="11810" width="7.88671875" style="491" customWidth="1"/>
    <col min="11811" max="12032" width="12.5546875" style="491"/>
    <col min="12033" max="12033" width="10" style="491" customWidth="1"/>
    <col min="12034" max="12046" width="6.21875" style="491" customWidth="1"/>
    <col min="12047" max="12048" width="7.6640625" style="491" customWidth="1"/>
    <col min="12049" max="12053" width="6.21875" style="491" customWidth="1"/>
    <col min="12054" max="12056" width="7.21875" style="491" customWidth="1"/>
    <col min="12057" max="12057" width="17.109375" style="491" customWidth="1"/>
    <col min="12058" max="12059" width="8.44140625" style="491" customWidth="1"/>
    <col min="12060" max="12060" width="8.88671875" style="491" customWidth="1"/>
    <col min="12061" max="12061" width="11" style="491" customWidth="1"/>
    <col min="12062" max="12062" width="6.33203125" style="491" customWidth="1"/>
    <col min="12063" max="12063" width="8.44140625" style="491" customWidth="1"/>
    <col min="12064" max="12064" width="8.77734375" style="491" customWidth="1"/>
    <col min="12065" max="12065" width="8.44140625" style="491" customWidth="1"/>
    <col min="12066" max="12066" width="7.88671875" style="491" customWidth="1"/>
    <col min="12067" max="12288" width="12.5546875" style="491"/>
    <col min="12289" max="12289" width="10" style="491" customWidth="1"/>
    <col min="12290" max="12302" width="6.21875" style="491" customWidth="1"/>
    <col min="12303" max="12304" width="7.6640625" style="491" customWidth="1"/>
    <col min="12305" max="12309" width="6.21875" style="491" customWidth="1"/>
    <col min="12310" max="12312" width="7.21875" style="491" customWidth="1"/>
    <col min="12313" max="12313" width="17.109375" style="491" customWidth="1"/>
    <col min="12314" max="12315" width="8.44140625" style="491" customWidth="1"/>
    <col min="12316" max="12316" width="8.88671875" style="491" customWidth="1"/>
    <col min="12317" max="12317" width="11" style="491" customWidth="1"/>
    <col min="12318" max="12318" width="6.33203125" style="491" customWidth="1"/>
    <col min="12319" max="12319" width="8.44140625" style="491" customWidth="1"/>
    <col min="12320" max="12320" width="8.77734375" style="491" customWidth="1"/>
    <col min="12321" max="12321" width="8.44140625" style="491" customWidth="1"/>
    <col min="12322" max="12322" width="7.88671875" style="491" customWidth="1"/>
    <col min="12323" max="12544" width="12.5546875" style="491"/>
    <col min="12545" max="12545" width="10" style="491" customWidth="1"/>
    <col min="12546" max="12558" width="6.21875" style="491" customWidth="1"/>
    <col min="12559" max="12560" width="7.6640625" style="491" customWidth="1"/>
    <col min="12561" max="12565" width="6.21875" style="491" customWidth="1"/>
    <col min="12566" max="12568" width="7.21875" style="491" customWidth="1"/>
    <col min="12569" max="12569" width="17.109375" style="491" customWidth="1"/>
    <col min="12570" max="12571" width="8.44140625" style="491" customWidth="1"/>
    <col min="12572" max="12572" width="8.88671875" style="491" customWidth="1"/>
    <col min="12573" max="12573" width="11" style="491" customWidth="1"/>
    <col min="12574" max="12574" width="6.33203125" style="491" customWidth="1"/>
    <col min="12575" max="12575" width="8.44140625" style="491" customWidth="1"/>
    <col min="12576" max="12576" width="8.77734375" style="491" customWidth="1"/>
    <col min="12577" max="12577" width="8.44140625" style="491" customWidth="1"/>
    <col min="12578" max="12578" width="7.88671875" style="491" customWidth="1"/>
    <col min="12579" max="12800" width="12.5546875" style="491"/>
    <col min="12801" max="12801" width="10" style="491" customWidth="1"/>
    <col min="12802" max="12814" width="6.21875" style="491" customWidth="1"/>
    <col min="12815" max="12816" width="7.6640625" style="491" customWidth="1"/>
    <col min="12817" max="12821" width="6.21875" style="491" customWidth="1"/>
    <col min="12822" max="12824" width="7.21875" style="491" customWidth="1"/>
    <col min="12825" max="12825" width="17.109375" style="491" customWidth="1"/>
    <col min="12826" max="12827" width="8.44140625" style="491" customWidth="1"/>
    <col min="12828" max="12828" width="8.88671875" style="491" customWidth="1"/>
    <col min="12829" max="12829" width="11" style="491" customWidth="1"/>
    <col min="12830" max="12830" width="6.33203125" style="491" customWidth="1"/>
    <col min="12831" max="12831" width="8.44140625" style="491" customWidth="1"/>
    <col min="12832" max="12832" width="8.77734375" style="491" customWidth="1"/>
    <col min="12833" max="12833" width="8.44140625" style="491" customWidth="1"/>
    <col min="12834" max="12834" width="7.88671875" style="491" customWidth="1"/>
    <col min="12835" max="13056" width="12.5546875" style="491"/>
    <col min="13057" max="13057" width="10" style="491" customWidth="1"/>
    <col min="13058" max="13070" width="6.21875" style="491" customWidth="1"/>
    <col min="13071" max="13072" width="7.6640625" style="491" customWidth="1"/>
    <col min="13073" max="13077" width="6.21875" style="491" customWidth="1"/>
    <col min="13078" max="13080" width="7.21875" style="491" customWidth="1"/>
    <col min="13081" max="13081" width="17.109375" style="491" customWidth="1"/>
    <col min="13082" max="13083" width="8.44140625" style="491" customWidth="1"/>
    <col min="13084" max="13084" width="8.88671875" style="491" customWidth="1"/>
    <col min="13085" max="13085" width="11" style="491" customWidth="1"/>
    <col min="13086" max="13086" width="6.33203125" style="491" customWidth="1"/>
    <col min="13087" max="13087" width="8.44140625" style="491" customWidth="1"/>
    <col min="13088" max="13088" width="8.77734375" style="491" customWidth="1"/>
    <col min="13089" max="13089" width="8.44140625" style="491" customWidth="1"/>
    <col min="13090" max="13090" width="7.88671875" style="491" customWidth="1"/>
    <col min="13091" max="13312" width="12.5546875" style="491"/>
    <col min="13313" max="13313" width="10" style="491" customWidth="1"/>
    <col min="13314" max="13326" width="6.21875" style="491" customWidth="1"/>
    <col min="13327" max="13328" width="7.6640625" style="491" customWidth="1"/>
    <col min="13329" max="13333" width="6.21875" style="491" customWidth="1"/>
    <col min="13334" max="13336" width="7.21875" style="491" customWidth="1"/>
    <col min="13337" max="13337" width="17.109375" style="491" customWidth="1"/>
    <col min="13338" max="13339" width="8.44140625" style="491" customWidth="1"/>
    <col min="13340" max="13340" width="8.88671875" style="491" customWidth="1"/>
    <col min="13341" max="13341" width="11" style="491" customWidth="1"/>
    <col min="13342" max="13342" width="6.33203125" style="491" customWidth="1"/>
    <col min="13343" max="13343" width="8.44140625" style="491" customWidth="1"/>
    <col min="13344" max="13344" width="8.77734375" style="491" customWidth="1"/>
    <col min="13345" max="13345" width="8.44140625" style="491" customWidth="1"/>
    <col min="13346" max="13346" width="7.88671875" style="491" customWidth="1"/>
    <col min="13347" max="13568" width="12.5546875" style="491"/>
    <col min="13569" max="13569" width="10" style="491" customWidth="1"/>
    <col min="13570" max="13582" width="6.21875" style="491" customWidth="1"/>
    <col min="13583" max="13584" width="7.6640625" style="491" customWidth="1"/>
    <col min="13585" max="13589" width="6.21875" style="491" customWidth="1"/>
    <col min="13590" max="13592" width="7.21875" style="491" customWidth="1"/>
    <col min="13593" max="13593" width="17.109375" style="491" customWidth="1"/>
    <col min="13594" max="13595" width="8.44140625" style="491" customWidth="1"/>
    <col min="13596" max="13596" width="8.88671875" style="491" customWidth="1"/>
    <col min="13597" max="13597" width="11" style="491" customWidth="1"/>
    <col min="13598" max="13598" width="6.33203125" style="491" customWidth="1"/>
    <col min="13599" max="13599" width="8.44140625" style="491" customWidth="1"/>
    <col min="13600" max="13600" width="8.77734375" style="491" customWidth="1"/>
    <col min="13601" max="13601" width="8.44140625" style="491" customWidth="1"/>
    <col min="13602" max="13602" width="7.88671875" style="491" customWidth="1"/>
    <col min="13603" max="13824" width="12.5546875" style="491"/>
    <col min="13825" max="13825" width="10" style="491" customWidth="1"/>
    <col min="13826" max="13838" width="6.21875" style="491" customWidth="1"/>
    <col min="13839" max="13840" width="7.6640625" style="491" customWidth="1"/>
    <col min="13841" max="13845" width="6.21875" style="491" customWidth="1"/>
    <col min="13846" max="13848" width="7.21875" style="491" customWidth="1"/>
    <col min="13849" max="13849" width="17.109375" style="491" customWidth="1"/>
    <col min="13850" max="13851" width="8.44140625" style="491" customWidth="1"/>
    <col min="13852" max="13852" width="8.88671875" style="491" customWidth="1"/>
    <col min="13853" max="13853" width="11" style="491" customWidth="1"/>
    <col min="13854" max="13854" width="6.33203125" style="491" customWidth="1"/>
    <col min="13855" max="13855" width="8.44140625" style="491" customWidth="1"/>
    <col min="13856" max="13856" width="8.77734375" style="491" customWidth="1"/>
    <col min="13857" max="13857" width="8.44140625" style="491" customWidth="1"/>
    <col min="13858" max="13858" width="7.88671875" style="491" customWidth="1"/>
    <col min="13859" max="14080" width="12.5546875" style="491"/>
    <col min="14081" max="14081" width="10" style="491" customWidth="1"/>
    <col min="14082" max="14094" width="6.21875" style="491" customWidth="1"/>
    <col min="14095" max="14096" width="7.6640625" style="491" customWidth="1"/>
    <col min="14097" max="14101" width="6.21875" style="491" customWidth="1"/>
    <col min="14102" max="14104" width="7.21875" style="491" customWidth="1"/>
    <col min="14105" max="14105" width="17.109375" style="491" customWidth="1"/>
    <col min="14106" max="14107" width="8.44140625" style="491" customWidth="1"/>
    <col min="14108" max="14108" width="8.88671875" style="491" customWidth="1"/>
    <col min="14109" max="14109" width="11" style="491" customWidth="1"/>
    <col min="14110" max="14110" width="6.33203125" style="491" customWidth="1"/>
    <col min="14111" max="14111" width="8.44140625" style="491" customWidth="1"/>
    <col min="14112" max="14112" width="8.77734375" style="491" customWidth="1"/>
    <col min="14113" max="14113" width="8.44140625" style="491" customWidth="1"/>
    <col min="14114" max="14114" width="7.88671875" style="491" customWidth="1"/>
    <col min="14115" max="14336" width="12.5546875" style="491"/>
    <col min="14337" max="14337" width="10" style="491" customWidth="1"/>
    <col min="14338" max="14350" width="6.21875" style="491" customWidth="1"/>
    <col min="14351" max="14352" width="7.6640625" style="491" customWidth="1"/>
    <col min="14353" max="14357" width="6.21875" style="491" customWidth="1"/>
    <col min="14358" max="14360" width="7.21875" style="491" customWidth="1"/>
    <col min="14361" max="14361" width="17.109375" style="491" customWidth="1"/>
    <col min="14362" max="14363" width="8.44140625" style="491" customWidth="1"/>
    <col min="14364" max="14364" width="8.88671875" style="491" customWidth="1"/>
    <col min="14365" max="14365" width="11" style="491" customWidth="1"/>
    <col min="14366" max="14366" width="6.33203125" style="491" customWidth="1"/>
    <col min="14367" max="14367" width="8.44140625" style="491" customWidth="1"/>
    <col min="14368" max="14368" width="8.77734375" style="491" customWidth="1"/>
    <col min="14369" max="14369" width="8.44140625" style="491" customWidth="1"/>
    <col min="14370" max="14370" width="7.88671875" style="491" customWidth="1"/>
    <col min="14371" max="14592" width="12.5546875" style="491"/>
    <col min="14593" max="14593" width="10" style="491" customWidth="1"/>
    <col min="14594" max="14606" width="6.21875" style="491" customWidth="1"/>
    <col min="14607" max="14608" width="7.6640625" style="491" customWidth="1"/>
    <col min="14609" max="14613" width="6.21875" style="491" customWidth="1"/>
    <col min="14614" max="14616" width="7.21875" style="491" customWidth="1"/>
    <col min="14617" max="14617" width="17.109375" style="491" customWidth="1"/>
    <col min="14618" max="14619" width="8.44140625" style="491" customWidth="1"/>
    <col min="14620" max="14620" width="8.88671875" style="491" customWidth="1"/>
    <col min="14621" max="14621" width="11" style="491" customWidth="1"/>
    <col min="14622" max="14622" width="6.33203125" style="491" customWidth="1"/>
    <col min="14623" max="14623" width="8.44140625" style="491" customWidth="1"/>
    <col min="14624" max="14624" width="8.77734375" style="491" customWidth="1"/>
    <col min="14625" max="14625" width="8.44140625" style="491" customWidth="1"/>
    <col min="14626" max="14626" width="7.88671875" style="491" customWidth="1"/>
    <col min="14627" max="14848" width="12.5546875" style="491"/>
    <col min="14849" max="14849" width="10" style="491" customWidth="1"/>
    <col min="14850" max="14862" width="6.21875" style="491" customWidth="1"/>
    <col min="14863" max="14864" width="7.6640625" style="491" customWidth="1"/>
    <col min="14865" max="14869" width="6.21875" style="491" customWidth="1"/>
    <col min="14870" max="14872" width="7.21875" style="491" customWidth="1"/>
    <col min="14873" max="14873" width="17.109375" style="491" customWidth="1"/>
    <col min="14874" max="14875" width="8.44140625" style="491" customWidth="1"/>
    <col min="14876" max="14876" width="8.88671875" style="491" customWidth="1"/>
    <col min="14877" max="14877" width="11" style="491" customWidth="1"/>
    <col min="14878" max="14878" width="6.33203125" style="491" customWidth="1"/>
    <col min="14879" max="14879" width="8.44140625" style="491" customWidth="1"/>
    <col min="14880" max="14880" width="8.77734375" style="491" customWidth="1"/>
    <col min="14881" max="14881" width="8.44140625" style="491" customWidth="1"/>
    <col min="14882" max="14882" width="7.88671875" style="491" customWidth="1"/>
    <col min="14883" max="15104" width="12.5546875" style="491"/>
    <col min="15105" max="15105" width="10" style="491" customWidth="1"/>
    <col min="15106" max="15118" width="6.21875" style="491" customWidth="1"/>
    <col min="15119" max="15120" width="7.6640625" style="491" customWidth="1"/>
    <col min="15121" max="15125" width="6.21875" style="491" customWidth="1"/>
    <col min="15126" max="15128" width="7.21875" style="491" customWidth="1"/>
    <col min="15129" max="15129" width="17.109375" style="491" customWidth="1"/>
    <col min="15130" max="15131" width="8.44140625" style="491" customWidth="1"/>
    <col min="15132" max="15132" width="8.88671875" style="491" customWidth="1"/>
    <col min="15133" max="15133" width="11" style="491" customWidth="1"/>
    <col min="15134" max="15134" width="6.33203125" style="491" customWidth="1"/>
    <col min="15135" max="15135" width="8.44140625" style="491" customWidth="1"/>
    <col min="15136" max="15136" width="8.77734375" style="491" customWidth="1"/>
    <col min="15137" max="15137" width="8.44140625" style="491" customWidth="1"/>
    <col min="15138" max="15138" width="7.88671875" style="491" customWidth="1"/>
    <col min="15139" max="15360" width="12.5546875" style="491"/>
    <col min="15361" max="15361" width="10" style="491" customWidth="1"/>
    <col min="15362" max="15374" width="6.21875" style="491" customWidth="1"/>
    <col min="15375" max="15376" width="7.6640625" style="491" customWidth="1"/>
    <col min="15377" max="15381" width="6.21875" style="491" customWidth="1"/>
    <col min="15382" max="15384" width="7.21875" style="491" customWidth="1"/>
    <col min="15385" max="15385" width="17.109375" style="491" customWidth="1"/>
    <col min="15386" max="15387" width="8.44140625" style="491" customWidth="1"/>
    <col min="15388" max="15388" width="8.88671875" style="491" customWidth="1"/>
    <col min="15389" max="15389" width="11" style="491" customWidth="1"/>
    <col min="15390" max="15390" width="6.33203125" style="491" customWidth="1"/>
    <col min="15391" max="15391" width="8.44140625" style="491" customWidth="1"/>
    <col min="15392" max="15392" width="8.77734375" style="491" customWidth="1"/>
    <col min="15393" max="15393" width="8.44140625" style="491" customWidth="1"/>
    <col min="15394" max="15394" width="7.88671875" style="491" customWidth="1"/>
    <col min="15395" max="15616" width="12.5546875" style="491"/>
    <col min="15617" max="15617" width="10" style="491" customWidth="1"/>
    <col min="15618" max="15630" width="6.21875" style="491" customWidth="1"/>
    <col min="15631" max="15632" width="7.6640625" style="491" customWidth="1"/>
    <col min="15633" max="15637" width="6.21875" style="491" customWidth="1"/>
    <col min="15638" max="15640" width="7.21875" style="491" customWidth="1"/>
    <col min="15641" max="15641" width="17.109375" style="491" customWidth="1"/>
    <col min="15642" max="15643" width="8.44140625" style="491" customWidth="1"/>
    <col min="15644" max="15644" width="8.88671875" style="491" customWidth="1"/>
    <col min="15645" max="15645" width="11" style="491" customWidth="1"/>
    <col min="15646" max="15646" width="6.33203125" style="491" customWidth="1"/>
    <col min="15647" max="15647" width="8.44140625" style="491" customWidth="1"/>
    <col min="15648" max="15648" width="8.77734375" style="491" customWidth="1"/>
    <col min="15649" max="15649" width="8.44140625" style="491" customWidth="1"/>
    <col min="15650" max="15650" width="7.88671875" style="491" customWidth="1"/>
    <col min="15651" max="15872" width="12.5546875" style="491"/>
    <col min="15873" max="15873" width="10" style="491" customWidth="1"/>
    <col min="15874" max="15886" width="6.21875" style="491" customWidth="1"/>
    <col min="15887" max="15888" width="7.6640625" style="491" customWidth="1"/>
    <col min="15889" max="15893" width="6.21875" style="491" customWidth="1"/>
    <col min="15894" max="15896" width="7.21875" style="491" customWidth="1"/>
    <col min="15897" max="15897" width="17.109375" style="491" customWidth="1"/>
    <col min="15898" max="15899" width="8.44140625" style="491" customWidth="1"/>
    <col min="15900" max="15900" width="8.88671875" style="491" customWidth="1"/>
    <col min="15901" max="15901" width="11" style="491" customWidth="1"/>
    <col min="15902" max="15902" width="6.33203125" style="491" customWidth="1"/>
    <col min="15903" max="15903" width="8.44140625" style="491" customWidth="1"/>
    <col min="15904" max="15904" width="8.77734375" style="491" customWidth="1"/>
    <col min="15905" max="15905" width="8.44140625" style="491" customWidth="1"/>
    <col min="15906" max="15906" width="7.88671875" style="491" customWidth="1"/>
    <col min="15907" max="16128" width="12.5546875" style="491"/>
    <col min="16129" max="16129" width="10" style="491" customWidth="1"/>
    <col min="16130" max="16142" width="6.21875" style="491" customWidth="1"/>
    <col min="16143" max="16144" width="7.6640625" style="491" customWidth="1"/>
    <col min="16145" max="16149" width="6.21875" style="491" customWidth="1"/>
    <col min="16150" max="16152" width="7.21875" style="491" customWidth="1"/>
    <col min="16153" max="16153" width="17.109375" style="491" customWidth="1"/>
    <col min="16154" max="16155" width="8.44140625" style="491" customWidth="1"/>
    <col min="16156" max="16156" width="8.88671875" style="491" customWidth="1"/>
    <col min="16157" max="16157" width="11" style="491" customWidth="1"/>
    <col min="16158" max="16158" width="6.33203125" style="491" customWidth="1"/>
    <col min="16159" max="16159" width="8.44140625" style="491" customWidth="1"/>
    <col min="16160" max="16160" width="8.77734375" style="491" customWidth="1"/>
    <col min="16161" max="16161" width="8.44140625" style="491" customWidth="1"/>
    <col min="16162" max="16162" width="7.88671875" style="491" customWidth="1"/>
    <col min="16163" max="16384" width="12.5546875" style="491"/>
  </cols>
  <sheetData>
    <row r="1" spans="1:26" ht="16.5" customHeight="1">
      <c r="A1" s="526"/>
    </row>
    <row r="2" spans="1:26">
      <c r="A2" s="2333" t="s">
        <v>1582</v>
      </c>
      <c r="B2" s="2333"/>
      <c r="C2" s="2333"/>
      <c r="D2" s="493"/>
      <c r="E2" s="493"/>
      <c r="F2" s="493"/>
      <c r="G2" s="493"/>
      <c r="H2" s="493"/>
      <c r="I2" s="493"/>
      <c r="J2" s="493"/>
      <c r="K2" s="493"/>
      <c r="L2" s="493"/>
      <c r="M2" s="493"/>
      <c r="N2" s="493"/>
      <c r="O2" s="493"/>
      <c r="P2" s="493"/>
      <c r="Q2" s="493"/>
      <c r="R2" s="493"/>
      <c r="S2" s="493"/>
      <c r="T2" s="493"/>
      <c r="U2" s="2303" t="s">
        <v>871</v>
      </c>
      <c r="V2" s="2304"/>
      <c r="W2" s="2334" t="s">
        <v>1583</v>
      </c>
      <c r="X2" s="2334"/>
      <c r="Y2" s="2334"/>
      <c r="Z2" s="147" t="s">
        <v>873</v>
      </c>
    </row>
    <row r="3" spans="1:26">
      <c r="A3" s="527" t="s">
        <v>1584</v>
      </c>
      <c r="B3" s="527"/>
      <c r="C3" s="527"/>
      <c r="D3" s="528" t="s">
        <v>1552</v>
      </c>
      <c r="E3" s="529"/>
      <c r="F3" s="529"/>
      <c r="G3" s="529"/>
      <c r="H3" s="529"/>
      <c r="I3" s="529"/>
      <c r="J3" s="529"/>
      <c r="K3" s="529"/>
      <c r="L3" s="529"/>
      <c r="M3" s="529"/>
      <c r="N3" s="529"/>
      <c r="O3" s="529"/>
      <c r="P3" s="529"/>
      <c r="Q3" s="529"/>
      <c r="R3" s="529"/>
      <c r="S3" s="529"/>
      <c r="T3" s="529"/>
      <c r="U3" s="2303" t="s">
        <v>1156</v>
      </c>
      <c r="V3" s="2304"/>
      <c r="W3" s="2307" t="s">
        <v>1585</v>
      </c>
      <c r="X3" s="2307"/>
      <c r="Y3" s="2307"/>
    </row>
    <row r="4" spans="1:26" ht="30.6">
      <c r="A4" s="2332" t="s">
        <v>1586</v>
      </c>
      <c r="B4" s="2332"/>
      <c r="C4" s="2332"/>
      <c r="D4" s="2332"/>
      <c r="E4" s="2332"/>
      <c r="F4" s="2332"/>
      <c r="G4" s="2332"/>
      <c r="H4" s="2332"/>
      <c r="I4" s="2332"/>
      <c r="J4" s="2332"/>
      <c r="K4" s="2332"/>
      <c r="L4" s="2332"/>
      <c r="M4" s="2332"/>
      <c r="N4" s="2332"/>
      <c r="O4" s="2332"/>
      <c r="P4" s="2332"/>
      <c r="Q4" s="2332"/>
      <c r="R4" s="2332"/>
      <c r="S4" s="2332"/>
      <c r="T4" s="2332"/>
      <c r="U4" s="2332"/>
      <c r="V4" s="2332"/>
      <c r="W4" s="2332"/>
      <c r="X4" s="2332"/>
      <c r="Y4" s="2332"/>
    </row>
    <row r="5" spans="1:26">
      <c r="A5" s="2323" t="s">
        <v>2205</v>
      </c>
      <c r="B5" s="2323"/>
      <c r="C5" s="2323"/>
      <c r="D5" s="2323"/>
      <c r="E5" s="2323"/>
      <c r="F5" s="2323"/>
      <c r="G5" s="2323"/>
      <c r="H5" s="2323"/>
      <c r="I5" s="2323"/>
      <c r="J5" s="2323"/>
      <c r="K5" s="2323"/>
      <c r="L5" s="2323"/>
      <c r="M5" s="2323"/>
      <c r="N5" s="2323"/>
      <c r="O5" s="2323"/>
      <c r="P5" s="2323"/>
      <c r="Q5" s="2323"/>
      <c r="R5" s="2323"/>
      <c r="S5" s="2323"/>
      <c r="T5" s="2323"/>
      <c r="U5" s="2323"/>
      <c r="V5" s="2323"/>
      <c r="W5" s="2323"/>
      <c r="X5" s="2323"/>
      <c r="Y5" s="1046" t="s">
        <v>2206</v>
      </c>
    </row>
    <row r="6" spans="1:26">
      <c r="A6" s="2337" t="s">
        <v>1587</v>
      </c>
      <c r="B6" s="2338" t="s">
        <v>1588</v>
      </c>
      <c r="C6" s="2340" t="s">
        <v>1589</v>
      </c>
      <c r="D6" s="2341"/>
      <c r="E6" s="2303" t="s">
        <v>1590</v>
      </c>
      <c r="F6" s="2303"/>
      <c r="G6" s="2335" t="s">
        <v>1591</v>
      </c>
      <c r="H6" s="2335"/>
      <c r="I6" s="2335"/>
      <c r="J6" s="2335"/>
      <c r="K6" s="2335" t="s">
        <v>1592</v>
      </c>
      <c r="L6" s="2335"/>
      <c r="M6" s="2335"/>
      <c r="N6" s="2335"/>
      <c r="O6" s="2335" t="s">
        <v>1593</v>
      </c>
      <c r="P6" s="2335"/>
      <c r="Q6" s="2335"/>
      <c r="R6" s="2335"/>
      <c r="S6" s="2335" t="s">
        <v>1594</v>
      </c>
      <c r="T6" s="2335"/>
      <c r="U6" s="2335"/>
      <c r="V6" s="2335" t="s">
        <v>1595</v>
      </c>
      <c r="W6" s="2335"/>
      <c r="X6" s="2335"/>
      <c r="Y6" s="2336"/>
    </row>
    <row r="7" spans="1:26" ht="69">
      <c r="A7" s="2337"/>
      <c r="B7" s="2339"/>
      <c r="C7" s="2342"/>
      <c r="D7" s="2343"/>
      <c r="E7" s="530" t="s">
        <v>1209</v>
      </c>
      <c r="F7" s="530" t="s">
        <v>1210</v>
      </c>
      <c r="G7" s="530" t="s">
        <v>1596</v>
      </c>
      <c r="H7" s="530" t="s">
        <v>1597</v>
      </c>
      <c r="I7" s="530" t="s">
        <v>1598</v>
      </c>
      <c r="J7" s="530" t="s">
        <v>1599</v>
      </c>
      <c r="K7" s="530" t="s">
        <v>1600</v>
      </c>
      <c r="L7" s="530" t="s">
        <v>1601</v>
      </c>
      <c r="M7" s="530" t="s">
        <v>1602</v>
      </c>
      <c r="N7" s="530" t="s">
        <v>1603</v>
      </c>
      <c r="O7" s="531" t="s">
        <v>1604</v>
      </c>
      <c r="P7" s="531" t="s">
        <v>1605</v>
      </c>
      <c r="Q7" s="531" t="s">
        <v>1606</v>
      </c>
      <c r="R7" s="531" t="s">
        <v>1607</v>
      </c>
      <c r="S7" s="530" t="s">
        <v>1608</v>
      </c>
      <c r="T7" s="530" t="s">
        <v>1609</v>
      </c>
      <c r="U7" s="530" t="s">
        <v>1610</v>
      </c>
      <c r="V7" s="530" t="s">
        <v>1611</v>
      </c>
      <c r="W7" s="530" t="s">
        <v>1612</v>
      </c>
      <c r="X7" s="530" t="s">
        <v>1613</v>
      </c>
      <c r="Y7" s="532" t="s">
        <v>1614</v>
      </c>
    </row>
    <row r="8" spans="1:26">
      <c r="A8" s="533" t="s">
        <v>1024</v>
      </c>
      <c r="B8" s="534"/>
      <c r="C8" s="2344"/>
      <c r="D8" s="2345"/>
      <c r="E8" s="535"/>
      <c r="F8" s="535"/>
      <c r="G8" s="535"/>
      <c r="H8" s="535"/>
      <c r="I8" s="535"/>
      <c r="J8" s="535"/>
      <c r="K8" s="535"/>
      <c r="L8" s="535"/>
      <c r="M8" s="535"/>
      <c r="N8" s="535"/>
      <c r="O8" s="535"/>
      <c r="P8" s="535"/>
      <c r="Q8" s="535"/>
      <c r="R8" s="535"/>
      <c r="S8" s="535"/>
      <c r="T8" s="535"/>
      <c r="U8" s="535"/>
      <c r="V8" s="535"/>
      <c r="W8" s="535"/>
      <c r="X8" s="535"/>
      <c r="Y8" s="511"/>
    </row>
    <row r="9" spans="1:26">
      <c r="A9" s="533" t="s">
        <v>2202</v>
      </c>
      <c r="B9" s="534">
        <v>7</v>
      </c>
      <c r="C9" s="2344">
        <f>E9+F9</f>
        <v>9</v>
      </c>
      <c r="D9" s="2345"/>
      <c r="E9" s="535">
        <v>6</v>
      </c>
      <c r="F9" s="535">
        <v>3</v>
      </c>
      <c r="G9" s="535"/>
      <c r="H9" s="535"/>
      <c r="I9" s="535">
        <v>3</v>
      </c>
      <c r="J9" s="535">
        <v>6</v>
      </c>
      <c r="K9" s="535">
        <v>1</v>
      </c>
      <c r="L9" s="535">
        <v>4</v>
      </c>
      <c r="M9" s="535">
        <v>3</v>
      </c>
      <c r="N9" s="535">
        <v>1</v>
      </c>
      <c r="O9" s="535">
        <v>3</v>
      </c>
      <c r="P9" s="535"/>
      <c r="Q9" s="535"/>
      <c r="R9" s="535">
        <v>6</v>
      </c>
      <c r="S9" s="535"/>
      <c r="T9" s="535">
        <v>1</v>
      </c>
      <c r="U9" s="535">
        <v>8</v>
      </c>
      <c r="V9" s="535">
        <v>2</v>
      </c>
      <c r="W9" s="535">
        <v>2</v>
      </c>
      <c r="X9" s="535">
        <v>4</v>
      </c>
      <c r="Y9" s="511">
        <v>1</v>
      </c>
    </row>
    <row r="10" spans="1:26">
      <c r="A10" s="533"/>
      <c r="B10" s="534"/>
      <c r="C10" s="2344"/>
      <c r="D10" s="2345"/>
      <c r="E10" s="535"/>
      <c r="F10" s="535"/>
      <c r="G10" s="535"/>
      <c r="H10" s="535"/>
      <c r="I10" s="535"/>
      <c r="J10" s="535"/>
      <c r="K10" s="535"/>
      <c r="L10" s="535"/>
      <c r="M10" s="535"/>
      <c r="N10" s="535"/>
      <c r="O10" s="535"/>
      <c r="P10" s="535"/>
      <c r="Q10" s="535"/>
      <c r="R10" s="535"/>
      <c r="S10" s="535"/>
      <c r="T10" s="535"/>
      <c r="U10" s="535"/>
      <c r="V10" s="535"/>
      <c r="W10" s="535"/>
      <c r="X10" s="535"/>
      <c r="Y10" s="511"/>
    </row>
    <row r="11" spans="1:26">
      <c r="A11" s="533"/>
      <c r="B11" s="534"/>
      <c r="C11" s="2344"/>
      <c r="D11" s="2345"/>
      <c r="E11" s="535"/>
      <c r="F11" s="535"/>
      <c r="G11" s="535"/>
      <c r="H11" s="535"/>
      <c r="I11" s="535"/>
      <c r="J11" s="535"/>
      <c r="K11" s="535"/>
      <c r="L11" s="535"/>
      <c r="M11" s="535"/>
      <c r="N11" s="535"/>
      <c r="O11" s="535"/>
      <c r="P11" s="535"/>
      <c r="Q11" s="535"/>
      <c r="R11" s="535"/>
      <c r="S11" s="535"/>
      <c r="T11" s="535"/>
      <c r="U11" s="535"/>
      <c r="V11" s="535"/>
      <c r="W11" s="535"/>
      <c r="X11" s="535"/>
      <c r="Y11" s="511"/>
    </row>
    <row r="12" spans="1:26">
      <c r="A12" s="533"/>
      <c r="B12" s="534"/>
      <c r="C12" s="2344"/>
      <c r="D12" s="2345"/>
      <c r="E12" s="535"/>
      <c r="F12" s="535"/>
      <c r="G12" s="535"/>
      <c r="H12" s="535"/>
      <c r="I12" s="535"/>
      <c r="J12" s="535"/>
      <c r="K12" s="535"/>
      <c r="L12" s="535"/>
      <c r="M12" s="535"/>
      <c r="N12" s="535"/>
      <c r="O12" s="535"/>
      <c r="P12" s="535"/>
      <c r="Q12" s="535"/>
      <c r="R12" s="535"/>
      <c r="S12" s="535"/>
      <c r="T12" s="535"/>
      <c r="U12" s="535"/>
      <c r="V12" s="535"/>
      <c r="W12" s="535"/>
      <c r="X12" s="535"/>
      <c r="Y12" s="511"/>
    </row>
    <row r="13" spans="1:26">
      <c r="A13" s="533"/>
      <c r="B13" s="534"/>
      <c r="C13" s="2344"/>
      <c r="D13" s="2345"/>
      <c r="E13" s="535"/>
      <c r="F13" s="535"/>
      <c r="G13" s="535"/>
      <c r="H13" s="535"/>
      <c r="I13" s="535"/>
      <c r="J13" s="535"/>
      <c r="K13" s="535"/>
      <c r="L13" s="535"/>
      <c r="M13" s="535"/>
      <c r="N13" s="535"/>
      <c r="O13" s="535"/>
      <c r="P13" s="535"/>
      <c r="Q13" s="535"/>
      <c r="R13" s="535"/>
      <c r="S13" s="535"/>
      <c r="T13" s="535"/>
      <c r="U13" s="535"/>
      <c r="V13" s="535"/>
      <c r="W13" s="535"/>
      <c r="X13" s="535"/>
      <c r="Y13" s="511"/>
    </row>
    <row r="14" spans="1:26">
      <c r="A14" s="533"/>
      <c r="B14" s="534"/>
      <c r="C14" s="2344"/>
      <c r="D14" s="2345"/>
      <c r="E14" s="535"/>
      <c r="F14" s="535"/>
      <c r="G14" s="535"/>
      <c r="H14" s="535"/>
      <c r="I14" s="535"/>
      <c r="J14" s="535"/>
      <c r="K14" s="535"/>
      <c r="L14" s="535"/>
      <c r="M14" s="535"/>
      <c r="N14" s="535"/>
      <c r="O14" s="535"/>
      <c r="P14" s="535"/>
      <c r="Q14" s="535"/>
      <c r="R14" s="535"/>
      <c r="S14" s="535"/>
      <c r="T14" s="535"/>
      <c r="U14" s="535"/>
      <c r="V14" s="535"/>
      <c r="W14" s="535"/>
      <c r="X14" s="535"/>
      <c r="Y14" s="511"/>
    </row>
    <row r="15" spans="1:26">
      <c r="A15" s="533"/>
      <c r="B15" s="534"/>
      <c r="C15" s="2344"/>
      <c r="D15" s="2345"/>
      <c r="E15" s="535"/>
      <c r="F15" s="535"/>
      <c r="G15" s="535"/>
      <c r="H15" s="535"/>
      <c r="I15" s="535"/>
      <c r="J15" s="535"/>
      <c r="K15" s="535"/>
      <c r="L15" s="535"/>
      <c r="M15" s="535"/>
      <c r="N15" s="535"/>
      <c r="O15" s="535"/>
      <c r="P15" s="535"/>
      <c r="Q15" s="535"/>
      <c r="R15" s="535"/>
      <c r="S15" s="535"/>
      <c r="T15" s="535"/>
      <c r="U15" s="535"/>
      <c r="V15" s="535"/>
      <c r="W15" s="535"/>
      <c r="X15" s="535"/>
      <c r="Y15" s="511"/>
    </row>
    <row r="16" spans="1:26">
      <c r="A16" s="533"/>
      <c r="B16" s="534"/>
      <c r="C16" s="2344"/>
      <c r="D16" s="2345"/>
      <c r="E16" s="535"/>
      <c r="F16" s="535"/>
      <c r="G16" s="535"/>
      <c r="H16" s="535"/>
      <c r="I16" s="535"/>
      <c r="J16" s="535"/>
      <c r="K16" s="535"/>
      <c r="L16" s="535"/>
      <c r="M16" s="535"/>
      <c r="N16" s="535"/>
      <c r="O16" s="535"/>
      <c r="P16" s="535"/>
      <c r="Q16" s="535"/>
      <c r="R16" s="535"/>
      <c r="S16" s="535"/>
      <c r="T16" s="535"/>
      <c r="U16" s="535"/>
      <c r="V16" s="535"/>
      <c r="W16" s="535"/>
      <c r="X16" s="535"/>
      <c r="Y16" s="511"/>
    </row>
    <row r="17" spans="1:25">
      <c r="A17" s="521" t="s">
        <v>966</v>
      </c>
      <c r="B17" s="521"/>
      <c r="C17" s="536"/>
      <c r="E17" s="493"/>
      <c r="F17" s="502" t="s">
        <v>1223</v>
      </c>
      <c r="H17" s="502"/>
      <c r="K17" s="493"/>
      <c r="L17" s="503" t="s">
        <v>1615</v>
      </c>
      <c r="N17" s="503"/>
      <c r="Q17" s="493" t="s">
        <v>1616</v>
      </c>
      <c r="S17" s="493"/>
      <c r="T17" s="493"/>
      <c r="V17" s="493" t="s">
        <v>1617</v>
      </c>
      <c r="X17" s="503"/>
    </row>
    <row r="18" spans="1:25">
      <c r="C18" s="536"/>
      <c r="D18" s="493"/>
      <c r="E18" s="493"/>
      <c r="G18" s="493"/>
      <c r="H18" s="493"/>
      <c r="J18" s="493"/>
      <c r="K18" s="493"/>
      <c r="L18" s="503" t="s">
        <v>1009</v>
      </c>
      <c r="N18" s="503"/>
      <c r="Q18" s="523"/>
      <c r="R18" s="493"/>
      <c r="S18" s="493"/>
      <c r="T18" s="493"/>
      <c r="U18" s="523"/>
      <c r="V18" s="493"/>
      <c r="W18" s="493"/>
      <c r="X18" s="493"/>
      <c r="Y18" s="493"/>
    </row>
    <row r="19" spans="1:25" ht="20.100000000000001" customHeight="1">
      <c r="A19" s="524" t="s">
        <v>1579</v>
      </c>
      <c r="B19" s="493"/>
      <c r="C19" s="493"/>
      <c r="D19" s="493"/>
      <c r="E19" s="493"/>
      <c r="F19" s="493"/>
      <c r="G19" s="493"/>
      <c r="H19" s="493"/>
      <c r="I19" s="493"/>
      <c r="J19" s="493"/>
      <c r="K19" s="493"/>
      <c r="L19" s="493"/>
      <c r="M19" s="493"/>
      <c r="N19" s="493"/>
      <c r="O19" s="493"/>
      <c r="X19" s="537" t="s">
        <v>1580</v>
      </c>
    </row>
    <row r="20" spans="1:25" ht="20.100000000000001" customHeight="1">
      <c r="A20" s="524" t="s">
        <v>1618</v>
      </c>
      <c r="B20" s="493"/>
      <c r="C20" s="493"/>
      <c r="D20" s="493"/>
      <c r="E20" s="493"/>
      <c r="F20" s="493"/>
      <c r="G20" s="493"/>
      <c r="H20" s="493"/>
      <c r="I20" s="493"/>
      <c r="J20" s="493"/>
      <c r="K20" s="493"/>
      <c r="L20" s="493"/>
      <c r="M20" s="493"/>
      <c r="N20" s="493"/>
      <c r="O20" s="493"/>
    </row>
  </sheetData>
  <mergeCells count="25">
    <mergeCell ref="C14:D14"/>
    <mergeCell ref="C15:D15"/>
    <mergeCell ref="C16:D16"/>
    <mergeCell ref="C8:D8"/>
    <mergeCell ref="C9:D9"/>
    <mergeCell ref="C10:D10"/>
    <mergeCell ref="C11:D11"/>
    <mergeCell ref="C12:D12"/>
    <mergeCell ref="C13:D13"/>
    <mergeCell ref="K6:N6"/>
    <mergeCell ref="O6:R6"/>
    <mergeCell ref="S6:U6"/>
    <mergeCell ref="V6:Y6"/>
    <mergeCell ref="A5:X5"/>
    <mergeCell ref="A6:A7"/>
    <mergeCell ref="B6:B7"/>
    <mergeCell ref="C6:D7"/>
    <mergeCell ref="E6:F6"/>
    <mergeCell ref="G6:J6"/>
    <mergeCell ref="A4:Y4"/>
    <mergeCell ref="A2:C2"/>
    <mergeCell ref="U2:V2"/>
    <mergeCell ref="W2:Y2"/>
    <mergeCell ref="U3:V3"/>
    <mergeCell ref="W3:Y3"/>
  </mergeCells>
  <phoneticPr fontId="13" type="noConversion"/>
  <hyperlinks>
    <hyperlink ref="Z2" location="預告統計資料發布時間表!A1" display="回發布時間表" xr:uid="{F50CF98D-1624-4151-AACE-CAD34C98D4C2}"/>
  </hyperlinks>
  <printOptions horizontalCentered="1" verticalCentered="1"/>
  <pageMargins left="0.74803149606299213" right="0.55118110236220474" top="0.98425196850393704" bottom="0.78740157480314965" header="0.51181102362204722" footer="0.51181102362204722"/>
  <pageSetup paperSize="9" scale="80" orientation="landscape" r:id="rId1"/>
  <headerFooter alignWithMargins="0"/>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DDF18-5BC6-4495-9224-180B0E585E17}">
  <sheetPr>
    <pageSetUpPr fitToPage="1"/>
  </sheetPr>
  <dimension ref="A1:R17"/>
  <sheetViews>
    <sheetView zoomScaleNormal="75" zoomScaleSheetLayoutView="65" workbookViewId="0">
      <selection activeCell="R1" sqref="R1"/>
    </sheetView>
  </sheetViews>
  <sheetFormatPr defaultColWidth="16" defaultRowHeight="16.2"/>
  <cols>
    <col min="1" max="1" width="12.6640625" style="491" customWidth="1"/>
    <col min="2" max="15" width="9.6640625" style="491" customWidth="1"/>
    <col min="16" max="16" width="11.6640625" style="491" customWidth="1"/>
    <col min="17" max="17" width="15.88671875" style="491" customWidth="1"/>
    <col min="18" max="256" width="16" style="491"/>
    <col min="257" max="257" width="12.6640625" style="491" customWidth="1"/>
    <col min="258" max="271" width="9.6640625" style="491" customWidth="1"/>
    <col min="272" max="272" width="11.6640625" style="491" customWidth="1"/>
    <col min="273" max="273" width="15.88671875" style="491" customWidth="1"/>
    <col min="274" max="512" width="16" style="491"/>
    <col min="513" max="513" width="12.6640625" style="491" customWidth="1"/>
    <col min="514" max="527" width="9.6640625" style="491" customWidth="1"/>
    <col min="528" max="528" width="11.6640625" style="491" customWidth="1"/>
    <col min="529" max="529" width="15.88671875" style="491" customWidth="1"/>
    <col min="530" max="768" width="16" style="491"/>
    <col min="769" max="769" width="12.6640625" style="491" customWidth="1"/>
    <col min="770" max="783" width="9.6640625" style="491" customWidth="1"/>
    <col min="784" max="784" width="11.6640625" style="491" customWidth="1"/>
    <col min="785" max="785" width="15.88671875" style="491" customWidth="1"/>
    <col min="786" max="1024" width="16" style="491"/>
    <col min="1025" max="1025" width="12.6640625" style="491" customWidth="1"/>
    <col min="1026" max="1039" width="9.6640625" style="491" customWidth="1"/>
    <col min="1040" max="1040" width="11.6640625" style="491" customWidth="1"/>
    <col min="1041" max="1041" width="15.88671875" style="491" customWidth="1"/>
    <col min="1042" max="1280" width="16" style="491"/>
    <col min="1281" max="1281" width="12.6640625" style="491" customWidth="1"/>
    <col min="1282" max="1295" width="9.6640625" style="491" customWidth="1"/>
    <col min="1296" max="1296" width="11.6640625" style="491" customWidth="1"/>
    <col min="1297" max="1297" width="15.88671875" style="491" customWidth="1"/>
    <col min="1298" max="1536" width="16" style="491"/>
    <col min="1537" max="1537" width="12.6640625" style="491" customWidth="1"/>
    <col min="1538" max="1551" width="9.6640625" style="491" customWidth="1"/>
    <col min="1552" max="1552" width="11.6640625" style="491" customWidth="1"/>
    <col min="1553" max="1553" width="15.88671875" style="491" customWidth="1"/>
    <col min="1554" max="1792" width="16" style="491"/>
    <col min="1793" max="1793" width="12.6640625" style="491" customWidth="1"/>
    <col min="1794" max="1807" width="9.6640625" style="491" customWidth="1"/>
    <col min="1808" max="1808" width="11.6640625" style="491" customWidth="1"/>
    <col min="1809" max="1809" width="15.88671875" style="491" customWidth="1"/>
    <col min="1810" max="2048" width="16" style="491"/>
    <col min="2049" max="2049" width="12.6640625" style="491" customWidth="1"/>
    <col min="2050" max="2063" width="9.6640625" style="491" customWidth="1"/>
    <col min="2064" max="2064" width="11.6640625" style="491" customWidth="1"/>
    <col min="2065" max="2065" width="15.88671875" style="491" customWidth="1"/>
    <col min="2066" max="2304" width="16" style="491"/>
    <col min="2305" max="2305" width="12.6640625" style="491" customWidth="1"/>
    <col min="2306" max="2319" width="9.6640625" style="491" customWidth="1"/>
    <col min="2320" max="2320" width="11.6640625" style="491" customWidth="1"/>
    <col min="2321" max="2321" width="15.88671875" style="491" customWidth="1"/>
    <col min="2322" max="2560" width="16" style="491"/>
    <col min="2561" max="2561" width="12.6640625" style="491" customWidth="1"/>
    <col min="2562" max="2575" width="9.6640625" style="491" customWidth="1"/>
    <col min="2576" max="2576" width="11.6640625" style="491" customWidth="1"/>
    <col min="2577" max="2577" width="15.88671875" style="491" customWidth="1"/>
    <col min="2578" max="2816" width="16" style="491"/>
    <col min="2817" max="2817" width="12.6640625" style="491" customWidth="1"/>
    <col min="2818" max="2831" width="9.6640625" style="491" customWidth="1"/>
    <col min="2832" max="2832" width="11.6640625" style="491" customWidth="1"/>
    <col min="2833" max="2833" width="15.88671875" style="491" customWidth="1"/>
    <col min="2834" max="3072" width="16" style="491"/>
    <col min="3073" max="3073" width="12.6640625" style="491" customWidth="1"/>
    <col min="3074" max="3087" width="9.6640625" style="491" customWidth="1"/>
    <col min="3088" max="3088" width="11.6640625" style="491" customWidth="1"/>
    <col min="3089" max="3089" width="15.88671875" style="491" customWidth="1"/>
    <col min="3090" max="3328" width="16" style="491"/>
    <col min="3329" max="3329" width="12.6640625" style="491" customWidth="1"/>
    <col min="3330" max="3343" width="9.6640625" style="491" customWidth="1"/>
    <col min="3344" max="3344" width="11.6640625" style="491" customWidth="1"/>
    <col min="3345" max="3345" width="15.88671875" style="491" customWidth="1"/>
    <col min="3346" max="3584" width="16" style="491"/>
    <col min="3585" max="3585" width="12.6640625" style="491" customWidth="1"/>
    <col min="3586" max="3599" width="9.6640625" style="491" customWidth="1"/>
    <col min="3600" max="3600" width="11.6640625" style="491" customWidth="1"/>
    <col min="3601" max="3601" width="15.88671875" style="491" customWidth="1"/>
    <col min="3602" max="3840" width="16" style="491"/>
    <col min="3841" max="3841" width="12.6640625" style="491" customWidth="1"/>
    <col min="3842" max="3855" width="9.6640625" style="491" customWidth="1"/>
    <col min="3856" max="3856" width="11.6640625" style="491" customWidth="1"/>
    <col min="3857" max="3857" width="15.88671875" style="491" customWidth="1"/>
    <col min="3858" max="4096" width="16" style="491"/>
    <col min="4097" max="4097" width="12.6640625" style="491" customWidth="1"/>
    <col min="4098" max="4111" width="9.6640625" style="491" customWidth="1"/>
    <col min="4112" max="4112" width="11.6640625" style="491" customWidth="1"/>
    <col min="4113" max="4113" width="15.88671875" style="491" customWidth="1"/>
    <col min="4114" max="4352" width="16" style="491"/>
    <col min="4353" max="4353" width="12.6640625" style="491" customWidth="1"/>
    <col min="4354" max="4367" width="9.6640625" style="491" customWidth="1"/>
    <col min="4368" max="4368" width="11.6640625" style="491" customWidth="1"/>
    <col min="4369" max="4369" width="15.88671875" style="491" customWidth="1"/>
    <col min="4370" max="4608" width="16" style="491"/>
    <col min="4609" max="4609" width="12.6640625" style="491" customWidth="1"/>
    <col min="4610" max="4623" width="9.6640625" style="491" customWidth="1"/>
    <col min="4624" max="4624" width="11.6640625" style="491" customWidth="1"/>
    <col min="4625" max="4625" width="15.88671875" style="491" customWidth="1"/>
    <col min="4626" max="4864" width="16" style="491"/>
    <col min="4865" max="4865" width="12.6640625" style="491" customWidth="1"/>
    <col min="4866" max="4879" width="9.6640625" style="491" customWidth="1"/>
    <col min="4880" max="4880" width="11.6640625" style="491" customWidth="1"/>
    <col min="4881" max="4881" width="15.88671875" style="491" customWidth="1"/>
    <col min="4882" max="5120" width="16" style="491"/>
    <col min="5121" max="5121" width="12.6640625" style="491" customWidth="1"/>
    <col min="5122" max="5135" width="9.6640625" style="491" customWidth="1"/>
    <col min="5136" max="5136" width="11.6640625" style="491" customWidth="1"/>
    <col min="5137" max="5137" width="15.88671875" style="491" customWidth="1"/>
    <col min="5138" max="5376" width="16" style="491"/>
    <col min="5377" max="5377" width="12.6640625" style="491" customWidth="1"/>
    <col min="5378" max="5391" width="9.6640625" style="491" customWidth="1"/>
    <col min="5392" max="5392" width="11.6640625" style="491" customWidth="1"/>
    <col min="5393" max="5393" width="15.88671875" style="491" customWidth="1"/>
    <col min="5394" max="5632" width="16" style="491"/>
    <col min="5633" max="5633" width="12.6640625" style="491" customWidth="1"/>
    <col min="5634" max="5647" width="9.6640625" style="491" customWidth="1"/>
    <col min="5648" max="5648" width="11.6640625" style="491" customWidth="1"/>
    <col min="5649" max="5649" width="15.88671875" style="491" customWidth="1"/>
    <col min="5650" max="5888" width="16" style="491"/>
    <col min="5889" max="5889" width="12.6640625" style="491" customWidth="1"/>
    <col min="5890" max="5903" width="9.6640625" style="491" customWidth="1"/>
    <col min="5904" max="5904" width="11.6640625" style="491" customWidth="1"/>
    <col min="5905" max="5905" width="15.88671875" style="491" customWidth="1"/>
    <col min="5906" max="6144" width="16" style="491"/>
    <col min="6145" max="6145" width="12.6640625" style="491" customWidth="1"/>
    <col min="6146" max="6159" width="9.6640625" style="491" customWidth="1"/>
    <col min="6160" max="6160" width="11.6640625" style="491" customWidth="1"/>
    <col min="6161" max="6161" width="15.88671875" style="491" customWidth="1"/>
    <col min="6162" max="6400" width="16" style="491"/>
    <col min="6401" max="6401" width="12.6640625" style="491" customWidth="1"/>
    <col min="6402" max="6415" width="9.6640625" style="491" customWidth="1"/>
    <col min="6416" max="6416" width="11.6640625" style="491" customWidth="1"/>
    <col min="6417" max="6417" width="15.88671875" style="491" customWidth="1"/>
    <col min="6418" max="6656" width="16" style="491"/>
    <col min="6657" max="6657" width="12.6640625" style="491" customWidth="1"/>
    <col min="6658" max="6671" width="9.6640625" style="491" customWidth="1"/>
    <col min="6672" max="6672" width="11.6640625" style="491" customWidth="1"/>
    <col min="6673" max="6673" width="15.88671875" style="491" customWidth="1"/>
    <col min="6674" max="6912" width="16" style="491"/>
    <col min="6913" max="6913" width="12.6640625" style="491" customWidth="1"/>
    <col min="6914" max="6927" width="9.6640625" style="491" customWidth="1"/>
    <col min="6928" max="6928" width="11.6640625" style="491" customWidth="1"/>
    <col min="6929" max="6929" width="15.88671875" style="491" customWidth="1"/>
    <col min="6930" max="7168" width="16" style="491"/>
    <col min="7169" max="7169" width="12.6640625" style="491" customWidth="1"/>
    <col min="7170" max="7183" width="9.6640625" style="491" customWidth="1"/>
    <col min="7184" max="7184" width="11.6640625" style="491" customWidth="1"/>
    <col min="7185" max="7185" width="15.88671875" style="491" customWidth="1"/>
    <col min="7186" max="7424" width="16" style="491"/>
    <col min="7425" max="7425" width="12.6640625" style="491" customWidth="1"/>
    <col min="7426" max="7439" width="9.6640625" style="491" customWidth="1"/>
    <col min="7440" max="7440" width="11.6640625" style="491" customWidth="1"/>
    <col min="7441" max="7441" width="15.88671875" style="491" customWidth="1"/>
    <col min="7442" max="7680" width="16" style="491"/>
    <col min="7681" max="7681" width="12.6640625" style="491" customWidth="1"/>
    <col min="7682" max="7695" width="9.6640625" style="491" customWidth="1"/>
    <col min="7696" max="7696" width="11.6640625" style="491" customWidth="1"/>
    <col min="7697" max="7697" width="15.88671875" style="491" customWidth="1"/>
    <col min="7698" max="7936" width="16" style="491"/>
    <col min="7937" max="7937" width="12.6640625" style="491" customWidth="1"/>
    <col min="7938" max="7951" width="9.6640625" style="491" customWidth="1"/>
    <col min="7952" max="7952" width="11.6640625" style="491" customWidth="1"/>
    <col min="7953" max="7953" width="15.88671875" style="491" customWidth="1"/>
    <col min="7954" max="8192" width="16" style="491"/>
    <col min="8193" max="8193" width="12.6640625" style="491" customWidth="1"/>
    <col min="8194" max="8207" width="9.6640625" style="491" customWidth="1"/>
    <col min="8208" max="8208" width="11.6640625" style="491" customWidth="1"/>
    <col min="8209" max="8209" width="15.88671875" style="491" customWidth="1"/>
    <col min="8210" max="8448" width="16" style="491"/>
    <col min="8449" max="8449" width="12.6640625" style="491" customWidth="1"/>
    <col min="8450" max="8463" width="9.6640625" style="491" customWidth="1"/>
    <col min="8464" max="8464" width="11.6640625" style="491" customWidth="1"/>
    <col min="8465" max="8465" width="15.88671875" style="491" customWidth="1"/>
    <col min="8466" max="8704" width="16" style="491"/>
    <col min="8705" max="8705" width="12.6640625" style="491" customWidth="1"/>
    <col min="8706" max="8719" width="9.6640625" style="491" customWidth="1"/>
    <col min="8720" max="8720" width="11.6640625" style="491" customWidth="1"/>
    <col min="8721" max="8721" width="15.88671875" style="491" customWidth="1"/>
    <col min="8722" max="8960" width="16" style="491"/>
    <col min="8961" max="8961" width="12.6640625" style="491" customWidth="1"/>
    <col min="8962" max="8975" width="9.6640625" style="491" customWidth="1"/>
    <col min="8976" max="8976" width="11.6640625" style="491" customWidth="1"/>
    <col min="8977" max="8977" width="15.88671875" style="491" customWidth="1"/>
    <col min="8978" max="9216" width="16" style="491"/>
    <col min="9217" max="9217" width="12.6640625" style="491" customWidth="1"/>
    <col min="9218" max="9231" width="9.6640625" style="491" customWidth="1"/>
    <col min="9232" max="9232" width="11.6640625" style="491" customWidth="1"/>
    <col min="9233" max="9233" width="15.88671875" style="491" customWidth="1"/>
    <col min="9234" max="9472" width="16" style="491"/>
    <col min="9473" max="9473" width="12.6640625" style="491" customWidth="1"/>
    <col min="9474" max="9487" width="9.6640625" style="491" customWidth="1"/>
    <col min="9488" max="9488" width="11.6640625" style="491" customWidth="1"/>
    <col min="9489" max="9489" width="15.88671875" style="491" customWidth="1"/>
    <col min="9490" max="9728" width="16" style="491"/>
    <col min="9729" max="9729" width="12.6640625" style="491" customWidth="1"/>
    <col min="9730" max="9743" width="9.6640625" style="491" customWidth="1"/>
    <col min="9744" max="9744" width="11.6640625" style="491" customWidth="1"/>
    <col min="9745" max="9745" width="15.88671875" style="491" customWidth="1"/>
    <col min="9746" max="9984" width="16" style="491"/>
    <col min="9985" max="9985" width="12.6640625" style="491" customWidth="1"/>
    <col min="9986" max="9999" width="9.6640625" style="491" customWidth="1"/>
    <col min="10000" max="10000" width="11.6640625" style="491" customWidth="1"/>
    <col min="10001" max="10001" width="15.88671875" style="491" customWidth="1"/>
    <col min="10002" max="10240" width="16" style="491"/>
    <col min="10241" max="10241" width="12.6640625" style="491" customWidth="1"/>
    <col min="10242" max="10255" width="9.6640625" style="491" customWidth="1"/>
    <col min="10256" max="10256" width="11.6640625" style="491" customWidth="1"/>
    <col min="10257" max="10257" width="15.88671875" style="491" customWidth="1"/>
    <col min="10258" max="10496" width="16" style="491"/>
    <col min="10497" max="10497" width="12.6640625" style="491" customWidth="1"/>
    <col min="10498" max="10511" width="9.6640625" style="491" customWidth="1"/>
    <col min="10512" max="10512" width="11.6640625" style="491" customWidth="1"/>
    <col min="10513" max="10513" width="15.88671875" style="491" customWidth="1"/>
    <col min="10514" max="10752" width="16" style="491"/>
    <col min="10753" max="10753" width="12.6640625" style="491" customWidth="1"/>
    <col min="10754" max="10767" width="9.6640625" style="491" customWidth="1"/>
    <col min="10768" max="10768" width="11.6640625" style="491" customWidth="1"/>
    <col min="10769" max="10769" width="15.88671875" style="491" customWidth="1"/>
    <col min="10770" max="11008" width="16" style="491"/>
    <col min="11009" max="11009" width="12.6640625" style="491" customWidth="1"/>
    <col min="11010" max="11023" width="9.6640625" style="491" customWidth="1"/>
    <col min="11024" max="11024" width="11.6640625" style="491" customWidth="1"/>
    <col min="11025" max="11025" width="15.88671875" style="491" customWidth="1"/>
    <col min="11026" max="11264" width="16" style="491"/>
    <col min="11265" max="11265" width="12.6640625" style="491" customWidth="1"/>
    <col min="11266" max="11279" width="9.6640625" style="491" customWidth="1"/>
    <col min="11280" max="11280" width="11.6640625" style="491" customWidth="1"/>
    <col min="11281" max="11281" width="15.88671875" style="491" customWidth="1"/>
    <col min="11282" max="11520" width="16" style="491"/>
    <col min="11521" max="11521" width="12.6640625" style="491" customWidth="1"/>
    <col min="11522" max="11535" width="9.6640625" style="491" customWidth="1"/>
    <col min="11536" max="11536" width="11.6640625" style="491" customWidth="1"/>
    <col min="11537" max="11537" width="15.88671875" style="491" customWidth="1"/>
    <col min="11538" max="11776" width="16" style="491"/>
    <col min="11777" max="11777" width="12.6640625" style="491" customWidth="1"/>
    <col min="11778" max="11791" width="9.6640625" style="491" customWidth="1"/>
    <col min="11792" max="11792" width="11.6640625" style="491" customWidth="1"/>
    <col min="11793" max="11793" width="15.88671875" style="491" customWidth="1"/>
    <col min="11794" max="12032" width="16" style="491"/>
    <col min="12033" max="12033" width="12.6640625" style="491" customWidth="1"/>
    <col min="12034" max="12047" width="9.6640625" style="491" customWidth="1"/>
    <col min="12048" max="12048" width="11.6640625" style="491" customWidth="1"/>
    <col min="12049" max="12049" width="15.88671875" style="491" customWidth="1"/>
    <col min="12050" max="12288" width="16" style="491"/>
    <col min="12289" max="12289" width="12.6640625" style="491" customWidth="1"/>
    <col min="12290" max="12303" width="9.6640625" style="491" customWidth="1"/>
    <col min="12304" max="12304" width="11.6640625" style="491" customWidth="1"/>
    <col min="12305" max="12305" width="15.88671875" style="491" customWidth="1"/>
    <col min="12306" max="12544" width="16" style="491"/>
    <col min="12545" max="12545" width="12.6640625" style="491" customWidth="1"/>
    <col min="12546" max="12559" width="9.6640625" style="491" customWidth="1"/>
    <col min="12560" max="12560" width="11.6640625" style="491" customWidth="1"/>
    <col min="12561" max="12561" width="15.88671875" style="491" customWidth="1"/>
    <col min="12562" max="12800" width="16" style="491"/>
    <col min="12801" max="12801" width="12.6640625" style="491" customWidth="1"/>
    <col min="12802" max="12815" width="9.6640625" style="491" customWidth="1"/>
    <col min="12816" max="12816" width="11.6640625" style="491" customWidth="1"/>
    <col min="12817" max="12817" width="15.88671875" style="491" customWidth="1"/>
    <col min="12818" max="13056" width="16" style="491"/>
    <col min="13057" max="13057" width="12.6640625" style="491" customWidth="1"/>
    <col min="13058" max="13071" width="9.6640625" style="491" customWidth="1"/>
    <col min="13072" max="13072" width="11.6640625" style="491" customWidth="1"/>
    <col min="13073" max="13073" width="15.88671875" style="491" customWidth="1"/>
    <col min="13074" max="13312" width="16" style="491"/>
    <col min="13313" max="13313" width="12.6640625" style="491" customWidth="1"/>
    <col min="13314" max="13327" width="9.6640625" style="491" customWidth="1"/>
    <col min="13328" max="13328" width="11.6640625" style="491" customWidth="1"/>
    <col min="13329" max="13329" width="15.88671875" style="491" customWidth="1"/>
    <col min="13330" max="13568" width="16" style="491"/>
    <col min="13569" max="13569" width="12.6640625" style="491" customWidth="1"/>
    <col min="13570" max="13583" width="9.6640625" style="491" customWidth="1"/>
    <col min="13584" max="13584" width="11.6640625" style="491" customWidth="1"/>
    <col min="13585" max="13585" width="15.88671875" style="491" customWidth="1"/>
    <col min="13586" max="13824" width="16" style="491"/>
    <col min="13825" max="13825" width="12.6640625" style="491" customWidth="1"/>
    <col min="13826" max="13839" width="9.6640625" style="491" customWidth="1"/>
    <col min="13840" max="13840" width="11.6640625" style="491" customWidth="1"/>
    <col min="13841" max="13841" width="15.88671875" style="491" customWidth="1"/>
    <col min="13842" max="14080" width="16" style="491"/>
    <col min="14081" max="14081" width="12.6640625" style="491" customWidth="1"/>
    <col min="14082" max="14095" width="9.6640625" style="491" customWidth="1"/>
    <col min="14096" max="14096" width="11.6640625" style="491" customWidth="1"/>
    <col min="14097" max="14097" width="15.88671875" style="491" customWidth="1"/>
    <col min="14098" max="14336" width="16" style="491"/>
    <col min="14337" max="14337" width="12.6640625" style="491" customWidth="1"/>
    <col min="14338" max="14351" width="9.6640625" style="491" customWidth="1"/>
    <col min="14352" max="14352" width="11.6640625" style="491" customWidth="1"/>
    <col min="14353" max="14353" width="15.88671875" style="491" customWidth="1"/>
    <col min="14354" max="14592" width="16" style="491"/>
    <col min="14593" max="14593" width="12.6640625" style="491" customWidth="1"/>
    <col min="14594" max="14607" width="9.6640625" style="491" customWidth="1"/>
    <col min="14608" max="14608" width="11.6640625" style="491" customWidth="1"/>
    <col min="14609" max="14609" width="15.88671875" style="491" customWidth="1"/>
    <col min="14610" max="14848" width="16" style="491"/>
    <col min="14849" max="14849" width="12.6640625" style="491" customWidth="1"/>
    <col min="14850" max="14863" width="9.6640625" style="491" customWidth="1"/>
    <col min="14864" max="14864" width="11.6640625" style="491" customWidth="1"/>
    <col min="14865" max="14865" width="15.88671875" style="491" customWidth="1"/>
    <col min="14866" max="15104" width="16" style="491"/>
    <col min="15105" max="15105" width="12.6640625" style="491" customWidth="1"/>
    <col min="15106" max="15119" width="9.6640625" style="491" customWidth="1"/>
    <col min="15120" max="15120" width="11.6640625" style="491" customWidth="1"/>
    <col min="15121" max="15121" width="15.88671875" style="491" customWidth="1"/>
    <col min="15122" max="15360" width="16" style="491"/>
    <col min="15361" max="15361" width="12.6640625" style="491" customWidth="1"/>
    <col min="15362" max="15375" width="9.6640625" style="491" customWidth="1"/>
    <col min="15376" max="15376" width="11.6640625" style="491" customWidth="1"/>
    <col min="15377" max="15377" width="15.88671875" style="491" customWidth="1"/>
    <col min="15378" max="15616" width="16" style="491"/>
    <col min="15617" max="15617" width="12.6640625" style="491" customWidth="1"/>
    <col min="15618" max="15631" width="9.6640625" style="491" customWidth="1"/>
    <col min="15632" max="15632" width="11.6640625" style="491" customWidth="1"/>
    <col min="15633" max="15633" width="15.88671875" style="491" customWidth="1"/>
    <col min="15634" max="15872" width="16" style="491"/>
    <col min="15873" max="15873" width="12.6640625" style="491" customWidth="1"/>
    <col min="15874" max="15887" width="9.6640625" style="491" customWidth="1"/>
    <col min="15888" max="15888" width="11.6640625" style="491" customWidth="1"/>
    <col min="15889" max="15889" width="15.88671875" style="491" customWidth="1"/>
    <col min="15890" max="16128" width="16" style="491"/>
    <col min="16129" max="16129" width="12.6640625" style="491" customWidth="1"/>
    <col min="16130" max="16143" width="9.6640625" style="491" customWidth="1"/>
    <col min="16144" max="16144" width="11.6640625" style="491" customWidth="1"/>
    <col min="16145" max="16145" width="15.88671875" style="491" customWidth="1"/>
    <col min="16146" max="16384" width="16" style="491"/>
  </cols>
  <sheetData>
    <row r="1" spans="1:18" ht="16.5" customHeight="1">
      <c r="A1" s="489" t="s">
        <v>1049</v>
      </c>
      <c r="B1" s="490"/>
      <c r="C1" s="493"/>
      <c r="N1" s="538"/>
      <c r="O1" s="492" t="s">
        <v>1619</v>
      </c>
      <c r="P1" s="2348" t="s">
        <v>1620</v>
      </c>
      <c r="Q1" s="2349"/>
      <c r="R1" s="147" t="s">
        <v>873</v>
      </c>
    </row>
    <row r="2" spans="1:18" ht="16.5" customHeight="1">
      <c r="A2" s="489" t="s">
        <v>1551</v>
      </c>
      <c r="B2" s="494" t="s">
        <v>1552</v>
      </c>
      <c r="C2" s="493"/>
      <c r="N2" s="539"/>
      <c r="O2" s="492" t="s">
        <v>1621</v>
      </c>
      <c r="P2" s="2350" t="s">
        <v>1622</v>
      </c>
      <c r="Q2" s="2351"/>
    </row>
    <row r="3" spans="1:18" ht="41.25" customHeight="1">
      <c r="A3" s="2352" t="s">
        <v>1623</v>
      </c>
      <c r="B3" s="2353"/>
      <c r="C3" s="2353"/>
      <c r="D3" s="2353"/>
      <c r="E3" s="2353"/>
      <c r="F3" s="2353"/>
      <c r="G3" s="2353"/>
      <c r="H3" s="2353"/>
      <c r="I3" s="2353"/>
      <c r="J3" s="2353"/>
      <c r="K3" s="2353"/>
      <c r="L3" s="2353"/>
      <c r="M3" s="2353"/>
      <c r="N3" s="2354"/>
      <c r="O3" s="2354"/>
      <c r="P3" s="2354"/>
      <c r="Q3" s="2354"/>
    </row>
    <row r="4" spans="1:18" ht="17.25" customHeight="1" thickBot="1">
      <c r="B4" s="502"/>
      <c r="C4" s="502"/>
      <c r="D4" s="502"/>
      <c r="F4" s="502"/>
      <c r="G4" s="2310" t="s">
        <v>2208</v>
      </c>
      <c r="H4" s="2310"/>
      <c r="I4" s="2310"/>
      <c r="J4" s="2310"/>
      <c r="K4" s="502"/>
      <c r="L4" s="502"/>
      <c r="M4" s="502"/>
      <c r="N4" s="502"/>
      <c r="O4" s="502"/>
      <c r="P4" s="2355" t="s">
        <v>1624</v>
      </c>
      <c r="Q4" s="2355"/>
    </row>
    <row r="5" spans="1:18" s="502" customFormat="1" ht="24.9" customHeight="1">
      <c r="A5" s="2316" t="s">
        <v>1625</v>
      </c>
      <c r="B5" s="2356" t="s">
        <v>1626</v>
      </c>
      <c r="C5" s="2357"/>
      <c r="D5" s="2357"/>
      <c r="E5" s="2357"/>
      <c r="F5" s="2357"/>
      <c r="G5" s="2357"/>
      <c r="H5" s="2357"/>
      <c r="I5" s="2357"/>
      <c r="J5" s="2357"/>
      <c r="K5" s="2357"/>
      <c r="L5" s="2357"/>
      <c r="M5" s="2358"/>
      <c r="N5" s="2359" t="s">
        <v>1627</v>
      </c>
      <c r="O5" s="1952"/>
      <c r="P5" s="1952"/>
      <c r="Q5" s="1952"/>
    </row>
    <row r="6" spans="1:18" s="502" customFormat="1" ht="24.9" customHeight="1">
      <c r="A6" s="2317"/>
      <c r="B6" s="2018" t="s">
        <v>1628</v>
      </c>
      <c r="C6" s="2030"/>
      <c r="D6" s="2030"/>
      <c r="E6" s="2031"/>
      <c r="F6" s="2018" t="s">
        <v>1629</v>
      </c>
      <c r="G6" s="2030"/>
      <c r="H6" s="2030"/>
      <c r="I6" s="2031"/>
      <c r="J6" s="2018" t="s">
        <v>1630</v>
      </c>
      <c r="K6" s="2030"/>
      <c r="L6" s="2030"/>
      <c r="M6" s="2363"/>
      <c r="N6" s="2360"/>
      <c r="O6" s="1963"/>
      <c r="P6" s="1963"/>
      <c r="Q6" s="1963"/>
    </row>
    <row r="7" spans="1:18" s="502" customFormat="1" ht="24.9" customHeight="1">
      <c r="A7" s="2317"/>
      <c r="B7" s="2338" t="s">
        <v>1631</v>
      </c>
      <c r="C7" s="2340" t="s">
        <v>1632</v>
      </c>
      <c r="D7" s="227"/>
      <c r="E7" s="2340" t="s">
        <v>1633</v>
      </c>
      <c r="F7" s="2338" t="s">
        <v>1631</v>
      </c>
      <c r="G7" s="2340" t="s">
        <v>1632</v>
      </c>
      <c r="H7" s="227"/>
      <c r="I7" s="2340" t="s">
        <v>1633</v>
      </c>
      <c r="J7" s="2338" t="s">
        <v>1631</v>
      </c>
      <c r="K7" s="2340" t="s">
        <v>1632</v>
      </c>
      <c r="L7" s="227"/>
      <c r="M7" s="2340" t="s">
        <v>1633</v>
      </c>
      <c r="N7" s="2361" t="s">
        <v>1631</v>
      </c>
      <c r="O7" s="2340" t="s">
        <v>1632</v>
      </c>
      <c r="P7" s="227"/>
      <c r="Q7" s="2340" t="s">
        <v>1633</v>
      </c>
    </row>
    <row r="8" spans="1:18" s="502" customFormat="1" ht="45" customHeight="1" thickBot="1">
      <c r="A8" s="2318"/>
      <c r="B8" s="2347"/>
      <c r="C8" s="2346"/>
      <c r="D8" s="540" t="s">
        <v>1634</v>
      </c>
      <c r="E8" s="2346"/>
      <c r="F8" s="2347"/>
      <c r="G8" s="2346"/>
      <c r="H8" s="540" t="s">
        <v>1634</v>
      </c>
      <c r="I8" s="2346"/>
      <c r="J8" s="2347"/>
      <c r="K8" s="2346"/>
      <c r="L8" s="540" t="s">
        <v>1634</v>
      </c>
      <c r="M8" s="2346"/>
      <c r="N8" s="2362"/>
      <c r="O8" s="2346"/>
      <c r="P8" s="540" t="s">
        <v>1634</v>
      </c>
      <c r="Q8" s="2346"/>
    </row>
    <row r="9" spans="1:18" s="493" customFormat="1" ht="50.1" customHeight="1">
      <c r="A9" s="1004" t="s">
        <v>2207</v>
      </c>
      <c r="B9" s="541">
        <f>C9+E9</f>
        <v>35</v>
      </c>
      <c r="C9" s="541">
        <f>G9+K9</f>
        <v>17</v>
      </c>
      <c r="D9" s="1047">
        <f>C9/B9</f>
        <v>0.48571428571428571</v>
      </c>
      <c r="E9" s="541">
        <f>I9+M9</f>
        <v>18</v>
      </c>
      <c r="F9" s="541">
        <f>G9+I9</f>
        <v>29</v>
      </c>
      <c r="G9" s="541">
        <v>14</v>
      </c>
      <c r="H9" s="1047">
        <f>G9/F9</f>
        <v>0.48275862068965519</v>
      </c>
      <c r="I9" s="541">
        <v>15</v>
      </c>
      <c r="J9" s="541">
        <f>K9+M9</f>
        <v>6</v>
      </c>
      <c r="K9" s="541">
        <v>3</v>
      </c>
      <c r="L9" s="1047">
        <f>K9/J9</f>
        <v>0.5</v>
      </c>
      <c r="M9" s="542">
        <v>3</v>
      </c>
      <c r="N9" s="543">
        <f>O9+Q9</f>
        <v>6</v>
      </c>
      <c r="O9" s="541">
        <v>4</v>
      </c>
      <c r="P9" s="1047">
        <f>O9/N9</f>
        <v>0.66666666666666663</v>
      </c>
      <c r="Q9" s="542">
        <v>2</v>
      </c>
    </row>
    <row r="10" spans="1:18" ht="50.1" customHeight="1" thickBot="1">
      <c r="A10" s="514" t="s">
        <v>1578</v>
      </c>
      <c r="B10" s="515"/>
      <c r="C10" s="515"/>
      <c r="D10" s="516"/>
      <c r="E10" s="517"/>
      <c r="F10" s="517"/>
      <c r="G10" s="516"/>
      <c r="H10" s="517"/>
      <c r="I10" s="517"/>
      <c r="J10" s="516"/>
      <c r="K10" s="515"/>
      <c r="L10" s="515"/>
      <c r="M10" s="518"/>
      <c r="N10" s="519"/>
      <c r="O10" s="516"/>
      <c r="P10" s="516"/>
      <c r="Q10" s="516"/>
    </row>
    <row r="11" spans="1:18" ht="16.5" customHeight="1">
      <c r="A11" s="521" t="s">
        <v>1222</v>
      </c>
      <c r="B11" s="493"/>
      <c r="C11" s="493"/>
      <c r="E11" s="521" t="s">
        <v>1223</v>
      </c>
      <c r="F11" s="493"/>
      <c r="I11" s="493" t="s">
        <v>1008</v>
      </c>
      <c r="J11" s="493"/>
      <c r="L11" s="493"/>
      <c r="N11" s="522" t="s">
        <v>1635</v>
      </c>
      <c r="O11" s="493"/>
    </row>
    <row r="12" spans="1:18" ht="16.5" customHeight="1">
      <c r="A12" s="521"/>
      <c r="B12" s="493"/>
      <c r="C12" s="493"/>
      <c r="E12" s="521"/>
      <c r="F12" s="493"/>
      <c r="I12" s="493"/>
      <c r="J12" s="493"/>
      <c r="L12" s="493"/>
      <c r="N12" s="522"/>
      <c r="O12" s="493"/>
    </row>
    <row r="13" spans="1:18" ht="16.5" customHeight="1">
      <c r="F13" s="493"/>
      <c r="I13" s="493" t="s">
        <v>1009</v>
      </c>
      <c r="J13" s="493"/>
      <c r="K13" s="523"/>
      <c r="L13" s="493"/>
      <c r="N13" s="493"/>
      <c r="O13" s="493"/>
    </row>
    <row r="14" spans="1:18" ht="16.5" customHeight="1">
      <c r="F14" s="493"/>
      <c r="I14" s="493"/>
      <c r="J14" s="493"/>
      <c r="K14" s="523"/>
      <c r="L14" s="493"/>
      <c r="N14" s="493"/>
      <c r="O14" s="493"/>
    </row>
    <row r="15" spans="1:18" ht="16.5" customHeight="1">
      <c r="A15" s="524" t="s">
        <v>1579</v>
      </c>
      <c r="B15" s="544"/>
      <c r="C15" s="544"/>
      <c r="D15" s="544"/>
      <c r="E15" s="544"/>
      <c r="F15" s="544"/>
      <c r="G15" s="544"/>
      <c r="H15" s="544"/>
      <c r="I15" s="544"/>
      <c r="J15" s="544"/>
      <c r="K15" s="544"/>
      <c r="L15" s="544"/>
      <c r="M15" s="544"/>
      <c r="N15" s="545"/>
      <c r="O15" s="545"/>
      <c r="P15" s="545"/>
      <c r="Q15" s="546" t="s">
        <v>2209</v>
      </c>
    </row>
    <row r="16" spans="1:18" ht="16.5" customHeight="1">
      <c r="A16" s="524" t="s">
        <v>1636</v>
      </c>
    </row>
    <row r="17" spans="1:1" ht="16.5" customHeight="1">
      <c r="A17" s="547" t="s">
        <v>1637</v>
      </c>
    </row>
  </sheetData>
  <mergeCells count="23">
    <mergeCell ref="K7:K8"/>
    <mergeCell ref="M7:M8"/>
    <mergeCell ref="P1:Q1"/>
    <mergeCell ref="P2:Q2"/>
    <mergeCell ref="A3:Q3"/>
    <mergeCell ref="G4:J4"/>
    <mergeCell ref="P4:Q4"/>
    <mergeCell ref="A5:A8"/>
    <mergeCell ref="B5:M5"/>
    <mergeCell ref="N5:Q6"/>
    <mergeCell ref="B6:E6"/>
    <mergeCell ref="F6:I6"/>
    <mergeCell ref="N7:N8"/>
    <mergeCell ref="O7:O8"/>
    <mergeCell ref="Q7:Q8"/>
    <mergeCell ref="J6:M6"/>
    <mergeCell ref="I7:I8"/>
    <mergeCell ref="J7:J8"/>
    <mergeCell ref="B7:B8"/>
    <mergeCell ref="C7:C8"/>
    <mergeCell ref="E7:E8"/>
    <mergeCell ref="F7:F8"/>
    <mergeCell ref="G7:G8"/>
  </mergeCells>
  <phoneticPr fontId="13" type="noConversion"/>
  <hyperlinks>
    <hyperlink ref="R1" location="預告統計資料發布時間表!A1" display="回發布時間表" xr:uid="{8C626B1F-23B8-42C8-B410-77B52AA24FF1}"/>
  </hyperlinks>
  <printOptions horizontalCentered="1" verticalCentered="1"/>
  <pageMargins left="0.55118110236220474" right="0.51181102362204722" top="0.78740157480314965" bottom="0.59055118110236227" header="0.51181102362204722" footer="0.51181102362204722"/>
  <pageSetup paperSize="9" scale="79" orientation="landscape" horizontalDpi="4294967292"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9FA9-F2A7-4143-A043-4F27722C88B2}">
  <sheetPr>
    <pageSetUpPr fitToPage="1"/>
  </sheetPr>
  <dimension ref="A1:AB44"/>
  <sheetViews>
    <sheetView zoomScale="90" zoomScaleNormal="90" workbookViewId="0">
      <selection activeCell="N1" sqref="N1"/>
    </sheetView>
  </sheetViews>
  <sheetFormatPr defaultColWidth="7.21875" defaultRowHeight="12"/>
  <cols>
    <col min="1" max="1" width="11.5546875" style="551" customWidth="1"/>
    <col min="2" max="2" width="14.77734375" style="551" customWidth="1"/>
    <col min="3" max="4" width="10.77734375" style="551" customWidth="1"/>
    <col min="5" max="5" width="12.44140625" style="551" customWidth="1"/>
    <col min="6" max="7" width="10.77734375" style="551" customWidth="1"/>
    <col min="8" max="8" width="10.88671875" style="551" customWidth="1"/>
    <col min="9" max="9" width="14" style="551" customWidth="1"/>
    <col min="10" max="10" width="10.77734375" style="551" customWidth="1"/>
    <col min="11" max="11" width="11.21875" style="551" customWidth="1"/>
    <col min="12" max="12" width="8.5546875" style="551" customWidth="1"/>
    <col min="13" max="13" width="6.88671875" style="551" customWidth="1"/>
    <col min="14" max="19" width="12.21875" style="551" customWidth="1"/>
    <col min="20" max="20" width="7.77734375" style="551" customWidth="1"/>
    <col min="21" max="21" width="7.21875" style="551"/>
    <col min="22" max="22" width="4.5546875" style="551" customWidth="1"/>
    <col min="23" max="27" width="7.21875" style="551"/>
    <col min="28" max="28" width="10.21875" style="551" customWidth="1"/>
    <col min="29" max="256" width="7.21875" style="551"/>
    <col min="257" max="257" width="11.5546875" style="551" customWidth="1"/>
    <col min="258" max="258" width="14.77734375" style="551" customWidth="1"/>
    <col min="259" max="260" width="10.77734375" style="551" customWidth="1"/>
    <col min="261" max="261" width="12.44140625" style="551" customWidth="1"/>
    <col min="262" max="263" width="10.77734375" style="551" customWidth="1"/>
    <col min="264" max="264" width="10.88671875" style="551" customWidth="1"/>
    <col min="265" max="265" width="14" style="551" customWidth="1"/>
    <col min="266" max="266" width="10.77734375" style="551" customWidth="1"/>
    <col min="267" max="267" width="11.21875" style="551" customWidth="1"/>
    <col min="268" max="268" width="8.5546875" style="551" customWidth="1"/>
    <col min="269" max="269" width="6.88671875" style="551" customWidth="1"/>
    <col min="270" max="275" width="12.21875" style="551" customWidth="1"/>
    <col min="276" max="276" width="7.77734375" style="551" customWidth="1"/>
    <col min="277" max="277" width="7.21875" style="551"/>
    <col min="278" max="278" width="4.5546875" style="551" customWidth="1"/>
    <col min="279" max="283" width="7.21875" style="551"/>
    <col min="284" max="284" width="10.21875" style="551" customWidth="1"/>
    <col min="285" max="512" width="7.21875" style="551"/>
    <col min="513" max="513" width="11.5546875" style="551" customWidth="1"/>
    <col min="514" max="514" width="14.77734375" style="551" customWidth="1"/>
    <col min="515" max="516" width="10.77734375" style="551" customWidth="1"/>
    <col min="517" max="517" width="12.44140625" style="551" customWidth="1"/>
    <col min="518" max="519" width="10.77734375" style="551" customWidth="1"/>
    <col min="520" max="520" width="10.88671875" style="551" customWidth="1"/>
    <col min="521" max="521" width="14" style="551" customWidth="1"/>
    <col min="522" max="522" width="10.77734375" style="551" customWidth="1"/>
    <col min="523" max="523" width="11.21875" style="551" customWidth="1"/>
    <col min="524" max="524" width="8.5546875" style="551" customWidth="1"/>
    <col min="525" max="525" width="6.88671875" style="551" customWidth="1"/>
    <col min="526" max="531" width="12.21875" style="551" customWidth="1"/>
    <col min="532" max="532" width="7.77734375" style="551" customWidth="1"/>
    <col min="533" max="533" width="7.21875" style="551"/>
    <col min="534" max="534" width="4.5546875" style="551" customWidth="1"/>
    <col min="535" max="539" width="7.21875" style="551"/>
    <col min="540" max="540" width="10.21875" style="551" customWidth="1"/>
    <col min="541" max="768" width="7.21875" style="551"/>
    <col min="769" max="769" width="11.5546875" style="551" customWidth="1"/>
    <col min="770" max="770" width="14.77734375" style="551" customWidth="1"/>
    <col min="771" max="772" width="10.77734375" style="551" customWidth="1"/>
    <col min="773" max="773" width="12.44140625" style="551" customWidth="1"/>
    <col min="774" max="775" width="10.77734375" style="551" customWidth="1"/>
    <col min="776" max="776" width="10.88671875" style="551" customWidth="1"/>
    <col min="777" max="777" width="14" style="551" customWidth="1"/>
    <col min="778" max="778" width="10.77734375" style="551" customWidth="1"/>
    <col min="779" max="779" width="11.21875" style="551" customWidth="1"/>
    <col min="780" max="780" width="8.5546875" style="551" customWidth="1"/>
    <col min="781" max="781" width="6.88671875" style="551" customWidth="1"/>
    <col min="782" max="787" width="12.21875" style="551" customWidth="1"/>
    <col min="788" max="788" width="7.77734375" style="551" customWidth="1"/>
    <col min="789" max="789" width="7.21875" style="551"/>
    <col min="790" max="790" width="4.5546875" style="551" customWidth="1"/>
    <col min="791" max="795" width="7.21875" style="551"/>
    <col min="796" max="796" width="10.21875" style="551" customWidth="1"/>
    <col min="797" max="1024" width="7.21875" style="551"/>
    <col min="1025" max="1025" width="11.5546875" style="551" customWidth="1"/>
    <col min="1026" max="1026" width="14.77734375" style="551" customWidth="1"/>
    <col min="1027" max="1028" width="10.77734375" style="551" customWidth="1"/>
    <col min="1029" max="1029" width="12.44140625" style="551" customWidth="1"/>
    <col min="1030" max="1031" width="10.77734375" style="551" customWidth="1"/>
    <col min="1032" max="1032" width="10.88671875" style="551" customWidth="1"/>
    <col min="1033" max="1033" width="14" style="551" customWidth="1"/>
    <col min="1034" max="1034" width="10.77734375" style="551" customWidth="1"/>
    <col min="1035" max="1035" width="11.21875" style="551" customWidth="1"/>
    <col min="1036" max="1036" width="8.5546875" style="551" customWidth="1"/>
    <col min="1037" max="1037" width="6.88671875" style="551" customWidth="1"/>
    <col min="1038" max="1043" width="12.21875" style="551" customWidth="1"/>
    <col min="1044" max="1044" width="7.77734375" style="551" customWidth="1"/>
    <col min="1045" max="1045" width="7.21875" style="551"/>
    <col min="1046" max="1046" width="4.5546875" style="551" customWidth="1"/>
    <col min="1047" max="1051" width="7.21875" style="551"/>
    <col min="1052" max="1052" width="10.21875" style="551" customWidth="1"/>
    <col min="1053" max="1280" width="7.21875" style="551"/>
    <col min="1281" max="1281" width="11.5546875" style="551" customWidth="1"/>
    <col min="1282" max="1282" width="14.77734375" style="551" customWidth="1"/>
    <col min="1283" max="1284" width="10.77734375" style="551" customWidth="1"/>
    <col min="1285" max="1285" width="12.44140625" style="551" customWidth="1"/>
    <col min="1286" max="1287" width="10.77734375" style="551" customWidth="1"/>
    <col min="1288" max="1288" width="10.88671875" style="551" customWidth="1"/>
    <col min="1289" max="1289" width="14" style="551" customWidth="1"/>
    <col min="1290" max="1290" width="10.77734375" style="551" customWidth="1"/>
    <col min="1291" max="1291" width="11.21875" style="551" customWidth="1"/>
    <col min="1292" max="1292" width="8.5546875" style="551" customWidth="1"/>
    <col min="1293" max="1293" width="6.88671875" style="551" customWidth="1"/>
    <col min="1294" max="1299" width="12.21875" style="551" customWidth="1"/>
    <col min="1300" max="1300" width="7.77734375" style="551" customWidth="1"/>
    <col min="1301" max="1301" width="7.21875" style="551"/>
    <col min="1302" max="1302" width="4.5546875" style="551" customWidth="1"/>
    <col min="1303" max="1307" width="7.21875" style="551"/>
    <col min="1308" max="1308" width="10.21875" style="551" customWidth="1"/>
    <col min="1309" max="1536" width="7.21875" style="551"/>
    <col min="1537" max="1537" width="11.5546875" style="551" customWidth="1"/>
    <col min="1538" max="1538" width="14.77734375" style="551" customWidth="1"/>
    <col min="1539" max="1540" width="10.77734375" style="551" customWidth="1"/>
    <col min="1541" max="1541" width="12.44140625" style="551" customWidth="1"/>
    <col min="1542" max="1543" width="10.77734375" style="551" customWidth="1"/>
    <col min="1544" max="1544" width="10.88671875" style="551" customWidth="1"/>
    <col min="1545" max="1545" width="14" style="551" customWidth="1"/>
    <col min="1546" max="1546" width="10.77734375" style="551" customWidth="1"/>
    <col min="1547" max="1547" width="11.21875" style="551" customWidth="1"/>
    <col min="1548" max="1548" width="8.5546875" style="551" customWidth="1"/>
    <col min="1549" max="1549" width="6.88671875" style="551" customWidth="1"/>
    <col min="1550" max="1555" width="12.21875" style="551" customWidth="1"/>
    <col min="1556" max="1556" width="7.77734375" style="551" customWidth="1"/>
    <col min="1557" max="1557" width="7.21875" style="551"/>
    <col min="1558" max="1558" width="4.5546875" style="551" customWidth="1"/>
    <col min="1559" max="1563" width="7.21875" style="551"/>
    <col min="1564" max="1564" width="10.21875" style="551" customWidth="1"/>
    <col min="1565" max="1792" width="7.21875" style="551"/>
    <col min="1793" max="1793" width="11.5546875" style="551" customWidth="1"/>
    <col min="1794" max="1794" width="14.77734375" style="551" customWidth="1"/>
    <col min="1795" max="1796" width="10.77734375" style="551" customWidth="1"/>
    <col min="1797" max="1797" width="12.44140625" style="551" customWidth="1"/>
    <col min="1798" max="1799" width="10.77734375" style="551" customWidth="1"/>
    <col min="1800" max="1800" width="10.88671875" style="551" customWidth="1"/>
    <col min="1801" max="1801" width="14" style="551" customWidth="1"/>
    <col min="1802" max="1802" width="10.77734375" style="551" customWidth="1"/>
    <col min="1803" max="1803" width="11.21875" style="551" customWidth="1"/>
    <col min="1804" max="1804" width="8.5546875" style="551" customWidth="1"/>
    <col min="1805" max="1805" width="6.88671875" style="551" customWidth="1"/>
    <col min="1806" max="1811" width="12.21875" style="551" customWidth="1"/>
    <col min="1812" max="1812" width="7.77734375" style="551" customWidth="1"/>
    <col min="1813" max="1813" width="7.21875" style="551"/>
    <col min="1814" max="1814" width="4.5546875" style="551" customWidth="1"/>
    <col min="1815" max="1819" width="7.21875" style="551"/>
    <col min="1820" max="1820" width="10.21875" style="551" customWidth="1"/>
    <col min="1821" max="2048" width="7.21875" style="551"/>
    <col min="2049" max="2049" width="11.5546875" style="551" customWidth="1"/>
    <col min="2050" max="2050" width="14.77734375" style="551" customWidth="1"/>
    <col min="2051" max="2052" width="10.77734375" style="551" customWidth="1"/>
    <col min="2053" max="2053" width="12.44140625" style="551" customWidth="1"/>
    <col min="2054" max="2055" width="10.77734375" style="551" customWidth="1"/>
    <col min="2056" max="2056" width="10.88671875" style="551" customWidth="1"/>
    <col min="2057" max="2057" width="14" style="551" customWidth="1"/>
    <col min="2058" max="2058" width="10.77734375" style="551" customWidth="1"/>
    <col min="2059" max="2059" width="11.21875" style="551" customWidth="1"/>
    <col min="2060" max="2060" width="8.5546875" style="551" customWidth="1"/>
    <col min="2061" max="2061" width="6.88671875" style="551" customWidth="1"/>
    <col min="2062" max="2067" width="12.21875" style="551" customWidth="1"/>
    <col min="2068" max="2068" width="7.77734375" style="551" customWidth="1"/>
    <col min="2069" max="2069" width="7.21875" style="551"/>
    <col min="2070" max="2070" width="4.5546875" style="551" customWidth="1"/>
    <col min="2071" max="2075" width="7.21875" style="551"/>
    <col min="2076" max="2076" width="10.21875" style="551" customWidth="1"/>
    <col min="2077" max="2304" width="7.21875" style="551"/>
    <col min="2305" max="2305" width="11.5546875" style="551" customWidth="1"/>
    <col min="2306" max="2306" width="14.77734375" style="551" customWidth="1"/>
    <col min="2307" max="2308" width="10.77734375" style="551" customWidth="1"/>
    <col min="2309" max="2309" width="12.44140625" style="551" customWidth="1"/>
    <col min="2310" max="2311" width="10.77734375" style="551" customWidth="1"/>
    <col min="2312" max="2312" width="10.88671875" style="551" customWidth="1"/>
    <col min="2313" max="2313" width="14" style="551" customWidth="1"/>
    <col min="2314" max="2314" width="10.77734375" style="551" customWidth="1"/>
    <col min="2315" max="2315" width="11.21875" style="551" customWidth="1"/>
    <col min="2316" max="2316" width="8.5546875" style="551" customWidth="1"/>
    <col min="2317" max="2317" width="6.88671875" style="551" customWidth="1"/>
    <col min="2318" max="2323" width="12.21875" style="551" customWidth="1"/>
    <col min="2324" max="2324" width="7.77734375" style="551" customWidth="1"/>
    <col min="2325" max="2325" width="7.21875" style="551"/>
    <col min="2326" max="2326" width="4.5546875" style="551" customWidth="1"/>
    <col min="2327" max="2331" width="7.21875" style="551"/>
    <col min="2332" max="2332" width="10.21875" style="551" customWidth="1"/>
    <col min="2333" max="2560" width="7.21875" style="551"/>
    <col min="2561" max="2561" width="11.5546875" style="551" customWidth="1"/>
    <col min="2562" max="2562" width="14.77734375" style="551" customWidth="1"/>
    <col min="2563" max="2564" width="10.77734375" style="551" customWidth="1"/>
    <col min="2565" max="2565" width="12.44140625" style="551" customWidth="1"/>
    <col min="2566" max="2567" width="10.77734375" style="551" customWidth="1"/>
    <col min="2568" max="2568" width="10.88671875" style="551" customWidth="1"/>
    <col min="2569" max="2569" width="14" style="551" customWidth="1"/>
    <col min="2570" max="2570" width="10.77734375" style="551" customWidth="1"/>
    <col min="2571" max="2571" width="11.21875" style="551" customWidth="1"/>
    <col min="2572" max="2572" width="8.5546875" style="551" customWidth="1"/>
    <col min="2573" max="2573" width="6.88671875" style="551" customWidth="1"/>
    <col min="2574" max="2579" width="12.21875" style="551" customWidth="1"/>
    <col min="2580" max="2580" width="7.77734375" style="551" customWidth="1"/>
    <col min="2581" max="2581" width="7.21875" style="551"/>
    <col min="2582" max="2582" width="4.5546875" style="551" customWidth="1"/>
    <col min="2583" max="2587" width="7.21875" style="551"/>
    <col min="2588" max="2588" width="10.21875" style="551" customWidth="1"/>
    <col min="2589" max="2816" width="7.21875" style="551"/>
    <col min="2817" max="2817" width="11.5546875" style="551" customWidth="1"/>
    <col min="2818" max="2818" width="14.77734375" style="551" customWidth="1"/>
    <col min="2819" max="2820" width="10.77734375" style="551" customWidth="1"/>
    <col min="2821" max="2821" width="12.44140625" style="551" customWidth="1"/>
    <col min="2822" max="2823" width="10.77734375" style="551" customWidth="1"/>
    <col min="2824" max="2824" width="10.88671875" style="551" customWidth="1"/>
    <col min="2825" max="2825" width="14" style="551" customWidth="1"/>
    <col min="2826" max="2826" width="10.77734375" style="551" customWidth="1"/>
    <col min="2827" max="2827" width="11.21875" style="551" customWidth="1"/>
    <col min="2828" max="2828" width="8.5546875" style="551" customWidth="1"/>
    <col min="2829" max="2829" width="6.88671875" style="551" customWidth="1"/>
    <col min="2830" max="2835" width="12.21875" style="551" customWidth="1"/>
    <col min="2836" max="2836" width="7.77734375" style="551" customWidth="1"/>
    <col min="2837" max="2837" width="7.21875" style="551"/>
    <col min="2838" max="2838" width="4.5546875" style="551" customWidth="1"/>
    <col min="2839" max="2843" width="7.21875" style="551"/>
    <col min="2844" max="2844" width="10.21875" style="551" customWidth="1"/>
    <col min="2845" max="3072" width="7.21875" style="551"/>
    <col min="3073" max="3073" width="11.5546875" style="551" customWidth="1"/>
    <col min="3074" max="3074" width="14.77734375" style="551" customWidth="1"/>
    <col min="3075" max="3076" width="10.77734375" style="551" customWidth="1"/>
    <col min="3077" max="3077" width="12.44140625" style="551" customWidth="1"/>
    <col min="3078" max="3079" width="10.77734375" style="551" customWidth="1"/>
    <col min="3080" max="3080" width="10.88671875" style="551" customWidth="1"/>
    <col min="3081" max="3081" width="14" style="551" customWidth="1"/>
    <col min="3082" max="3082" width="10.77734375" style="551" customWidth="1"/>
    <col min="3083" max="3083" width="11.21875" style="551" customWidth="1"/>
    <col min="3084" max="3084" width="8.5546875" style="551" customWidth="1"/>
    <col min="3085" max="3085" width="6.88671875" style="551" customWidth="1"/>
    <col min="3086" max="3091" width="12.21875" style="551" customWidth="1"/>
    <col min="3092" max="3092" width="7.77734375" style="551" customWidth="1"/>
    <col min="3093" max="3093" width="7.21875" style="551"/>
    <col min="3094" max="3094" width="4.5546875" style="551" customWidth="1"/>
    <col min="3095" max="3099" width="7.21875" style="551"/>
    <col min="3100" max="3100" width="10.21875" style="551" customWidth="1"/>
    <col min="3101" max="3328" width="7.21875" style="551"/>
    <col min="3329" max="3329" width="11.5546875" style="551" customWidth="1"/>
    <col min="3330" max="3330" width="14.77734375" style="551" customWidth="1"/>
    <col min="3331" max="3332" width="10.77734375" style="551" customWidth="1"/>
    <col min="3333" max="3333" width="12.44140625" style="551" customWidth="1"/>
    <col min="3334" max="3335" width="10.77734375" style="551" customWidth="1"/>
    <col min="3336" max="3336" width="10.88671875" style="551" customWidth="1"/>
    <col min="3337" max="3337" width="14" style="551" customWidth="1"/>
    <col min="3338" max="3338" width="10.77734375" style="551" customWidth="1"/>
    <col min="3339" max="3339" width="11.21875" style="551" customWidth="1"/>
    <col min="3340" max="3340" width="8.5546875" style="551" customWidth="1"/>
    <col min="3341" max="3341" width="6.88671875" style="551" customWidth="1"/>
    <col min="3342" max="3347" width="12.21875" style="551" customWidth="1"/>
    <col min="3348" max="3348" width="7.77734375" style="551" customWidth="1"/>
    <col min="3349" max="3349" width="7.21875" style="551"/>
    <col min="3350" max="3350" width="4.5546875" style="551" customWidth="1"/>
    <col min="3351" max="3355" width="7.21875" style="551"/>
    <col min="3356" max="3356" width="10.21875" style="551" customWidth="1"/>
    <col min="3357" max="3584" width="7.21875" style="551"/>
    <col min="3585" max="3585" width="11.5546875" style="551" customWidth="1"/>
    <col min="3586" max="3586" width="14.77734375" style="551" customWidth="1"/>
    <col min="3587" max="3588" width="10.77734375" style="551" customWidth="1"/>
    <col min="3589" max="3589" width="12.44140625" style="551" customWidth="1"/>
    <col min="3590" max="3591" width="10.77734375" style="551" customWidth="1"/>
    <col min="3592" max="3592" width="10.88671875" style="551" customWidth="1"/>
    <col min="3593" max="3593" width="14" style="551" customWidth="1"/>
    <col min="3594" max="3594" width="10.77734375" style="551" customWidth="1"/>
    <col min="3595" max="3595" width="11.21875" style="551" customWidth="1"/>
    <col min="3596" max="3596" width="8.5546875" style="551" customWidth="1"/>
    <col min="3597" max="3597" width="6.88671875" style="551" customWidth="1"/>
    <col min="3598" max="3603" width="12.21875" style="551" customWidth="1"/>
    <col min="3604" max="3604" width="7.77734375" style="551" customWidth="1"/>
    <col min="3605" max="3605" width="7.21875" style="551"/>
    <col min="3606" max="3606" width="4.5546875" style="551" customWidth="1"/>
    <col min="3607" max="3611" width="7.21875" style="551"/>
    <col min="3612" max="3612" width="10.21875" style="551" customWidth="1"/>
    <col min="3613" max="3840" width="7.21875" style="551"/>
    <col min="3841" max="3841" width="11.5546875" style="551" customWidth="1"/>
    <col min="3842" max="3842" width="14.77734375" style="551" customWidth="1"/>
    <col min="3843" max="3844" width="10.77734375" style="551" customWidth="1"/>
    <col min="3845" max="3845" width="12.44140625" style="551" customWidth="1"/>
    <col min="3846" max="3847" width="10.77734375" style="551" customWidth="1"/>
    <col min="3848" max="3848" width="10.88671875" style="551" customWidth="1"/>
    <col min="3849" max="3849" width="14" style="551" customWidth="1"/>
    <col min="3850" max="3850" width="10.77734375" style="551" customWidth="1"/>
    <col min="3851" max="3851" width="11.21875" style="551" customWidth="1"/>
    <col min="3852" max="3852" width="8.5546875" style="551" customWidth="1"/>
    <col min="3853" max="3853" width="6.88671875" style="551" customWidth="1"/>
    <col min="3854" max="3859" width="12.21875" style="551" customWidth="1"/>
    <col min="3860" max="3860" width="7.77734375" style="551" customWidth="1"/>
    <col min="3861" max="3861" width="7.21875" style="551"/>
    <col min="3862" max="3862" width="4.5546875" style="551" customWidth="1"/>
    <col min="3863" max="3867" width="7.21875" style="551"/>
    <col min="3868" max="3868" width="10.21875" style="551" customWidth="1"/>
    <col min="3869" max="4096" width="7.21875" style="551"/>
    <col min="4097" max="4097" width="11.5546875" style="551" customWidth="1"/>
    <col min="4098" max="4098" width="14.77734375" style="551" customWidth="1"/>
    <col min="4099" max="4100" width="10.77734375" style="551" customWidth="1"/>
    <col min="4101" max="4101" width="12.44140625" style="551" customWidth="1"/>
    <col min="4102" max="4103" width="10.77734375" style="551" customWidth="1"/>
    <col min="4104" max="4104" width="10.88671875" style="551" customWidth="1"/>
    <col min="4105" max="4105" width="14" style="551" customWidth="1"/>
    <col min="4106" max="4106" width="10.77734375" style="551" customWidth="1"/>
    <col min="4107" max="4107" width="11.21875" style="551" customWidth="1"/>
    <col min="4108" max="4108" width="8.5546875" style="551" customWidth="1"/>
    <col min="4109" max="4109" width="6.88671875" style="551" customWidth="1"/>
    <col min="4110" max="4115" width="12.21875" style="551" customWidth="1"/>
    <col min="4116" max="4116" width="7.77734375" style="551" customWidth="1"/>
    <col min="4117" max="4117" width="7.21875" style="551"/>
    <col min="4118" max="4118" width="4.5546875" style="551" customWidth="1"/>
    <col min="4119" max="4123" width="7.21875" style="551"/>
    <col min="4124" max="4124" width="10.21875" style="551" customWidth="1"/>
    <col min="4125" max="4352" width="7.21875" style="551"/>
    <col min="4353" max="4353" width="11.5546875" style="551" customWidth="1"/>
    <col min="4354" max="4354" width="14.77734375" style="551" customWidth="1"/>
    <col min="4355" max="4356" width="10.77734375" style="551" customWidth="1"/>
    <col min="4357" max="4357" width="12.44140625" style="551" customWidth="1"/>
    <col min="4358" max="4359" width="10.77734375" style="551" customWidth="1"/>
    <col min="4360" max="4360" width="10.88671875" style="551" customWidth="1"/>
    <col min="4361" max="4361" width="14" style="551" customWidth="1"/>
    <col min="4362" max="4362" width="10.77734375" style="551" customWidth="1"/>
    <col min="4363" max="4363" width="11.21875" style="551" customWidth="1"/>
    <col min="4364" max="4364" width="8.5546875" style="551" customWidth="1"/>
    <col min="4365" max="4365" width="6.88671875" style="551" customWidth="1"/>
    <col min="4366" max="4371" width="12.21875" style="551" customWidth="1"/>
    <col min="4372" max="4372" width="7.77734375" style="551" customWidth="1"/>
    <col min="4373" max="4373" width="7.21875" style="551"/>
    <col min="4374" max="4374" width="4.5546875" style="551" customWidth="1"/>
    <col min="4375" max="4379" width="7.21875" style="551"/>
    <col min="4380" max="4380" width="10.21875" style="551" customWidth="1"/>
    <col min="4381" max="4608" width="7.21875" style="551"/>
    <col min="4609" max="4609" width="11.5546875" style="551" customWidth="1"/>
    <col min="4610" max="4610" width="14.77734375" style="551" customWidth="1"/>
    <col min="4611" max="4612" width="10.77734375" style="551" customWidth="1"/>
    <col min="4613" max="4613" width="12.44140625" style="551" customWidth="1"/>
    <col min="4614" max="4615" width="10.77734375" style="551" customWidth="1"/>
    <col min="4616" max="4616" width="10.88671875" style="551" customWidth="1"/>
    <col min="4617" max="4617" width="14" style="551" customWidth="1"/>
    <col min="4618" max="4618" width="10.77734375" style="551" customWidth="1"/>
    <col min="4619" max="4619" width="11.21875" style="551" customWidth="1"/>
    <col min="4620" max="4620" width="8.5546875" style="551" customWidth="1"/>
    <col min="4621" max="4621" width="6.88671875" style="551" customWidth="1"/>
    <col min="4622" max="4627" width="12.21875" style="551" customWidth="1"/>
    <col min="4628" max="4628" width="7.77734375" style="551" customWidth="1"/>
    <col min="4629" max="4629" width="7.21875" style="551"/>
    <col min="4630" max="4630" width="4.5546875" style="551" customWidth="1"/>
    <col min="4631" max="4635" width="7.21875" style="551"/>
    <col min="4636" max="4636" width="10.21875" style="551" customWidth="1"/>
    <col min="4637" max="4864" width="7.21875" style="551"/>
    <col min="4865" max="4865" width="11.5546875" style="551" customWidth="1"/>
    <col min="4866" max="4866" width="14.77734375" style="551" customWidth="1"/>
    <col min="4867" max="4868" width="10.77734375" style="551" customWidth="1"/>
    <col min="4869" max="4869" width="12.44140625" style="551" customWidth="1"/>
    <col min="4870" max="4871" width="10.77734375" style="551" customWidth="1"/>
    <col min="4872" max="4872" width="10.88671875" style="551" customWidth="1"/>
    <col min="4873" max="4873" width="14" style="551" customWidth="1"/>
    <col min="4874" max="4874" width="10.77734375" style="551" customWidth="1"/>
    <col min="4875" max="4875" width="11.21875" style="551" customWidth="1"/>
    <col min="4876" max="4876" width="8.5546875" style="551" customWidth="1"/>
    <col min="4877" max="4877" width="6.88671875" style="551" customWidth="1"/>
    <col min="4878" max="4883" width="12.21875" style="551" customWidth="1"/>
    <col min="4884" max="4884" width="7.77734375" style="551" customWidth="1"/>
    <col min="4885" max="4885" width="7.21875" style="551"/>
    <col min="4886" max="4886" width="4.5546875" style="551" customWidth="1"/>
    <col min="4887" max="4891" width="7.21875" style="551"/>
    <col min="4892" max="4892" width="10.21875" style="551" customWidth="1"/>
    <col min="4893" max="5120" width="7.21875" style="551"/>
    <col min="5121" max="5121" width="11.5546875" style="551" customWidth="1"/>
    <col min="5122" max="5122" width="14.77734375" style="551" customWidth="1"/>
    <col min="5123" max="5124" width="10.77734375" style="551" customWidth="1"/>
    <col min="5125" max="5125" width="12.44140625" style="551" customWidth="1"/>
    <col min="5126" max="5127" width="10.77734375" style="551" customWidth="1"/>
    <col min="5128" max="5128" width="10.88671875" style="551" customWidth="1"/>
    <col min="5129" max="5129" width="14" style="551" customWidth="1"/>
    <col min="5130" max="5130" width="10.77734375" style="551" customWidth="1"/>
    <col min="5131" max="5131" width="11.21875" style="551" customWidth="1"/>
    <col min="5132" max="5132" width="8.5546875" style="551" customWidth="1"/>
    <col min="5133" max="5133" width="6.88671875" style="551" customWidth="1"/>
    <col min="5134" max="5139" width="12.21875" style="551" customWidth="1"/>
    <col min="5140" max="5140" width="7.77734375" style="551" customWidth="1"/>
    <col min="5141" max="5141" width="7.21875" style="551"/>
    <col min="5142" max="5142" width="4.5546875" style="551" customWidth="1"/>
    <col min="5143" max="5147" width="7.21875" style="551"/>
    <col min="5148" max="5148" width="10.21875" style="551" customWidth="1"/>
    <col min="5149" max="5376" width="7.21875" style="551"/>
    <col min="5377" max="5377" width="11.5546875" style="551" customWidth="1"/>
    <col min="5378" max="5378" width="14.77734375" style="551" customWidth="1"/>
    <col min="5379" max="5380" width="10.77734375" style="551" customWidth="1"/>
    <col min="5381" max="5381" width="12.44140625" style="551" customWidth="1"/>
    <col min="5382" max="5383" width="10.77734375" style="551" customWidth="1"/>
    <col min="5384" max="5384" width="10.88671875" style="551" customWidth="1"/>
    <col min="5385" max="5385" width="14" style="551" customWidth="1"/>
    <col min="5386" max="5386" width="10.77734375" style="551" customWidth="1"/>
    <col min="5387" max="5387" width="11.21875" style="551" customWidth="1"/>
    <col min="5388" max="5388" width="8.5546875" style="551" customWidth="1"/>
    <col min="5389" max="5389" width="6.88671875" style="551" customWidth="1"/>
    <col min="5390" max="5395" width="12.21875" style="551" customWidth="1"/>
    <col min="5396" max="5396" width="7.77734375" style="551" customWidth="1"/>
    <col min="5397" max="5397" width="7.21875" style="551"/>
    <col min="5398" max="5398" width="4.5546875" style="551" customWidth="1"/>
    <col min="5399" max="5403" width="7.21875" style="551"/>
    <col min="5404" max="5404" width="10.21875" style="551" customWidth="1"/>
    <col min="5405" max="5632" width="7.21875" style="551"/>
    <col min="5633" max="5633" width="11.5546875" style="551" customWidth="1"/>
    <col min="5634" max="5634" width="14.77734375" style="551" customWidth="1"/>
    <col min="5635" max="5636" width="10.77734375" style="551" customWidth="1"/>
    <col min="5637" max="5637" width="12.44140625" style="551" customWidth="1"/>
    <col min="5638" max="5639" width="10.77734375" style="551" customWidth="1"/>
    <col min="5640" max="5640" width="10.88671875" style="551" customWidth="1"/>
    <col min="5641" max="5641" width="14" style="551" customWidth="1"/>
    <col min="5642" max="5642" width="10.77734375" style="551" customWidth="1"/>
    <col min="5643" max="5643" width="11.21875" style="551" customWidth="1"/>
    <col min="5644" max="5644" width="8.5546875" style="551" customWidth="1"/>
    <col min="5645" max="5645" width="6.88671875" style="551" customWidth="1"/>
    <col min="5646" max="5651" width="12.21875" style="551" customWidth="1"/>
    <col min="5652" max="5652" width="7.77734375" style="551" customWidth="1"/>
    <col min="5653" max="5653" width="7.21875" style="551"/>
    <col min="5654" max="5654" width="4.5546875" style="551" customWidth="1"/>
    <col min="5655" max="5659" width="7.21875" style="551"/>
    <col min="5660" max="5660" width="10.21875" style="551" customWidth="1"/>
    <col min="5661" max="5888" width="7.21875" style="551"/>
    <col min="5889" max="5889" width="11.5546875" style="551" customWidth="1"/>
    <col min="5890" max="5890" width="14.77734375" style="551" customWidth="1"/>
    <col min="5891" max="5892" width="10.77734375" style="551" customWidth="1"/>
    <col min="5893" max="5893" width="12.44140625" style="551" customWidth="1"/>
    <col min="5894" max="5895" width="10.77734375" style="551" customWidth="1"/>
    <col min="5896" max="5896" width="10.88671875" style="551" customWidth="1"/>
    <col min="5897" max="5897" width="14" style="551" customWidth="1"/>
    <col min="5898" max="5898" width="10.77734375" style="551" customWidth="1"/>
    <col min="5899" max="5899" width="11.21875" style="551" customWidth="1"/>
    <col min="5900" max="5900" width="8.5546875" style="551" customWidth="1"/>
    <col min="5901" max="5901" width="6.88671875" style="551" customWidth="1"/>
    <col min="5902" max="5907" width="12.21875" style="551" customWidth="1"/>
    <col min="5908" max="5908" width="7.77734375" style="551" customWidth="1"/>
    <col min="5909" max="5909" width="7.21875" style="551"/>
    <col min="5910" max="5910" width="4.5546875" style="551" customWidth="1"/>
    <col min="5911" max="5915" width="7.21875" style="551"/>
    <col min="5916" max="5916" width="10.21875" style="551" customWidth="1"/>
    <col min="5917" max="6144" width="7.21875" style="551"/>
    <col min="6145" max="6145" width="11.5546875" style="551" customWidth="1"/>
    <col min="6146" max="6146" width="14.77734375" style="551" customWidth="1"/>
    <col min="6147" max="6148" width="10.77734375" style="551" customWidth="1"/>
    <col min="6149" max="6149" width="12.44140625" style="551" customWidth="1"/>
    <col min="6150" max="6151" width="10.77734375" style="551" customWidth="1"/>
    <col min="6152" max="6152" width="10.88671875" style="551" customWidth="1"/>
    <col min="6153" max="6153" width="14" style="551" customWidth="1"/>
    <col min="6154" max="6154" width="10.77734375" style="551" customWidth="1"/>
    <col min="6155" max="6155" width="11.21875" style="551" customWidth="1"/>
    <col min="6156" max="6156" width="8.5546875" style="551" customWidth="1"/>
    <col min="6157" max="6157" width="6.88671875" style="551" customWidth="1"/>
    <col min="6158" max="6163" width="12.21875" style="551" customWidth="1"/>
    <col min="6164" max="6164" width="7.77734375" style="551" customWidth="1"/>
    <col min="6165" max="6165" width="7.21875" style="551"/>
    <col min="6166" max="6166" width="4.5546875" style="551" customWidth="1"/>
    <col min="6167" max="6171" width="7.21875" style="551"/>
    <col min="6172" max="6172" width="10.21875" style="551" customWidth="1"/>
    <col min="6173" max="6400" width="7.21875" style="551"/>
    <col min="6401" max="6401" width="11.5546875" style="551" customWidth="1"/>
    <col min="6402" max="6402" width="14.77734375" style="551" customWidth="1"/>
    <col min="6403" max="6404" width="10.77734375" style="551" customWidth="1"/>
    <col min="6405" max="6405" width="12.44140625" style="551" customWidth="1"/>
    <col min="6406" max="6407" width="10.77734375" style="551" customWidth="1"/>
    <col min="6408" max="6408" width="10.88671875" style="551" customWidth="1"/>
    <col min="6409" max="6409" width="14" style="551" customWidth="1"/>
    <col min="6410" max="6410" width="10.77734375" style="551" customWidth="1"/>
    <col min="6411" max="6411" width="11.21875" style="551" customWidth="1"/>
    <col min="6412" max="6412" width="8.5546875" style="551" customWidth="1"/>
    <col min="6413" max="6413" width="6.88671875" style="551" customWidth="1"/>
    <col min="6414" max="6419" width="12.21875" style="551" customWidth="1"/>
    <col min="6420" max="6420" width="7.77734375" style="551" customWidth="1"/>
    <col min="6421" max="6421" width="7.21875" style="551"/>
    <col min="6422" max="6422" width="4.5546875" style="551" customWidth="1"/>
    <col min="6423" max="6427" width="7.21875" style="551"/>
    <col min="6428" max="6428" width="10.21875" style="551" customWidth="1"/>
    <col min="6429" max="6656" width="7.21875" style="551"/>
    <col min="6657" max="6657" width="11.5546875" style="551" customWidth="1"/>
    <col min="6658" max="6658" width="14.77734375" style="551" customWidth="1"/>
    <col min="6659" max="6660" width="10.77734375" style="551" customWidth="1"/>
    <col min="6661" max="6661" width="12.44140625" style="551" customWidth="1"/>
    <col min="6662" max="6663" width="10.77734375" style="551" customWidth="1"/>
    <col min="6664" max="6664" width="10.88671875" style="551" customWidth="1"/>
    <col min="6665" max="6665" width="14" style="551" customWidth="1"/>
    <col min="6666" max="6666" width="10.77734375" style="551" customWidth="1"/>
    <col min="6667" max="6667" width="11.21875" style="551" customWidth="1"/>
    <col min="6668" max="6668" width="8.5546875" style="551" customWidth="1"/>
    <col min="6669" max="6669" width="6.88671875" style="551" customWidth="1"/>
    <col min="6670" max="6675" width="12.21875" style="551" customWidth="1"/>
    <col min="6676" max="6676" width="7.77734375" style="551" customWidth="1"/>
    <col min="6677" max="6677" width="7.21875" style="551"/>
    <col min="6678" max="6678" width="4.5546875" style="551" customWidth="1"/>
    <col min="6679" max="6683" width="7.21875" style="551"/>
    <col min="6684" max="6684" width="10.21875" style="551" customWidth="1"/>
    <col min="6685" max="6912" width="7.21875" style="551"/>
    <col min="6913" max="6913" width="11.5546875" style="551" customWidth="1"/>
    <col min="6914" max="6914" width="14.77734375" style="551" customWidth="1"/>
    <col min="6915" max="6916" width="10.77734375" style="551" customWidth="1"/>
    <col min="6917" max="6917" width="12.44140625" style="551" customWidth="1"/>
    <col min="6918" max="6919" width="10.77734375" style="551" customWidth="1"/>
    <col min="6920" max="6920" width="10.88671875" style="551" customWidth="1"/>
    <col min="6921" max="6921" width="14" style="551" customWidth="1"/>
    <col min="6922" max="6922" width="10.77734375" style="551" customWidth="1"/>
    <col min="6923" max="6923" width="11.21875" style="551" customWidth="1"/>
    <col min="6924" max="6924" width="8.5546875" style="551" customWidth="1"/>
    <col min="6925" max="6925" width="6.88671875" style="551" customWidth="1"/>
    <col min="6926" max="6931" width="12.21875" style="551" customWidth="1"/>
    <col min="6932" max="6932" width="7.77734375" style="551" customWidth="1"/>
    <col min="6933" max="6933" width="7.21875" style="551"/>
    <col min="6934" max="6934" width="4.5546875" style="551" customWidth="1"/>
    <col min="6935" max="6939" width="7.21875" style="551"/>
    <col min="6940" max="6940" width="10.21875" style="551" customWidth="1"/>
    <col min="6941" max="7168" width="7.21875" style="551"/>
    <col min="7169" max="7169" width="11.5546875" style="551" customWidth="1"/>
    <col min="7170" max="7170" width="14.77734375" style="551" customWidth="1"/>
    <col min="7171" max="7172" width="10.77734375" style="551" customWidth="1"/>
    <col min="7173" max="7173" width="12.44140625" style="551" customWidth="1"/>
    <col min="7174" max="7175" width="10.77734375" style="551" customWidth="1"/>
    <col min="7176" max="7176" width="10.88671875" style="551" customWidth="1"/>
    <col min="7177" max="7177" width="14" style="551" customWidth="1"/>
    <col min="7178" max="7178" width="10.77734375" style="551" customWidth="1"/>
    <col min="7179" max="7179" width="11.21875" style="551" customWidth="1"/>
    <col min="7180" max="7180" width="8.5546875" style="551" customWidth="1"/>
    <col min="7181" max="7181" width="6.88671875" style="551" customWidth="1"/>
    <col min="7182" max="7187" width="12.21875" style="551" customWidth="1"/>
    <col min="7188" max="7188" width="7.77734375" style="551" customWidth="1"/>
    <col min="7189" max="7189" width="7.21875" style="551"/>
    <col min="7190" max="7190" width="4.5546875" style="551" customWidth="1"/>
    <col min="7191" max="7195" width="7.21875" style="551"/>
    <col min="7196" max="7196" width="10.21875" style="551" customWidth="1"/>
    <col min="7197" max="7424" width="7.21875" style="551"/>
    <col min="7425" max="7425" width="11.5546875" style="551" customWidth="1"/>
    <col min="7426" max="7426" width="14.77734375" style="551" customWidth="1"/>
    <col min="7427" max="7428" width="10.77734375" style="551" customWidth="1"/>
    <col min="7429" max="7429" width="12.44140625" style="551" customWidth="1"/>
    <col min="7430" max="7431" width="10.77734375" style="551" customWidth="1"/>
    <col min="7432" max="7432" width="10.88671875" style="551" customWidth="1"/>
    <col min="7433" max="7433" width="14" style="551" customWidth="1"/>
    <col min="7434" max="7434" width="10.77734375" style="551" customWidth="1"/>
    <col min="7435" max="7435" width="11.21875" style="551" customWidth="1"/>
    <col min="7436" max="7436" width="8.5546875" style="551" customWidth="1"/>
    <col min="7437" max="7437" width="6.88671875" style="551" customWidth="1"/>
    <col min="7438" max="7443" width="12.21875" style="551" customWidth="1"/>
    <col min="7444" max="7444" width="7.77734375" style="551" customWidth="1"/>
    <col min="7445" max="7445" width="7.21875" style="551"/>
    <col min="7446" max="7446" width="4.5546875" style="551" customWidth="1"/>
    <col min="7447" max="7451" width="7.21875" style="551"/>
    <col min="7452" max="7452" width="10.21875" style="551" customWidth="1"/>
    <col min="7453" max="7680" width="7.21875" style="551"/>
    <col min="7681" max="7681" width="11.5546875" style="551" customWidth="1"/>
    <col min="7682" max="7682" width="14.77734375" style="551" customWidth="1"/>
    <col min="7683" max="7684" width="10.77734375" style="551" customWidth="1"/>
    <col min="7685" max="7685" width="12.44140625" style="551" customWidth="1"/>
    <col min="7686" max="7687" width="10.77734375" style="551" customWidth="1"/>
    <col min="7688" max="7688" width="10.88671875" style="551" customWidth="1"/>
    <col min="7689" max="7689" width="14" style="551" customWidth="1"/>
    <col min="7690" max="7690" width="10.77734375" style="551" customWidth="1"/>
    <col min="7691" max="7691" width="11.21875" style="551" customWidth="1"/>
    <col min="7692" max="7692" width="8.5546875" style="551" customWidth="1"/>
    <col min="7693" max="7693" width="6.88671875" style="551" customWidth="1"/>
    <col min="7694" max="7699" width="12.21875" style="551" customWidth="1"/>
    <col min="7700" max="7700" width="7.77734375" style="551" customWidth="1"/>
    <col min="7701" max="7701" width="7.21875" style="551"/>
    <col min="7702" max="7702" width="4.5546875" style="551" customWidth="1"/>
    <col min="7703" max="7707" width="7.21875" style="551"/>
    <col min="7708" max="7708" width="10.21875" style="551" customWidth="1"/>
    <col min="7709" max="7936" width="7.21875" style="551"/>
    <col min="7937" max="7937" width="11.5546875" style="551" customWidth="1"/>
    <col min="7938" max="7938" width="14.77734375" style="551" customWidth="1"/>
    <col min="7939" max="7940" width="10.77734375" style="551" customWidth="1"/>
    <col min="7941" max="7941" width="12.44140625" style="551" customWidth="1"/>
    <col min="7942" max="7943" width="10.77734375" style="551" customWidth="1"/>
    <col min="7944" max="7944" width="10.88671875" style="551" customWidth="1"/>
    <col min="7945" max="7945" width="14" style="551" customWidth="1"/>
    <col min="7946" max="7946" width="10.77734375" style="551" customWidth="1"/>
    <col min="7947" max="7947" width="11.21875" style="551" customWidth="1"/>
    <col min="7948" max="7948" width="8.5546875" style="551" customWidth="1"/>
    <col min="7949" max="7949" width="6.88671875" style="551" customWidth="1"/>
    <col min="7950" max="7955" width="12.21875" style="551" customWidth="1"/>
    <col min="7956" max="7956" width="7.77734375" style="551" customWidth="1"/>
    <col min="7957" max="7957" width="7.21875" style="551"/>
    <col min="7958" max="7958" width="4.5546875" style="551" customWidth="1"/>
    <col min="7959" max="7963" width="7.21875" style="551"/>
    <col min="7964" max="7964" width="10.21875" style="551" customWidth="1"/>
    <col min="7965" max="8192" width="7.21875" style="551"/>
    <col min="8193" max="8193" width="11.5546875" style="551" customWidth="1"/>
    <col min="8194" max="8194" width="14.77734375" style="551" customWidth="1"/>
    <col min="8195" max="8196" width="10.77734375" style="551" customWidth="1"/>
    <col min="8197" max="8197" width="12.44140625" style="551" customWidth="1"/>
    <col min="8198" max="8199" width="10.77734375" style="551" customWidth="1"/>
    <col min="8200" max="8200" width="10.88671875" style="551" customWidth="1"/>
    <col min="8201" max="8201" width="14" style="551" customWidth="1"/>
    <col min="8202" max="8202" width="10.77734375" style="551" customWidth="1"/>
    <col min="8203" max="8203" width="11.21875" style="551" customWidth="1"/>
    <col min="8204" max="8204" width="8.5546875" style="551" customWidth="1"/>
    <col min="8205" max="8205" width="6.88671875" style="551" customWidth="1"/>
    <col min="8206" max="8211" width="12.21875" style="551" customWidth="1"/>
    <col min="8212" max="8212" width="7.77734375" style="551" customWidth="1"/>
    <col min="8213" max="8213" width="7.21875" style="551"/>
    <col min="8214" max="8214" width="4.5546875" style="551" customWidth="1"/>
    <col min="8215" max="8219" width="7.21875" style="551"/>
    <col min="8220" max="8220" width="10.21875" style="551" customWidth="1"/>
    <col min="8221" max="8448" width="7.21875" style="551"/>
    <col min="8449" max="8449" width="11.5546875" style="551" customWidth="1"/>
    <col min="8450" max="8450" width="14.77734375" style="551" customWidth="1"/>
    <col min="8451" max="8452" width="10.77734375" style="551" customWidth="1"/>
    <col min="8453" max="8453" width="12.44140625" style="551" customWidth="1"/>
    <col min="8454" max="8455" width="10.77734375" style="551" customWidth="1"/>
    <col min="8456" max="8456" width="10.88671875" style="551" customWidth="1"/>
    <col min="8457" max="8457" width="14" style="551" customWidth="1"/>
    <col min="8458" max="8458" width="10.77734375" style="551" customWidth="1"/>
    <col min="8459" max="8459" width="11.21875" style="551" customWidth="1"/>
    <col min="8460" max="8460" width="8.5546875" style="551" customWidth="1"/>
    <col min="8461" max="8461" width="6.88671875" style="551" customWidth="1"/>
    <col min="8462" max="8467" width="12.21875" style="551" customWidth="1"/>
    <col min="8468" max="8468" width="7.77734375" style="551" customWidth="1"/>
    <col min="8469" max="8469" width="7.21875" style="551"/>
    <col min="8470" max="8470" width="4.5546875" style="551" customWidth="1"/>
    <col min="8471" max="8475" width="7.21875" style="551"/>
    <col min="8476" max="8476" width="10.21875" style="551" customWidth="1"/>
    <col min="8477" max="8704" width="7.21875" style="551"/>
    <col min="8705" max="8705" width="11.5546875" style="551" customWidth="1"/>
    <col min="8706" max="8706" width="14.77734375" style="551" customWidth="1"/>
    <col min="8707" max="8708" width="10.77734375" style="551" customWidth="1"/>
    <col min="8709" max="8709" width="12.44140625" style="551" customWidth="1"/>
    <col min="8710" max="8711" width="10.77734375" style="551" customWidth="1"/>
    <col min="8712" max="8712" width="10.88671875" style="551" customWidth="1"/>
    <col min="8713" max="8713" width="14" style="551" customWidth="1"/>
    <col min="8714" max="8714" width="10.77734375" style="551" customWidth="1"/>
    <col min="8715" max="8715" width="11.21875" style="551" customWidth="1"/>
    <col min="8716" max="8716" width="8.5546875" style="551" customWidth="1"/>
    <col min="8717" max="8717" width="6.88671875" style="551" customWidth="1"/>
    <col min="8718" max="8723" width="12.21875" style="551" customWidth="1"/>
    <col min="8724" max="8724" width="7.77734375" style="551" customWidth="1"/>
    <col min="8725" max="8725" width="7.21875" style="551"/>
    <col min="8726" max="8726" width="4.5546875" style="551" customWidth="1"/>
    <col min="8727" max="8731" width="7.21875" style="551"/>
    <col min="8732" max="8732" width="10.21875" style="551" customWidth="1"/>
    <col min="8733" max="8960" width="7.21875" style="551"/>
    <col min="8961" max="8961" width="11.5546875" style="551" customWidth="1"/>
    <col min="8962" max="8962" width="14.77734375" style="551" customWidth="1"/>
    <col min="8963" max="8964" width="10.77734375" style="551" customWidth="1"/>
    <col min="8965" max="8965" width="12.44140625" style="551" customWidth="1"/>
    <col min="8966" max="8967" width="10.77734375" style="551" customWidth="1"/>
    <col min="8968" max="8968" width="10.88671875" style="551" customWidth="1"/>
    <col min="8969" max="8969" width="14" style="551" customWidth="1"/>
    <col min="8970" max="8970" width="10.77734375" style="551" customWidth="1"/>
    <col min="8971" max="8971" width="11.21875" style="551" customWidth="1"/>
    <col min="8972" max="8972" width="8.5546875" style="551" customWidth="1"/>
    <col min="8973" max="8973" width="6.88671875" style="551" customWidth="1"/>
    <col min="8974" max="8979" width="12.21875" style="551" customWidth="1"/>
    <col min="8980" max="8980" width="7.77734375" style="551" customWidth="1"/>
    <col min="8981" max="8981" width="7.21875" style="551"/>
    <col min="8982" max="8982" width="4.5546875" style="551" customWidth="1"/>
    <col min="8983" max="8987" width="7.21875" style="551"/>
    <col min="8988" max="8988" width="10.21875" style="551" customWidth="1"/>
    <col min="8989" max="9216" width="7.21875" style="551"/>
    <col min="9217" max="9217" width="11.5546875" style="551" customWidth="1"/>
    <col min="9218" max="9218" width="14.77734375" style="551" customWidth="1"/>
    <col min="9219" max="9220" width="10.77734375" style="551" customWidth="1"/>
    <col min="9221" max="9221" width="12.44140625" style="551" customWidth="1"/>
    <col min="9222" max="9223" width="10.77734375" style="551" customWidth="1"/>
    <col min="9224" max="9224" width="10.88671875" style="551" customWidth="1"/>
    <col min="9225" max="9225" width="14" style="551" customWidth="1"/>
    <col min="9226" max="9226" width="10.77734375" style="551" customWidth="1"/>
    <col min="9227" max="9227" width="11.21875" style="551" customWidth="1"/>
    <col min="9228" max="9228" width="8.5546875" style="551" customWidth="1"/>
    <col min="9229" max="9229" width="6.88671875" style="551" customWidth="1"/>
    <col min="9230" max="9235" width="12.21875" style="551" customWidth="1"/>
    <col min="9236" max="9236" width="7.77734375" style="551" customWidth="1"/>
    <col min="9237" max="9237" width="7.21875" style="551"/>
    <col min="9238" max="9238" width="4.5546875" style="551" customWidth="1"/>
    <col min="9239" max="9243" width="7.21875" style="551"/>
    <col min="9244" max="9244" width="10.21875" style="551" customWidth="1"/>
    <col min="9245" max="9472" width="7.21875" style="551"/>
    <col min="9473" max="9473" width="11.5546875" style="551" customWidth="1"/>
    <col min="9474" max="9474" width="14.77734375" style="551" customWidth="1"/>
    <col min="9475" max="9476" width="10.77734375" style="551" customWidth="1"/>
    <col min="9477" max="9477" width="12.44140625" style="551" customWidth="1"/>
    <col min="9478" max="9479" width="10.77734375" style="551" customWidth="1"/>
    <col min="9480" max="9480" width="10.88671875" style="551" customWidth="1"/>
    <col min="9481" max="9481" width="14" style="551" customWidth="1"/>
    <col min="9482" max="9482" width="10.77734375" style="551" customWidth="1"/>
    <col min="9483" max="9483" width="11.21875" style="551" customWidth="1"/>
    <col min="9484" max="9484" width="8.5546875" style="551" customWidth="1"/>
    <col min="9485" max="9485" width="6.88671875" style="551" customWidth="1"/>
    <col min="9486" max="9491" width="12.21875" style="551" customWidth="1"/>
    <col min="9492" max="9492" width="7.77734375" style="551" customWidth="1"/>
    <col min="9493" max="9493" width="7.21875" style="551"/>
    <col min="9494" max="9494" width="4.5546875" style="551" customWidth="1"/>
    <col min="9495" max="9499" width="7.21875" style="551"/>
    <col min="9500" max="9500" width="10.21875" style="551" customWidth="1"/>
    <col min="9501" max="9728" width="7.21875" style="551"/>
    <col min="9729" max="9729" width="11.5546875" style="551" customWidth="1"/>
    <col min="9730" max="9730" width="14.77734375" style="551" customWidth="1"/>
    <col min="9731" max="9732" width="10.77734375" style="551" customWidth="1"/>
    <col min="9733" max="9733" width="12.44140625" style="551" customWidth="1"/>
    <col min="9734" max="9735" width="10.77734375" style="551" customWidth="1"/>
    <col min="9736" max="9736" width="10.88671875" style="551" customWidth="1"/>
    <col min="9737" max="9737" width="14" style="551" customWidth="1"/>
    <col min="9738" max="9738" width="10.77734375" style="551" customWidth="1"/>
    <col min="9739" max="9739" width="11.21875" style="551" customWidth="1"/>
    <col min="9740" max="9740" width="8.5546875" style="551" customWidth="1"/>
    <col min="9741" max="9741" width="6.88671875" style="551" customWidth="1"/>
    <col min="9742" max="9747" width="12.21875" style="551" customWidth="1"/>
    <col min="9748" max="9748" width="7.77734375" style="551" customWidth="1"/>
    <col min="9749" max="9749" width="7.21875" style="551"/>
    <col min="9750" max="9750" width="4.5546875" style="551" customWidth="1"/>
    <col min="9751" max="9755" width="7.21875" style="551"/>
    <col min="9756" max="9756" width="10.21875" style="551" customWidth="1"/>
    <col min="9757" max="9984" width="7.21875" style="551"/>
    <col min="9985" max="9985" width="11.5546875" style="551" customWidth="1"/>
    <col min="9986" max="9986" width="14.77734375" style="551" customWidth="1"/>
    <col min="9987" max="9988" width="10.77734375" style="551" customWidth="1"/>
    <col min="9989" max="9989" width="12.44140625" style="551" customWidth="1"/>
    <col min="9990" max="9991" width="10.77734375" style="551" customWidth="1"/>
    <col min="9992" max="9992" width="10.88671875" style="551" customWidth="1"/>
    <col min="9993" max="9993" width="14" style="551" customWidth="1"/>
    <col min="9994" max="9994" width="10.77734375" style="551" customWidth="1"/>
    <col min="9995" max="9995" width="11.21875" style="551" customWidth="1"/>
    <col min="9996" max="9996" width="8.5546875" style="551" customWidth="1"/>
    <col min="9997" max="9997" width="6.88671875" style="551" customWidth="1"/>
    <col min="9998" max="10003" width="12.21875" style="551" customWidth="1"/>
    <col min="10004" max="10004" width="7.77734375" style="551" customWidth="1"/>
    <col min="10005" max="10005" width="7.21875" style="551"/>
    <col min="10006" max="10006" width="4.5546875" style="551" customWidth="1"/>
    <col min="10007" max="10011" width="7.21875" style="551"/>
    <col min="10012" max="10012" width="10.21875" style="551" customWidth="1"/>
    <col min="10013" max="10240" width="7.21875" style="551"/>
    <col min="10241" max="10241" width="11.5546875" style="551" customWidth="1"/>
    <col min="10242" max="10242" width="14.77734375" style="551" customWidth="1"/>
    <col min="10243" max="10244" width="10.77734375" style="551" customWidth="1"/>
    <col min="10245" max="10245" width="12.44140625" style="551" customWidth="1"/>
    <col min="10246" max="10247" width="10.77734375" style="551" customWidth="1"/>
    <col min="10248" max="10248" width="10.88671875" style="551" customWidth="1"/>
    <col min="10249" max="10249" width="14" style="551" customWidth="1"/>
    <col min="10250" max="10250" width="10.77734375" style="551" customWidth="1"/>
    <col min="10251" max="10251" width="11.21875" style="551" customWidth="1"/>
    <col min="10252" max="10252" width="8.5546875" style="551" customWidth="1"/>
    <col min="10253" max="10253" width="6.88671875" style="551" customWidth="1"/>
    <col min="10254" max="10259" width="12.21875" style="551" customWidth="1"/>
    <col min="10260" max="10260" width="7.77734375" style="551" customWidth="1"/>
    <col min="10261" max="10261" width="7.21875" style="551"/>
    <col min="10262" max="10262" width="4.5546875" style="551" customWidth="1"/>
    <col min="10263" max="10267" width="7.21875" style="551"/>
    <col min="10268" max="10268" width="10.21875" style="551" customWidth="1"/>
    <col min="10269" max="10496" width="7.21875" style="551"/>
    <col min="10497" max="10497" width="11.5546875" style="551" customWidth="1"/>
    <col min="10498" max="10498" width="14.77734375" style="551" customWidth="1"/>
    <col min="10499" max="10500" width="10.77734375" style="551" customWidth="1"/>
    <col min="10501" max="10501" width="12.44140625" style="551" customWidth="1"/>
    <col min="10502" max="10503" width="10.77734375" style="551" customWidth="1"/>
    <col min="10504" max="10504" width="10.88671875" style="551" customWidth="1"/>
    <col min="10505" max="10505" width="14" style="551" customWidth="1"/>
    <col min="10506" max="10506" width="10.77734375" style="551" customWidth="1"/>
    <col min="10507" max="10507" width="11.21875" style="551" customWidth="1"/>
    <col min="10508" max="10508" width="8.5546875" style="551" customWidth="1"/>
    <col min="10509" max="10509" width="6.88671875" style="551" customWidth="1"/>
    <col min="10510" max="10515" width="12.21875" style="551" customWidth="1"/>
    <col min="10516" max="10516" width="7.77734375" style="551" customWidth="1"/>
    <col min="10517" max="10517" width="7.21875" style="551"/>
    <col min="10518" max="10518" width="4.5546875" style="551" customWidth="1"/>
    <col min="10519" max="10523" width="7.21875" style="551"/>
    <col min="10524" max="10524" width="10.21875" style="551" customWidth="1"/>
    <col min="10525" max="10752" width="7.21875" style="551"/>
    <col min="10753" max="10753" width="11.5546875" style="551" customWidth="1"/>
    <col min="10754" max="10754" width="14.77734375" style="551" customWidth="1"/>
    <col min="10755" max="10756" width="10.77734375" style="551" customWidth="1"/>
    <col min="10757" max="10757" width="12.44140625" style="551" customWidth="1"/>
    <col min="10758" max="10759" width="10.77734375" style="551" customWidth="1"/>
    <col min="10760" max="10760" width="10.88671875" style="551" customWidth="1"/>
    <col min="10761" max="10761" width="14" style="551" customWidth="1"/>
    <col min="10762" max="10762" width="10.77734375" style="551" customWidth="1"/>
    <col min="10763" max="10763" width="11.21875" style="551" customWidth="1"/>
    <col min="10764" max="10764" width="8.5546875" style="551" customWidth="1"/>
    <col min="10765" max="10765" width="6.88671875" style="551" customWidth="1"/>
    <col min="10766" max="10771" width="12.21875" style="551" customWidth="1"/>
    <col min="10772" max="10772" width="7.77734375" style="551" customWidth="1"/>
    <col min="10773" max="10773" width="7.21875" style="551"/>
    <col min="10774" max="10774" width="4.5546875" style="551" customWidth="1"/>
    <col min="10775" max="10779" width="7.21875" style="551"/>
    <col min="10780" max="10780" width="10.21875" style="551" customWidth="1"/>
    <col min="10781" max="11008" width="7.21875" style="551"/>
    <col min="11009" max="11009" width="11.5546875" style="551" customWidth="1"/>
    <col min="11010" max="11010" width="14.77734375" style="551" customWidth="1"/>
    <col min="11011" max="11012" width="10.77734375" style="551" customWidth="1"/>
    <col min="11013" max="11013" width="12.44140625" style="551" customWidth="1"/>
    <col min="11014" max="11015" width="10.77734375" style="551" customWidth="1"/>
    <col min="11016" max="11016" width="10.88671875" style="551" customWidth="1"/>
    <col min="11017" max="11017" width="14" style="551" customWidth="1"/>
    <col min="11018" max="11018" width="10.77734375" style="551" customWidth="1"/>
    <col min="11019" max="11019" width="11.21875" style="551" customWidth="1"/>
    <col min="11020" max="11020" width="8.5546875" style="551" customWidth="1"/>
    <col min="11021" max="11021" width="6.88671875" style="551" customWidth="1"/>
    <col min="11022" max="11027" width="12.21875" style="551" customWidth="1"/>
    <col min="11028" max="11028" width="7.77734375" style="551" customWidth="1"/>
    <col min="11029" max="11029" width="7.21875" style="551"/>
    <col min="11030" max="11030" width="4.5546875" style="551" customWidth="1"/>
    <col min="11031" max="11035" width="7.21875" style="551"/>
    <col min="11036" max="11036" width="10.21875" style="551" customWidth="1"/>
    <col min="11037" max="11264" width="7.21875" style="551"/>
    <col min="11265" max="11265" width="11.5546875" style="551" customWidth="1"/>
    <col min="11266" max="11266" width="14.77734375" style="551" customWidth="1"/>
    <col min="11267" max="11268" width="10.77734375" style="551" customWidth="1"/>
    <col min="11269" max="11269" width="12.44140625" style="551" customWidth="1"/>
    <col min="11270" max="11271" width="10.77734375" style="551" customWidth="1"/>
    <col min="11272" max="11272" width="10.88671875" style="551" customWidth="1"/>
    <col min="11273" max="11273" width="14" style="551" customWidth="1"/>
    <col min="11274" max="11274" width="10.77734375" style="551" customWidth="1"/>
    <col min="11275" max="11275" width="11.21875" style="551" customWidth="1"/>
    <col min="11276" max="11276" width="8.5546875" style="551" customWidth="1"/>
    <col min="11277" max="11277" width="6.88671875" style="551" customWidth="1"/>
    <col min="11278" max="11283" width="12.21875" style="551" customWidth="1"/>
    <col min="11284" max="11284" width="7.77734375" style="551" customWidth="1"/>
    <col min="11285" max="11285" width="7.21875" style="551"/>
    <col min="11286" max="11286" width="4.5546875" style="551" customWidth="1"/>
    <col min="11287" max="11291" width="7.21875" style="551"/>
    <col min="11292" max="11292" width="10.21875" style="551" customWidth="1"/>
    <col min="11293" max="11520" width="7.21875" style="551"/>
    <col min="11521" max="11521" width="11.5546875" style="551" customWidth="1"/>
    <col min="11522" max="11522" width="14.77734375" style="551" customWidth="1"/>
    <col min="11523" max="11524" width="10.77734375" style="551" customWidth="1"/>
    <col min="11525" max="11525" width="12.44140625" style="551" customWidth="1"/>
    <col min="11526" max="11527" width="10.77734375" style="551" customWidth="1"/>
    <col min="11528" max="11528" width="10.88671875" style="551" customWidth="1"/>
    <col min="11529" max="11529" width="14" style="551" customWidth="1"/>
    <col min="11530" max="11530" width="10.77734375" style="551" customWidth="1"/>
    <col min="11531" max="11531" width="11.21875" style="551" customWidth="1"/>
    <col min="11532" max="11532" width="8.5546875" style="551" customWidth="1"/>
    <col min="11533" max="11533" width="6.88671875" style="551" customWidth="1"/>
    <col min="11534" max="11539" width="12.21875" style="551" customWidth="1"/>
    <col min="11540" max="11540" width="7.77734375" style="551" customWidth="1"/>
    <col min="11541" max="11541" width="7.21875" style="551"/>
    <col min="11542" max="11542" width="4.5546875" style="551" customWidth="1"/>
    <col min="11543" max="11547" width="7.21875" style="551"/>
    <col min="11548" max="11548" width="10.21875" style="551" customWidth="1"/>
    <col min="11549" max="11776" width="7.21875" style="551"/>
    <col min="11777" max="11777" width="11.5546875" style="551" customWidth="1"/>
    <col min="11778" max="11778" width="14.77734375" style="551" customWidth="1"/>
    <col min="11779" max="11780" width="10.77734375" style="551" customWidth="1"/>
    <col min="11781" max="11781" width="12.44140625" style="551" customWidth="1"/>
    <col min="11782" max="11783" width="10.77734375" style="551" customWidth="1"/>
    <col min="11784" max="11784" width="10.88671875" style="551" customWidth="1"/>
    <col min="11785" max="11785" width="14" style="551" customWidth="1"/>
    <col min="11786" max="11786" width="10.77734375" style="551" customWidth="1"/>
    <col min="11787" max="11787" width="11.21875" style="551" customWidth="1"/>
    <col min="11788" max="11788" width="8.5546875" style="551" customWidth="1"/>
    <col min="11789" max="11789" width="6.88671875" style="551" customWidth="1"/>
    <col min="11790" max="11795" width="12.21875" style="551" customWidth="1"/>
    <col min="11796" max="11796" width="7.77734375" style="551" customWidth="1"/>
    <col min="11797" max="11797" width="7.21875" style="551"/>
    <col min="11798" max="11798" width="4.5546875" style="551" customWidth="1"/>
    <col min="11799" max="11803" width="7.21875" style="551"/>
    <col min="11804" max="11804" width="10.21875" style="551" customWidth="1"/>
    <col min="11805" max="12032" width="7.21875" style="551"/>
    <col min="12033" max="12033" width="11.5546875" style="551" customWidth="1"/>
    <col min="12034" max="12034" width="14.77734375" style="551" customWidth="1"/>
    <col min="12035" max="12036" width="10.77734375" style="551" customWidth="1"/>
    <col min="12037" max="12037" width="12.44140625" style="551" customWidth="1"/>
    <col min="12038" max="12039" width="10.77734375" style="551" customWidth="1"/>
    <col min="12040" max="12040" width="10.88671875" style="551" customWidth="1"/>
    <col min="12041" max="12041" width="14" style="551" customWidth="1"/>
    <col min="12042" max="12042" width="10.77734375" style="551" customWidth="1"/>
    <col min="12043" max="12043" width="11.21875" style="551" customWidth="1"/>
    <col min="12044" max="12044" width="8.5546875" style="551" customWidth="1"/>
    <col min="12045" max="12045" width="6.88671875" style="551" customWidth="1"/>
    <col min="12046" max="12051" width="12.21875" style="551" customWidth="1"/>
    <col min="12052" max="12052" width="7.77734375" style="551" customWidth="1"/>
    <col min="12053" max="12053" width="7.21875" style="551"/>
    <col min="12054" max="12054" width="4.5546875" style="551" customWidth="1"/>
    <col min="12055" max="12059" width="7.21875" style="551"/>
    <col min="12060" max="12060" width="10.21875" style="551" customWidth="1"/>
    <col min="12061" max="12288" width="7.21875" style="551"/>
    <col min="12289" max="12289" width="11.5546875" style="551" customWidth="1"/>
    <col min="12290" max="12290" width="14.77734375" style="551" customWidth="1"/>
    <col min="12291" max="12292" width="10.77734375" style="551" customWidth="1"/>
    <col min="12293" max="12293" width="12.44140625" style="551" customWidth="1"/>
    <col min="12294" max="12295" width="10.77734375" style="551" customWidth="1"/>
    <col min="12296" max="12296" width="10.88671875" style="551" customWidth="1"/>
    <col min="12297" max="12297" width="14" style="551" customWidth="1"/>
    <col min="12298" max="12298" width="10.77734375" style="551" customWidth="1"/>
    <col min="12299" max="12299" width="11.21875" style="551" customWidth="1"/>
    <col min="12300" max="12300" width="8.5546875" style="551" customWidth="1"/>
    <col min="12301" max="12301" width="6.88671875" style="551" customWidth="1"/>
    <col min="12302" max="12307" width="12.21875" style="551" customWidth="1"/>
    <col min="12308" max="12308" width="7.77734375" style="551" customWidth="1"/>
    <col min="12309" max="12309" width="7.21875" style="551"/>
    <col min="12310" max="12310" width="4.5546875" style="551" customWidth="1"/>
    <col min="12311" max="12315" width="7.21875" style="551"/>
    <col min="12316" max="12316" width="10.21875" style="551" customWidth="1"/>
    <col min="12317" max="12544" width="7.21875" style="551"/>
    <col min="12545" max="12545" width="11.5546875" style="551" customWidth="1"/>
    <col min="12546" max="12546" width="14.77734375" style="551" customWidth="1"/>
    <col min="12547" max="12548" width="10.77734375" style="551" customWidth="1"/>
    <col min="12549" max="12549" width="12.44140625" style="551" customWidth="1"/>
    <col min="12550" max="12551" width="10.77734375" style="551" customWidth="1"/>
    <col min="12552" max="12552" width="10.88671875" style="551" customWidth="1"/>
    <col min="12553" max="12553" width="14" style="551" customWidth="1"/>
    <col min="12554" max="12554" width="10.77734375" style="551" customWidth="1"/>
    <col min="12555" max="12555" width="11.21875" style="551" customWidth="1"/>
    <col min="12556" max="12556" width="8.5546875" style="551" customWidth="1"/>
    <col min="12557" max="12557" width="6.88671875" style="551" customWidth="1"/>
    <col min="12558" max="12563" width="12.21875" style="551" customWidth="1"/>
    <col min="12564" max="12564" width="7.77734375" style="551" customWidth="1"/>
    <col min="12565" max="12565" width="7.21875" style="551"/>
    <col min="12566" max="12566" width="4.5546875" style="551" customWidth="1"/>
    <col min="12567" max="12571" width="7.21875" style="551"/>
    <col min="12572" max="12572" width="10.21875" style="551" customWidth="1"/>
    <col min="12573" max="12800" width="7.21875" style="551"/>
    <col min="12801" max="12801" width="11.5546875" style="551" customWidth="1"/>
    <col min="12802" max="12802" width="14.77734375" style="551" customWidth="1"/>
    <col min="12803" max="12804" width="10.77734375" style="551" customWidth="1"/>
    <col min="12805" max="12805" width="12.44140625" style="551" customWidth="1"/>
    <col min="12806" max="12807" width="10.77734375" style="551" customWidth="1"/>
    <col min="12808" max="12808" width="10.88671875" style="551" customWidth="1"/>
    <col min="12809" max="12809" width="14" style="551" customWidth="1"/>
    <col min="12810" max="12810" width="10.77734375" style="551" customWidth="1"/>
    <col min="12811" max="12811" width="11.21875" style="551" customWidth="1"/>
    <col min="12812" max="12812" width="8.5546875" style="551" customWidth="1"/>
    <col min="12813" max="12813" width="6.88671875" style="551" customWidth="1"/>
    <col min="12814" max="12819" width="12.21875" style="551" customWidth="1"/>
    <col min="12820" max="12820" width="7.77734375" style="551" customWidth="1"/>
    <col min="12821" max="12821" width="7.21875" style="551"/>
    <col min="12822" max="12822" width="4.5546875" style="551" customWidth="1"/>
    <col min="12823" max="12827" width="7.21875" style="551"/>
    <col min="12828" max="12828" width="10.21875" style="551" customWidth="1"/>
    <col min="12829" max="13056" width="7.21875" style="551"/>
    <col min="13057" max="13057" width="11.5546875" style="551" customWidth="1"/>
    <col min="13058" max="13058" width="14.77734375" style="551" customWidth="1"/>
    <col min="13059" max="13060" width="10.77734375" style="551" customWidth="1"/>
    <col min="13061" max="13061" width="12.44140625" style="551" customWidth="1"/>
    <col min="13062" max="13063" width="10.77734375" style="551" customWidth="1"/>
    <col min="13064" max="13064" width="10.88671875" style="551" customWidth="1"/>
    <col min="13065" max="13065" width="14" style="551" customWidth="1"/>
    <col min="13066" max="13066" width="10.77734375" style="551" customWidth="1"/>
    <col min="13067" max="13067" width="11.21875" style="551" customWidth="1"/>
    <col min="13068" max="13068" width="8.5546875" style="551" customWidth="1"/>
    <col min="13069" max="13069" width="6.88671875" style="551" customWidth="1"/>
    <col min="13070" max="13075" width="12.21875" style="551" customWidth="1"/>
    <col min="13076" max="13076" width="7.77734375" style="551" customWidth="1"/>
    <col min="13077" max="13077" width="7.21875" style="551"/>
    <col min="13078" max="13078" width="4.5546875" style="551" customWidth="1"/>
    <col min="13079" max="13083" width="7.21875" style="551"/>
    <col min="13084" max="13084" width="10.21875" style="551" customWidth="1"/>
    <col min="13085" max="13312" width="7.21875" style="551"/>
    <col min="13313" max="13313" width="11.5546875" style="551" customWidth="1"/>
    <col min="13314" max="13314" width="14.77734375" style="551" customWidth="1"/>
    <col min="13315" max="13316" width="10.77734375" style="551" customWidth="1"/>
    <col min="13317" max="13317" width="12.44140625" style="551" customWidth="1"/>
    <col min="13318" max="13319" width="10.77734375" style="551" customWidth="1"/>
    <col min="13320" max="13320" width="10.88671875" style="551" customWidth="1"/>
    <col min="13321" max="13321" width="14" style="551" customWidth="1"/>
    <col min="13322" max="13322" width="10.77734375" style="551" customWidth="1"/>
    <col min="13323" max="13323" width="11.21875" style="551" customWidth="1"/>
    <col min="13324" max="13324" width="8.5546875" style="551" customWidth="1"/>
    <col min="13325" max="13325" width="6.88671875" style="551" customWidth="1"/>
    <col min="13326" max="13331" width="12.21875" style="551" customWidth="1"/>
    <col min="13332" max="13332" width="7.77734375" style="551" customWidth="1"/>
    <col min="13333" max="13333" width="7.21875" style="551"/>
    <col min="13334" max="13334" width="4.5546875" style="551" customWidth="1"/>
    <col min="13335" max="13339" width="7.21875" style="551"/>
    <col min="13340" max="13340" width="10.21875" style="551" customWidth="1"/>
    <col min="13341" max="13568" width="7.21875" style="551"/>
    <col min="13569" max="13569" width="11.5546875" style="551" customWidth="1"/>
    <col min="13570" max="13570" width="14.77734375" style="551" customWidth="1"/>
    <col min="13571" max="13572" width="10.77734375" style="551" customWidth="1"/>
    <col min="13573" max="13573" width="12.44140625" style="551" customWidth="1"/>
    <col min="13574" max="13575" width="10.77734375" style="551" customWidth="1"/>
    <col min="13576" max="13576" width="10.88671875" style="551" customWidth="1"/>
    <col min="13577" max="13577" width="14" style="551" customWidth="1"/>
    <col min="13578" max="13578" width="10.77734375" style="551" customWidth="1"/>
    <col min="13579" max="13579" width="11.21875" style="551" customWidth="1"/>
    <col min="13580" max="13580" width="8.5546875" style="551" customWidth="1"/>
    <col min="13581" max="13581" width="6.88671875" style="551" customWidth="1"/>
    <col min="13582" max="13587" width="12.21875" style="551" customWidth="1"/>
    <col min="13588" max="13588" width="7.77734375" style="551" customWidth="1"/>
    <col min="13589" max="13589" width="7.21875" style="551"/>
    <col min="13590" max="13590" width="4.5546875" style="551" customWidth="1"/>
    <col min="13591" max="13595" width="7.21875" style="551"/>
    <col min="13596" max="13596" width="10.21875" style="551" customWidth="1"/>
    <col min="13597" max="13824" width="7.21875" style="551"/>
    <col min="13825" max="13825" width="11.5546875" style="551" customWidth="1"/>
    <col min="13826" max="13826" width="14.77734375" style="551" customWidth="1"/>
    <col min="13827" max="13828" width="10.77734375" style="551" customWidth="1"/>
    <col min="13829" max="13829" width="12.44140625" style="551" customWidth="1"/>
    <col min="13830" max="13831" width="10.77734375" style="551" customWidth="1"/>
    <col min="13832" max="13832" width="10.88671875" style="551" customWidth="1"/>
    <col min="13833" max="13833" width="14" style="551" customWidth="1"/>
    <col min="13834" max="13834" width="10.77734375" style="551" customWidth="1"/>
    <col min="13835" max="13835" width="11.21875" style="551" customWidth="1"/>
    <col min="13836" max="13836" width="8.5546875" style="551" customWidth="1"/>
    <col min="13837" max="13837" width="6.88671875" style="551" customWidth="1"/>
    <col min="13838" max="13843" width="12.21875" style="551" customWidth="1"/>
    <col min="13844" max="13844" width="7.77734375" style="551" customWidth="1"/>
    <col min="13845" max="13845" width="7.21875" style="551"/>
    <col min="13846" max="13846" width="4.5546875" style="551" customWidth="1"/>
    <col min="13847" max="13851" width="7.21875" style="551"/>
    <col min="13852" max="13852" width="10.21875" style="551" customWidth="1"/>
    <col min="13853" max="14080" width="7.21875" style="551"/>
    <col min="14081" max="14081" width="11.5546875" style="551" customWidth="1"/>
    <col min="14082" max="14082" width="14.77734375" style="551" customWidth="1"/>
    <col min="14083" max="14084" width="10.77734375" style="551" customWidth="1"/>
    <col min="14085" max="14085" width="12.44140625" style="551" customWidth="1"/>
    <col min="14086" max="14087" width="10.77734375" style="551" customWidth="1"/>
    <col min="14088" max="14088" width="10.88671875" style="551" customWidth="1"/>
    <col min="14089" max="14089" width="14" style="551" customWidth="1"/>
    <col min="14090" max="14090" width="10.77734375" style="551" customWidth="1"/>
    <col min="14091" max="14091" width="11.21875" style="551" customWidth="1"/>
    <col min="14092" max="14092" width="8.5546875" style="551" customWidth="1"/>
    <col min="14093" max="14093" width="6.88671875" style="551" customWidth="1"/>
    <col min="14094" max="14099" width="12.21875" style="551" customWidth="1"/>
    <col min="14100" max="14100" width="7.77734375" style="551" customWidth="1"/>
    <col min="14101" max="14101" width="7.21875" style="551"/>
    <col min="14102" max="14102" width="4.5546875" style="551" customWidth="1"/>
    <col min="14103" max="14107" width="7.21875" style="551"/>
    <col min="14108" max="14108" width="10.21875" style="551" customWidth="1"/>
    <col min="14109" max="14336" width="7.21875" style="551"/>
    <col min="14337" max="14337" width="11.5546875" style="551" customWidth="1"/>
    <col min="14338" max="14338" width="14.77734375" style="551" customWidth="1"/>
    <col min="14339" max="14340" width="10.77734375" style="551" customWidth="1"/>
    <col min="14341" max="14341" width="12.44140625" style="551" customWidth="1"/>
    <col min="14342" max="14343" width="10.77734375" style="551" customWidth="1"/>
    <col min="14344" max="14344" width="10.88671875" style="551" customWidth="1"/>
    <col min="14345" max="14345" width="14" style="551" customWidth="1"/>
    <col min="14346" max="14346" width="10.77734375" style="551" customWidth="1"/>
    <col min="14347" max="14347" width="11.21875" style="551" customWidth="1"/>
    <col min="14348" max="14348" width="8.5546875" style="551" customWidth="1"/>
    <col min="14349" max="14349" width="6.88671875" style="551" customWidth="1"/>
    <col min="14350" max="14355" width="12.21875" style="551" customWidth="1"/>
    <col min="14356" max="14356" width="7.77734375" style="551" customWidth="1"/>
    <col min="14357" max="14357" width="7.21875" style="551"/>
    <col min="14358" max="14358" width="4.5546875" style="551" customWidth="1"/>
    <col min="14359" max="14363" width="7.21875" style="551"/>
    <col min="14364" max="14364" width="10.21875" style="551" customWidth="1"/>
    <col min="14365" max="14592" width="7.21875" style="551"/>
    <col min="14593" max="14593" width="11.5546875" style="551" customWidth="1"/>
    <col min="14594" max="14594" width="14.77734375" style="551" customWidth="1"/>
    <col min="14595" max="14596" width="10.77734375" style="551" customWidth="1"/>
    <col min="14597" max="14597" width="12.44140625" style="551" customWidth="1"/>
    <col min="14598" max="14599" width="10.77734375" style="551" customWidth="1"/>
    <col min="14600" max="14600" width="10.88671875" style="551" customWidth="1"/>
    <col min="14601" max="14601" width="14" style="551" customWidth="1"/>
    <col min="14602" max="14602" width="10.77734375" style="551" customWidth="1"/>
    <col min="14603" max="14603" width="11.21875" style="551" customWidth="1"/>
    <col min="14604" max="14604" width="8.5546875" style="551" customWidth="1"/>
    <col min="14605" max="14605" width="6.88671875" style="551" customWidth="1"/>
    <col min="14606" max="14611" width="12.21875" style="551" customWidth="1"/>
    <col min="14612" max="14612" width="7.77734375" style="551" customWidth="1"/>
    <col min="14613" max="14613" width="7.21875" style="551"/>
    <col min="14614" max="14614" width="4.5546875" style="551" customWidth="1"/>
    <col min="14615" max="14619" width="7.21875" style="551"/>
    <col min="14620" max="14620" width="10.21875" style="551" customWidth="1"/>
    <col min="14621" max="14848" width="7.21875" style="551"/>
    <col min="14849" max="14849" width="11.5546875" style="551" customWidth="1"/>
    <col min="14850" max="14850" width="14.77734375" style="551" customWidth="1"/>
    <col min="14851" max="14852" width="10.77734375" style="551" customWidth="1"/>
    <col min="14853" max="14853" width="12.44140625" style="551" customWidth="1"/>
    <col min="14854" max="14855" width="10.77734375" style="551" customWidth="1"/>
    <col min="14856" max="14856" width="10.88671875" style="551" customWidth="1"/>
    <col min="14857" max="14857" width="14" style="551" customWidth="1"/>
    <col min="14858" max="14858" width="10.77734375" style="551" customWidth="1"/>
    <col min="14859" max="14859" width="11.21875" style="551" customWidth="1"/>
    <col min="14860" max="14860" width="8.5546875" style="551" customWidth="1"/>
    <col min="14861" max="14861" width="6.88671875" style="551" customWidth="1"/>
    <col min="14862" max="14867" width="12.21875" style="551" customWidth="1"/>
    <col min="14868" max="14868" width="7.77734375" style="551" customWidth="1"/>
    <col min="14869" max="14869" width="7.21875" style="551"/>
    <col min="14870" max="14870" width="4.5546875" style="551" customWidth="1"/>
    <col min="14871" max="14875" width="7.21875" style="551"/>
    <col min="14876" max="14876" width="10.21875" style="551" customWidth="1"/>
    <col min="14877" max="15104" width="7.21875" style="551"/>
    <col min="15105" max="15105" width="11.5546875" style="551" customWidth="1"/>
    <col min="15106" max="15106" width="14.77734375" style="551" customWidth="1"/>
    <col min="15107" max="15108" width="10.77734375" style="551" customWidth="1"/>
    <col min="15109" max="15109" width="12.44140625" style="551" customWidth="1"/>
    <col min="15110" max="15111" width="10.77734375" style="551" customWidth="1"/>
    <col min="15112" max="15112" width="10.88671875" style="551" customWidth="1"/>
    <col min="15113" max="15113" width="14" style="551" customWidth="1"/>
    <col min="15114" max="15114" width="10.77734375" style="551" customWidth="1"/>
    <col min="15115" max="15115" width="11.21875" style="551" customWidth="1"/>
    <col min="15116" max="15116" width="8.5546875" style="551" customWidth="1"/>
    <col min="15117" max="15117" width="6.88671875" style="551" customWidth="1"/>
    <col min="15118" max="15123" width="12.21875" style="551" customWidth="1"/>
    <col min="15124" max="15124" width="7.77734375" style="551" customWidth="1"/>
    <col min="15125" max="15125" width="7.21875" style="551"/>
    <col min="15126" max="15126" width="4.5546875" style="551" customWidth="1"/>
    <col min="15127" max="15131" width="7.21875" style="551"/>
    <col min="15132" max="15132" width="10.21875" style="551" customWidth="1"/>
    <col min="15133" max="15360" width="7.21875" style="551"/>
    <col min="15361" max="15361" width="11.5546875" style="551" customWidth="1"/>
    <col min="15362" max="15362" width="14.77734375" style="551" customWidth="1"/>
    <col min="15363" max="15364" width="10.77734375" style="551" customWidth="1"/>
    <col min="15365" max="15365" width="12.44140625" style="551" customWidth="1"/>
    <col min="15366" max="15367" width="10.77734375" style="551" customWidth="1"/>
    <col min="15368" max="15368" width="10.88671875" style="551" customWidth="1"/>
    <col min="15369" max="15369" width="14" style="551" customWidth="1"/>
    <col min="15370" max="15370" width="10.77734375" style="551" customWidth="1"/>
    <col min="15371" max="15371" width="11.21875" style="551" customWidth="1"/>
    <col min="15372" max="15372" width="8.5546875" style="551" customWidth="1"/>
    <col min="15373" max="15373" width="6.88671875" style="551" customWidth="1"/>
    <col min="15374" max="15379" width="12.21875" style="551" customWidth="1"/>
    <col min="15380" max="15380" width="7.77734375" style="551" customWidth="1"/>
    <col min="15381" max="15381" width="7.21875" style="551"/>
    <col min="15382" max="15382" width="4.5546875" style="551" customWidth="1"/>
    <col min="15383" max="15387" width="7.21875" style="551"/>
    <col min="15388" max="15388" width="10.21875" style="551" customWidth="1"/>
    <col min="15389" max="15616" width="7.21875" style="551"/>
    <col min="15617" max="15617" width="11.5546875" style="551" customWidth="1"/>
    <col min="15618" max="15618" width="14.77734375" style="551" customWidth="1"/>
    <col min="15619" max="15620" width="10.77734375" style="551" customWidth="1"/>
    <col min="15621" max="15621" width="12.44140625" style="551" customWidth="1"/>
    <col min="15622" max="15623" width="10.77734375" style="551" customWidth="1"/>
    <col min="15624" max="15624" width="10.88671875" style="551" customWidth="1"/>
    <col min="15625" max="15625" width="14" style="551" customWidth="1"/>
    <col min="15626" max="15626" width="10.77734375" style="551" customWidth="1"/>
    <col min="15627" max="15627" width="11.21875" style="551" customWidth="1"/>
    <col min="15628" max="15628" width="8.5546875" style="551" customWidth="1"/>
    <col min="15629" max="15629" width="6.88671875" style="551" customWidth="1"/>
    <col min="15630" max="15635" width="12.21875" style="551" customWidth="1"/>
    <col min="15636" max="15636" width="7.77734375" style="551" customWidth="1"/>
    <col min="15637" max="15637" width="7.21875" style="551"/>
    <col min="15638" max="15638" width="4.5546875" style="551" customWidth="1"/>
    <col min="15639" max="15643" width="7.21875" style="551"/>
    <col min="15644" max="15644" width="10.21875" style="551" customWidth="1"/>
    <col min="15645" max="15872" width="7.21875" style="551"/>
    <col min="15873" max="15873" width="11.5546875" style="551" customWidth="1"/>
    <col min="15874" max="15874" width="14.77734375" style="551" customWidth="1"/>
    <col min="15875" max="15876" width="10.77734375" style="551" customWidth="1"/>
    <col min="15877" max="15877" width="12.44140625" style="551" customWidth="1"/>
    <col min="15878" max="15879" width="10.77734375" style="551" customWidth="1"/>
    <col min="15880" max="15880" width="10.88671875" style="551" customWidth="1"/>
    <col min="15881" max="15881" width="14" style="551" customWidth="1"/>
    <col min="15882" max="15882" width="10.77734375" style="551" customWidth="1"/>
    <col min="15883" max="15883" width="11.21875" style="551" customWidth="1"/>
    <col min="15884" max="15884" width="8.5546875" style="551" customWidth="1"/>
    <col min="15885" max="15885" width="6.88671875" style="551" customWidth="1"/>
    <col min="15886" max="15891" width="12.21875" style="551" customWidth="1"/>
    <col min="15892" max="15892" width="7.77734375" style="551" customWidth="1"/>
    <col min="15893" max="15893" width="7.21875" style="551"/>
    <col min="15894" max="15894" width="4.5546875" style="551" customWidth="1"/>
    <col min="15895" max="15899" width="7.21875" style="551"/>
    <col min="15900" max="15900" width="10.21875" style="551" customWidth="1"/>
    <col min="15901" max="16128" width="7.21875" style="551"/>
    <col min="16129" max="16129" width="11.5546875" style="551" customWidth="1"/>
    <col min="16130" max="16130" width="14.77734375" style="551" customWidth="1"/>
    <col min="16131" max="16132" width="10.77734375" style="551" customWidth="1"/>
    <col min="16133" max="16133" width="12.44140625" style="551" customWidth="1"/>
    <col min="16134" max="16135" width="10.77734375" style="551" customWidth="1"/>
    <col min="16136" max="16136" width="10.88671875" style="551" customWidth="1"/>
    <col min="16137" max="16137" width="14" style="551" customWidth="1"/>
    <col min="16138" max="16138" width="10.77734375" style="551" customWidth="1"/>
    <col min="16139" max="16139" width="11.21875" style="551" customWidth="1"/>
    <col min="16140" max="16140" width="8.5546875" style="551" customWidth="1"/>
    <col min="16141" max="16141" width="6.88671875" style="551" customWidth="1"/>
    <col min="16142" max="16147" width="12.21875" style="551" customWidth="1"/>
    <col min="16148" max="16148" width="7.77734375" style="551" customWidth="1"/>
    <col min="16149" max="16149" width="7.21875" style="551"/>
    <col min="16150" max="16150" width="4.5546875" style="551" customWidth="1"/>
    <col min="16151" max="16155" width="7.21875" style="551"/>
    <col min="16156" max="16156" width="10.21875" style="551" customWidth="1"/>
    <col min="16157" max="16384" width="7.21875" style="551"/>
  </cols>
  <sheetData>
    <row r="1" spans="1:24" s="548" customFormat="1" ht="16.5" customHeight="1">
      <c r="A1" s="489" t="s">
        <v>1049</v>
      </c>
      <c r="C1" s="549"/>
      <c r="D1" s="549"/>
      <c r="E1" s="549"/>
      <c r="F1" s="549"/>
      <c r="G1" s="549"/>
      <c r="H1" s="549"/>
      <c r="I1" s="549"/>
      <c r="J1" s="2366"/>
      <c r="K1" s="2366"/>
      <c r="L1" s="2366"/>
      <c r="M1" s="2366"/>
      <c r="N1" s="147" t="s">
        <v>873</v>
      </c>
      <c r="O1" s="552"/>
      <c r="P1" s="553"/>
      <c r="Q1" s="553"/>
      <c r="R1" s="552"/>
      <c r="S1" s="551"/>
      <c r="T1" s="551"/>
      <c r="U1" s="551"/>
      <c r="V1" s="552"/>
      <c r="W1" s="552"/>
    </row>
    <row r="2" spans="1:24" s="548" customFormat="1" ht="20.100000000000001" customHeight="1">
      <c r="A2" s="554" t="s">
        <v>1551</v>
      </c>
      <c r="B2" s="555" t="s">
        <v>1638</v>
      </c>
      <c r="C2" s="549"/>
      <c r="D2" s="549"/>
      <c r="E2" s="549"/>
      <c r="F2" s="549"/>
      <c r="G2" s="549"/>
      <c r="H2" s="549"/>
      <c r="I2" s="549"/>
      <c r="J2" s="2366"/>
      <c r="K2" s="2366"/>
      <c r="L2" s="2366"/>
      <c r="M2" s="2366"/>
      <c r="N2" s="552"/>
      <c r="O2" s="552"/>
      <c r="P2" s="553"/>
      <c r="Q2" s="553"/>
      <c r="R2" s="552"/>
      <c r="S2" s="552"/>
      <c r="T2" s="552"/>
      <c r="U2" s="552"/>
      <c r="V2" s="552"/>
      <c r="W2" s="552"/>
    </row>
    <row r="3" spans="1:24" ht="30" customHeight="1">
      <c r="A3" s="2367" t="s">
        <v>1639</v>
      </c>
      <c r="B3" s="2367"/>
      <c r="C3" s="2367"/>
      <c r="D3" s="2367"/>
      <c r="E3" s="2367"/>
      <c r="F3" s="2367"/>
      <c r="G3" s="2367"/>
      <c r="H3" s="2367"/>
      <c r="I3" s="2367"/>
      <c r="J3" s="2367"/>
      <c r="K3" s="2367"/>
      <c r="L3" s="2367"/>
      <c r="M3" s="2367"/>
    </row>
    <row r="4" spans="1:24" ht="24.9" customHeight="1" thickBot="1">
      <c r="A4" s="556"/>
      <c r="B4" s="556"/>
      <c r="C4" s="556"/>
      <c r="D4" s="2371" t="s">
        <v>2282</v>
      </c>
      <c r="E4" s="2371"/>
      <c r="F4" s="2371"/>
      <c r="G4" s="2371"/>
      <c r="H4" s="2371"/>
      <c r="I4" s="2371"/>
      <c r="J4" s="556"/>
      <c r="K4" s="556"/>
      <c r="L4" s="2368" t="s">
        <v>1640</v>
      </c>
      <c r="M4" s="2368"/>
    </row>
    <row r="5" spans="1:24" s="562" customFormat="1" ht="40.5" customHeight="1" thickBot="1">
      <c r="A5" s="558" t="s">
        <v>1641</v>
      </c>
      <c r="B5" s="559" t="s">
        <v>1642</v>
      </c>
      <c r="C5" s="559" t="s">
        <v>1643</v>
      </c>
      <c r="D5" s="559" t="s">
        <v>1644</v>
      </c>
      <c r="E5" s="560" t="s">
        <v>1645</v>
      </c>
      <c r="F5" s="559" t="s">
        <v>1646</v>
      </c>
      <c r="G5" s="559" t="s">
        <v>1647</v>
      </c>
      <c r="H5" s="559" t="s">
        <v>1648</v>
      </c>
      <c r="I5" s="559" t="s">
        <v>1649</v>
      </c>
      <c r="J5" s="559" t="s">
        <v>1650</v>
      </c>
      <c r="K5" s="559" t="s">
        <v>1651</v>
      </c>
      <c r="L5" s="2369" t="s">
        <v>1652</v>
      </c>
      <c r="M5" s="2370"/>
      <c r="O5" s="563"/>
      <c r="P5" s="563"/>
      <c r="Q5" s="563"/>
      <c r="R5" s="563"/>
      <c r="S5" s="563"/>
      <c r="T5" s="563"/>
      <c r="U5" s="563"/>
      <c r="V5" s="563"/>
      <c r="W5" s="563"/>
      <c r="X5" s="563"/>
    </row>
    <row r="6" spans="1:24" s="567" customFormat="1" ht="23.1" customHeight="1">
      <c r="A6" s="564" t="s">
        <v>1653</v>
      </c>
      <c r="B6" s="565"/>
      <c r="C6" s="566"/>
      <c r="D6" s="565"/>
      <c r="E6" s="565"/>
      <c r="F6" s="565"/>
      <c r="G6" s="565"/>
      <c r="H6" s="565"/>
      <c r="I6" s="565"/>
      <c r="J6" s="566"/>
      <c r="K6" s="566"/>
      <c r="L6" s="2325"/>
      <c r="M6" s="2327"/>
    </row>
    <row r="7" spans="1:24" s="548" customFormat="1" ht="23.1" customHeight="1">
      <c r="A7" s="506" t="s">
        <v>2279</v>
      </c>
      <c r="B7" s="1196">
        <f>SUM(C7:M7,B28:M28)</f>
        <v>0</v>
      </c>
      <c r="C7" s="570">
        <v>0</v>
      </c>
      <c r="D7" s="570">
        <v>0</v>
      </c>
      <c r="E7" s="570">
        <v>0</v>
      </c>
      <c r="F7" s="570">
        <v>0</v>
      </c>
      <c r="G7" s="570">
        <v>0</v>
      </c>
      <c r="H7" s="570">
        <v>0</v>
      </c>
      <c r="I7" s="570">
        <v>0</v>
      </c>
      <c r="J7" s="570">
        <v>0</v>
      </c>
      <c r="K7" s="570">
        <v>0</v>
      </c>
      <c r="L7" s="2364">
        <v>0</v>
      </c>
      <c r="M7" s="2365"/>
    </row>
    <row r="8" spans="1:24" s="548" customFormat="1" ht="23.1" customHeight="1">
      <c r="A8" s="568"/>
      <c r="B8" s="569"/>
      <c r="C8" s="570"/>
      <c r="D8" s="570"/>
      <c r="E8" s="570"/>
      <c r="F8" s="570"/>
      <c r="G8" s="570"/>
      <c r="H8" s="570"/>
      <c r="I8" s="570"/>
      <c r="J8" s="570"/>
      <c r="K8" s="570"/>
      <c r="L8" s="2364"/>
      <c r="M8" s="2365"/>
    </row>
    <row r="9" spans="1:24" s="548" customFormat="1" ht="23.1" customHeight="1">
      <c r="A9" s="568"/>
      <c r="B9" s="569"/>
      <c r="C9" s="570"/>
      <c r="D9" s="570"/>
      <c r="E9" s="570"/>
      <c r="F9" s="570"/>
      <c r="G9" s="570"/>
      <c r="H9" s="570"/>
      <c r="I9" s="570"/>
      <c r="J9" s="570"/>
      <c r="K9" s="570"/>
      <c r="L9" s="2364"/>
      <c r="M9" s="2365"/>
    </row>
    <row r="10" spans="1:24" s="548" customFormat="1" ht="23.1" customHeight="1">
      <c r="A10" s="568"/>
      <c r="B10" s="569"/>
      <c r="C10" s="570"/>
      <c r="D10" s="570"/>
      <c r="E10" s="570"/>
      <c r="F10" s="570"/>
      <c r="G10" s="570"/>
      <c r="H10" s="570"/>
      <c r="I10" s="570"/>
      <c r="J10" s="570"/>
      <c r="K10" s="570"/>
      <c r="L10" s="2364"/>
      <c r="M10" s="2365"/>
    </row>
    <row r="11" spans="1:24" s="548" customFormat="1" ht="23.1" customHeight="1">
      <c r="A11" s="568"/>
      <c r="B11" s="569"/>
      <c r="C11" s="570"/>
      <c r="D11" s="570"/>
      <c r="E11" s="570"/>
      <c r="F11" s="570"/>
      <c r="G11" s="570"/>
      <c r="H11" s="570"/>
      <c r="I11" s="570"/>
      <c r="J11" s="570"/>
      <c r="K11" s="570"/>
      <c r="L11" s="2364"/>
      <c r="M11" s="2365"/>
    </row>
    <row r="12" spans="1:24" s="548" customFormat="1" ht="23.1" customHeight="1">
      <c r="A12" s="568"/>
      <c r="B12" s="569"/>
      <c r="C12" s="570"/>
      <c r="D12" s="570"/>
      <c r="E12" s="570"/>
      <c r="F12" s="570"/>
      <c r="G12" s="570"/>
      <c r="H12" s="570"/>
      <c r="I12" s="570"/>
      <c r="J12" s="570"/>
      <c r="K12" s="570"/>
      <c r="L12" s="2364"/>
      <c r="M12" s="2365"/>
    </row>
    <row r="13" spans="1:24" s="548" customFormat="1" ht="23.1" customHeight="1">
      <c r="A13" s="568"/>
      <c r="B13" s="569"/>
      <c r="C13" s="570"/>
      <c r="D13" s="570"/>
      <c r="E13" s="570"/>
      <c r="F13" s="570"/>
      <c r="G13" s="570"/>
      <c r="H13" s="570"/>
      <c r="I13" s="570"/>
      <c r="J13" s="570"/>
      <c r="K13" s="570"/>
      <c r="L13" s="2364"/>
      <c r="M13" s="2365"/>
    </row>
    <row r="14" spans="1:24" s="548" customFormat="1" ht="23.1" customHeight="1">
      <c r="A14" s="568"/>
      <c r="B14" s="569"/>
      <c r="C14" s="570"/>
      <c r="D14" s="570"/>
      <c r="E14" s="570"/>
      <c r="F14" s="570"/>
      <c r="G14" s="570"/>
      <c r="H14" s="570"/>
      <c r="I14" s="570"/>
      <c r="J14" s="570"/>
      <c r="K14" s="570"/>
      <c r="L14" s="2364"/>
      <c r="M14" s="2365"/>
    </row>
    <row r="15" spans="1:24" s="548" customFormat="1" ht="23.1" customHeight="1">
      <c r="A15" s="568"/>
      <c r="B15" s="569"/>
      <c r="C15" s="570"/>
      <c r="D15" s="570"/>
      <c r="E15" s="570"/>
      <c r="F15" s="570"/>
      <c r="G15" s="570"/>
      <c r="H15" s="570"/>
      <c r="I15" s="570"/>
      <c r="J15" s="570"/>
      <c r="K15" s="570"/>
      <c r="L15" s="2364"/>
      <c r="M15" s="2365"/>
    </row>
    <row r="16" spans="1:24" s="548" customFormat="1" ht="23.1" customHeight="1">
      <c r="A16" s="568"/>
      <c r="B16" s="569"/>
      <c r="C16" s="570"/>
      <c r="D16" s="570"/>
      <c r="E16" s="570"/>
      <c r="F16" s="570"/>
      <c r="G16" s="570"/>
      <c r="H16" s="570"/>
      <c r="I16" s="570"/>
      <c r="J16" s="570"/>
      <c r="K16" s="570"/>
      <c r="L16" s="2364"/>
      <c r="M16" s="2365"/>
    </row>
    <row r="17" spans="1:14" s="548" customFormat="1" ht="23.1" customHeight="1">
      <c r="A17" s="568"/>
      <c r="B17" s="569"/>
      <c r="C17" s="570"/>
      <c r="D17" s="570"/>
      <c r="E17" s="570"/>
      <c r="F17" s="570"/>
      <c r="G17" s="570"/>
      <c r="H17" s="570"/>
      <c r="I17" s="570"/>
      <c r="J17" s="570"/>
      <c r="K17" s="570"/>
      <c r="L17" s="2364"/>
      <c r="M17" s="2365"/>
    </row>
    <row r="18" spans="1:14" s="548" customFormat="1" ht="23.1" customHeight="1">
      <c r="A18" s="568"/>
      <c r="B18" s="569"/>
      <c r="C18" s="570"/>
      <c r="D18" s="570"/>
      <c r="E18" s="570"/>
      <c r="F18" s="570"/>
      <c r="G18" s="570"/>
      <c r="H18" s="570"/>
      <c r="I18" s="570"/>
      <c r="J18" s="570"/>
      <c r="K18" s="570"/>
      <c r="L18" s="2364"/>
      <c r="M18" s="2365"/>
    </row>
    <row r="19" spans="1:14" s="548" customFormat="1" ht="23.1" customHeight="1" thickBot="1">
      <c r="A19" s="571"/>
      <c r="B19" s="572"/>
      <c r="C19" s="573"/>
      <c r="D19" s="573"/>
      <c r="E19" s="573"/>
      <c r="F19" s="573"/>
      <c r="G19" s="573"/>
      <c r="H19" s="573"/>
      <c r="I19" s="573"/>
      <c r="J19" s="573"/>
      <c r="K19" s="573"/>
      <c r="L19" s="2372"/>
      <c r="M19" s="2373"/>
    </row>
    <row r="20" spans="1:14" s="548" customFormat="1" ht="23.1" customHeight="1">
      <c r="A20" s="574"/>
      <c r="B20" s="575"/>
      <c r="C20" s="576"/>
      <c r="D20" s="576"/>
      <c r="E20" s="576"/>
      <c r="F20" s="576"/>
      <c r="G20" s="576"/>
      <c r="H20" s="576"/>
      <c r="I20" s="576"/>
      <c r="J20" s="576"/>
      <c r="K20" s="576"/>
      <c r="L20" s="576"/>
      <c r="M20" s="576"/>
      <c r="N20" s="576"/>
    </row>
    <row r="21" spans="1:14" s="548" customFormat="1" ht="9" customHeight="1">
      <c r="A21" s="577"/>
      <c r="B21" s="575"/>
      <c r="C21" s="576"/>
      <c r="D21" s="576"/>
      <c r="E21" s="576"/>
      <c r="F21" s="576"/>
      <c r="G21" s="576"/>
      <c r="H21" s="576"/>
      <c r="I21" s="576"/>
      <c r="J21" s="576"/>
      <c r="K21" s="576"/>
      <c r="L21" s="576"/>
      <c r="M21" s="576"/>
      <c r="N21" s="576"/>
    </row>
    <row r="22" spans="1:14" s="548" customFormat="1" ht="16.5" customHeight="1">
      <c r="A22" s="489" t="s">
        <v>1049</v>
      </c>
      <c r="C22" s="549"/>
      <c r="D22" s="549"/>
      <c r="E22" s="549"/>
      <c r="F22" s="549"/>
      <c r="G22" s="549"/>
      <c r="H22" s="549"/>
      <c r="I22" s="549"/>
      <c r="J22" s="2366"/>
      <c r="K22" s="2366"/>
      <c r="L22" s="2366"/>
      <c r="M22" s="2366"/>
    </row>
    <row r="23" spans="1:14" s="548" customFormat="1" ht="20.100000000000001" customHeight="1">
      <c r="A23" s="554" t="s">
        <v>1551</v>
      </c>
      <c r="B23" s="555" t="s">
        <v>1638</v>
      </c>
      <c r="C23" s="549"/>
      <c r="D23" s="549"/>
      <c r="E23" s="549"/>
      <c r="F23" s="549"/>
      <c r="G23" s="549"/>
      <c r="H23" s="549"/>
      <c r="I23" s="549"/>
      <c r="J23" s="2366"/>
      <c r="K23" s="2366"/>
      <c r="L23" s="2366"/>
      <c r="M23" s="2366"/>
    </row>
    <row r="24" spans="1:14" s="548" customFormat="1" ht="30" customHeight="1">
      <c r="A24" s="2367" t="s">
        <v>2283</v>
      </c>
      <c r="B24" s="2367"/>
      <c r="C24" s="2367"/>
      <c r="D24" s="2367"/>
      <c r="E24" s="2367"/>
      <c r="F24" s="2367"/>
      <c r="G24" s="2367"/>
      <c r="H24" s="2367"/>
      <c r="I24" s="2367"/>
      <c r="J24" s="2367"/>
      <c r="K24" s="2367"/>
      <c r="L24" s="2367"/>
      <c r="M24" s="2367"/>
    </row>
    <row r="25" spans="1:14" s="548" customFormat="1" ht="20.100000000000001" customHeight="1" thickBot="1">
      <c r="A25" s="556"/>
      <c r="B25" s="556"/>
      <c r="C25" s="556"/>
      <c r="D25" s="2371" t="s">
        <v>2282</v>
      </c>
      <c r="E25" s="2371"/>
      <c r="F25" s="2371"/>
      <c r="G25" s="2371"/>
      <c r="H25" s="2371"/>
      <c r="I25" s="2371"/>
      <c r="J25" s="556"/>
      <c r="K25" s="556"/>
      <c r="L25" s="2368" t="s">
        <v>1640</v>
      </c>
      <c r="M25" s="2368"/>
    </row>
    <row r="26" spans="1:14" s="548" customFormat="1" ht="39.9" customHeight="1" thickBot="1">
      <c r="A26" s="558" t="s">
        <v>1641</v>
      </c>
      <c r="B26" s="560" t="s">
        <v>1654</v>
      </c>
      <c r="C26" s="559" t="s">
        <v>1655</v>
      </c>
      <c r="D26" s="559" t="s">
        <v>1656</v>
      </c>
      <c r="E26" s="560" t="s">
        <v>1657</v>
      </c>
      <c r="F26" s="560" t="s">
        <v>1658</v>
      </c>
      <c r="G26" s="559" t="s">
        <v>1659</v>
      </c>
      <c r="H26" s="559" t="s">
        <v>1660</v>
      </c>
      <c r="I26" s="559" t="s">
        <v>1661</v>
      </c>
      <c r="J26" s="559" t="s">
        <v>1662</v>
      </c>
      <c r="K26" s="560" t="s">
        <v>1663</v>
      </c>
      <c r="L26" s="559" t="s">
        <v>1664</v>
      </c>
      <c r="M26" s="561" t="s">
        <v>1040</v>
      </c>
    </row>
    <row r="27" spans="1:14" s="548" customFormat="1" ht="30" customHeight="1">
      <c r="A27" s="564" t="s">
        <v>1653</v>
      </c>
      <c r="B27" s="565"/>
      <c r="C27" s="566"/>
      <c r="D27" s="565"/>
      <c r="E27" s="565"/>
      <c r="F27" s="565"/>
      <c r="G27" s="565"/>
      <c r="H27" s="565"/>
      <c r="I27" s="565"/>
      <c r="J27" s="566"/>
      <c r="K27" s="566"/>
      <c r="L27" s="566"/>
      <c r="M27" s="504"/>
    </row>
    <row r="28" spans="1:14" s="548" customFormat="1" ht="23.1" customHeight="1">
      <c r="A28" s="506" t="s">
        <v>2279</v>
      </c>
      <c r="B28" s="570">
        <v>0</v>
      </c>
      <c r="C28" s="570">
        <v>0</v>
      </c>
      <c r="D28" s="570">
        <v>0</v>
      </c>
      <c r="E28" s="570">
        <v>0</v>
      </c>
      <c r="F28" s="570">
        <v>0</v>
      </c>
      <c r="G28" s="570">
        <v>0</v>
      </c>
      <c r="H28" s="570">
        <v>0</v>
      </c>
      <c r="I28" s="570">
        <v>0</v>
      </c>
      <c r="J28" s="570">
        <v>0</v>
      </c>
      <c r="K28" s="570">
        <v>0</v>
      </c>
      <c r="L28" s="570">
        <v>0</v>
      </c>
      <c r="M28" s="578">
        <v>0</v>
      </c>
    </row>
    <row r="29" spans="1:14" s="548" customFormat="1" ht="23.1" customHeight="1">
      <c r="A29" s="568"/>
      <c r="B29" s="569"/>
      <c r="C29" s="570"/>
      <c r="D29" s="570"/>
      <c r="E29" s="570"/>
      <c r="F29" s="570"/>
      <c r="G29" s="570"/>
      <c r="H29" s="570"/>
      <c r="I29" s="570"/>
      <c r="J29" s="570"/>
      <c r="K29" s="570"/>
      <c r="L29" s="570"/>
      <c r="M29" s="578"/>
    </row>
    <row r="30" spans="1:14" s="548" customFormat="1" ht="23.1" customHeight="1">
      <c r="A30" s="568"/>
      <c r="B30" s="569"/>
      <c r="C30" s="570"/>
      <c r="D30" s="570"/>
      <c r="E30" s="570"/>
      <c r="F30" s="570"/>
      <c r="G30" s="570"/>
      <c r="H30" s="570"/>
      <c r="I30" s="570"/>
      <c r="J30" s="570"/>
      <c r="K30" s="570"/>
      <c r="L30" s="570"/>
      <c r="M30" s="578"/>
    </row>
    <row r="31" spans="1:14" s="548" customFormat="1" ht="23.1" customHeight="1">
      <c r="A31" s="568"/>
      <c r="B31" s="569"/>
      <c r="C31" s="570"/>
      <c r="D31" s="570"/>
      <c r="E31" s="570"/>
      <c r="F31" s="570"/>
      <c r="G31" s="570"/>
      <c r="H31" s="570"/>
      <c r="I31" s="570"/>
      <c r="J31" s="570"/>
      <c r="K31" s="570"/>
      <c r="L31" s="570"/>
      <c r="M31" s="578"/>
    </row>
    <row r="32" spans="1:14" s="548" customFormat="1" ht="23.1" customHeight="1">
      <c r="A32" s="568"/>
      <c r="B32" s="569"/>
      <c r="C32" s="570"/>
      <c r="D32" s="570"/>
      <c r="E32" s="570"/>
      <c r="F32" s="570"/>
      <c r="G32" s="570"/>
      <c r="H32" s="570"/>
      <c r="I32" s="570"/>
      <c r="J32" s="570"/>
      <c r="K32" s="570"/>
      <c r="L32" s="570"/>
      <c r="M32" s="578"/>
    </row>
    <row r="33" spans="1:28" s="548" customFormat="1" ht="23.1" customHeight="1">
      <c r="A33" s="568"/>
      <c r="B33" s="569"/>
      <c r="C33" s="570"/>
      <c r="D33" s="570"/>
      <c r="E33" s="570"/>
      <c r="F33" s="570"/>
      <c r="G33" s="570"/>
      <c r="H33" s="570"/>
      <c r="I33" s="570"/>
      <c r="J33" s="570"/>
      <c r="K33" s="570"/>
      <c r="L33" s="570"/>
      <c r="M33" s="578"/>
    </row>
    <row r="34" spans="1:28" s="548" customFormat="1" ht="23.1" customHeight="1">
      <c r="A34" s="568"/>
      <c r="B34" s="569"/>
      <c r="C34" s="570"/>
      <c r="D34" s="570"/>
      <c r="E34" s="570"/>
      <c r="F34" s="570"/>
      <c r="G34" s="570"/>
      <c r="H34" s="570"/>
      <c r="I34" s="570"/>
      <c r="J34" s="570"/>
      <c r="K34" s="570"/>
      <c r="L34" s="570"/>
      <c r="M34" s="578"/>
    </row>
    <row r="35" spans="1:28" s="548" customFormat="1" ht="23.1" customHeight="1">
      <c r="A35" s="568"/>
      <c r="B35" s="569"/>
      <c r="C35" s="570"/>
      <c r="D35" s="570"/>
      <c r="E35" s="570"/>
      <c r="F35" s="570"/>
      <c r="G35" s="570"/>
      <c r="H35" s="570"/>
      <c r="I35" s="570"/>
      <c r="J35" s="570"/>
      <c r="K35" s="570"/>
      <c r="L35" s="570"/>
      <c r="M35" s="578"/>
    </row>
    <row r="36" spans="1:28" s="548" customFormat="1" ht="23.1" customHeight="1">
      <c r="A36" s="568"/>
      <c r="B36" s="569"/>
      <c r="C36" s="570"/>
      <c r="D36" s="570"/>
      <c r="E36" s="570"/>
      <c r="F36" s="570"/>
      <c r="G36" s="570"/>
      <c r="H36" s="570"/>
      <c r="I36" s="570"/>
      <c r="J36" s="570"/>
      <c r="K36" s="570"/>
      <c r="L36" s="570"/>
      <c r="M36" s="578"/>
    </row>
    <row r="37" spans="1:28" s="491" customFormat="1" ht="23.1" customHeight="1" thickBot="1">
      <c r="A37" s="579" t="s">
        <v>1578</v>
      </c>
      <c r="B37" s="515"/>
      <c r="C37" s="515"/>
      <c r="D37" s="516"/>
      <c r="E37" s="517"/>
      <c r="F37" s="517"/>
      <c r="G37" s="516"/>
      <c r="H37" s="516"/>
      <c r="I37" s="517"/>
      <c r="J37" s="515"/>
      <c r="K37" s="518"/>
      <c r="L37" s="519"/>
      <c r="M37" s="519"/>
      <c r="N37" s="548"/>
      <c r="O37" s="548"/>
      <c r="P37" s="548"/>
      <c r="Q37" s="548"/>
      <c r="R37" s="548"/>
    </row>
    <row r="38" spans="1:28" s="491" customFormat="1" ht="16.5" customHeight="1">
      <c r="A38" s="502"/>
      <c r="B38" s="493"/>
      <c r="C38" s="493"/>
      <c r="E38" s="503"/>
      <c r="F38" s="503"/>
      <c r="I38" s="503"/>
      <c r="J38" s="493"/>
      <c r="K38" s="522"/>
      <c r="M38" s="580" t="s">
        <v>2284</v>
      </c>
      <c r="N38" s="548"/>
      <c r="O38" s="548"/>
      <c r="P38" s="548"/>
      <c r="Q38" s="548"/>
      <c r="R38" s="548"/>
    </row>
    <row r="39" spans="1:28" s="491" customFormat="1" ht="19.5" customHeight="1">
      <c r="A39" s="521" t="s">
        <v>1222</v>
      </c>
      <c r="B39" s="493"/>
      <c r="C39" s="503" t="s">
        <v>1223</v>
      </c>
      <c r="F39" s="493" t="s">
        <v>1008</v>
      </c>
      <c r="I39" s="581" t="s">
        <v>1635</v>
      </c>
      <c r="K39" s="523"/>
      <c r="N39" s="548"/>
      <c r="O39" s="548"/>
      <c r="P39" s="548"/>
      <c r="Q39" s="548"/>
      <c r="R39" s="548"/>
    </row>
    <row r="40" spans="1:28" s="491" customFormat="1" ht="19.5" customHeight="1">
      <c r="F40" s="493" t="s">
        <v>1009</v>
      </c>
      <c r="H40" s="493"/>
      <c r="I40" s="493"/>
      <c r="J40" s="523"/>
      <c r="N40" s="548"/>
      <c r="O40" s="548"/>
      <c r="P40" s="548"/>
      <c r="Q40" s="548"/>
      <c r="R40" s="548"/>
    </row>
    <row r="41" spans="1:28" s="584" customFormat="1" ht="20.100000000000001" customHeight="1">
      <c r="A41" s="582" t="s">
        <v>1665</v>
      </c>
      <c r="B41" s="583"/>
      <c r="C41" s="583"/>
      <c r="D41" s="583"/>
      <c r="E41" s="583"/>
      <c r="F41" s="583"/>
      <c r="G41" s="583"/>
      <c r="H41" s="583"/>
      <c r="I41" s="583"/>
      <c r="J41" s="583"/>
      <c r="K41" s="583"/>
      <c r="L41" s="583"/>
      <c r="M41" s="583"/>
      <c r="N41" s="583"/>
      <c r="O41" s="583"/>
      <c r="P41" s="583"/>
      <c r="Q41" s="583"/>
      <c r="R41" s="583"/>
      <c r="S41" s="583"/>
      <c r="T41" s="583"/>
      <c r="U41" s="583"/>
      <c r="V41" s="583"/>
      <c r="W41" s="583"/>
      <c r="X41" s="583"/>
      <c r="Y41" s="583"/>
    </row>
    <row r="42" spans="1:28" ht="20.100000000000001" customHeight="1">
      <c r="A42" s="582" t="s">
        <v>1666</v>
      </c>
      <c r="B42" s="583"/>
      <c r="C42" s="583"/>
      <c r="D42" s="583"/>
      <c r="E42" s="583"/>
      <c r="F42" s="583"/>
      <c r="G42" s="583"/>
      <c r="H42" s="583"/>
      <c r="I42" s="583"/>
      <c r="J42" s="583"/>
      <c r="K42" s="583"/>
      <c r="L42" s="583"/>
      <c r="M42" s="583"/>
      <c r="N42" s="583"/>
      <c r="O42" s="583"/>
      <c r="P42" s="583"/>
      <c r="Q42" s="583"/>
      <c r="R42" s="583"/>
      <c r="S42" s="583"/>
      <c r="T42" s="583"/>
      <c r="U42" s="583"/>
      <c r="V42" s="583"/>
      <c r="W42" s="583"/>
      <c r="X42" s="583"/>
      <c r="Y42" s="583"/>
      <c r="Z42" s="583"/>
      <c r="AA42" s="583"/>
      <c r="AB42" s="583"/>
    </row>
    <row r="43" spans="1:28" ht="20.100000000000001" customHeight="1">
      <c r="A43" s="582" t="s">
        <v>1667</v>
      </c>
      <c r="B43" s="583"/>
      <c r="C43" s="583"/>
      <c r="D43" s="583"/>
      <c r="E43" s="583"/>
      <c r="F43" s="583"/>
      <c r="G43" s="583"/>
      <c r="H43" s="583"/>
      <c r="I43" s="583"/>
      <c r="J43" s="583"/>
      <c r="K43" s="583"/>
      <c r="L43" s="583"/>
      <c r="M43" s="583"/>
      <c r="N43" s="583"/>
      <c r="O43" s="583"/>
      <c r="P43" s="583"/>
      <c r="Q43" s="583"/>
      <c r="R43" s="583"/>
      <c r="S43" s="583"/>
      <c r="T43" s="583"/>
      <c r="U43" s="583"/>
      <c r="V43" s="583"/>
      <c r="W43" s="583"/>
      <c r="X43" s="583"/>
      <c r="Y43" s="583"/>
      <c r="Z43" s="583"/>
      <c r="AA43" s="583"/>
      <c r="AB43" s="583"/>
    </row>
    <row r="44" spans="1:28">
      <c r="A44" s="585"/>
      <c r="B44" s="585"/>
      <c r="C44" s="585"/>
      <c r="D44" s="585"/>
      <c r="E44" s="585"/>
      <c r="F44" s="585"/>
      <c r="G44" s="585"/>
      <c r="H44" s="585"/>
      <c r="I44" s="585"/>
      <c r="J44" s="585"/>
      <c r="K44" s="585"/>
      <c r="L44" s="585"/>
      <c r="M44" s="585"/>
      <c r="N44" s="585"/>
      <c r="O44" s="585"/>
      <c r="P44" s="585"/>
      <c r="Q44" s="585"/>
      <c r="R44" s="585"/>
      <c r="S44" s="585"/>
      <c r="T44" s="585"/>
      <c r="U44" s="585"/>
      <c r="V44" s="585"/>
      <c r="W44" s="585"/>
      <c r="X44" s="585"/>
      <c r="Y44" s="585"/>
      <c r="Z44" s="585"/>
      <c r="AA44" s="585"/>
      <c r="AB44" s="585"/>
    </row>
  </sheetData>
  <mergeCells count="25">
    <mergeCell ref="J22:J23"/>
    <mergeCell ref="K22:M23"/>
    <mergeCell ref="A24:M24"/>
    <mergeCell ref="D25:I25"/>
    <mergeCell ref="L11:M11"/>
    <mergeCell ref="L25:M25"/>
    <mergeCell ref="L12:M12"/>
    <mergeCell ref="L13:M13"/>
    <mergeCell ref="L14:M14"/>
    <mergeCell ref="L15:M15"/>
    <mergeCell ref="L16:M16"/>
    <mergeCell ref="L17:M17"/>
    <mergeCell ref="L18:M18"/>
    <mergeCell ref="L19:M19"/>
    <mergeCell ref="J1:J2"/>
    <mergeCell ref="K1:M2"/>
    <mergeCell ref="A3:M3"/>
    <mergeCell ref="L4:M4"/>
    <mergeCell ref="L5:M5"/>
    <mergeCell ref="D4:I4"/>
    <mergeCell ref="L6:M6"/>
    <mergeCell ref="L7:M7"/>
    <mergeCell ref="L8:M8"/>
    <mergeCell ref="L9:M9"/>
    <mergeCell ref="L10:M10"/>
  </mergeCells>
  <phoneticPr fontId="13" type="noConversion"/>
  <hyperlinks>
    <hyperlink ref="N1" location="預告統計資料發布時間表!A1" display="回發布時間表" xr:uid="{A6EF0EB1-62E5-4978-BCFB-2A7EBDC6AFD7}"/>
  </hyperlinks>
  <printOptions horizontalCentered="1" verticalCentered="1"/>
  <pageMargins left="0.74803149606299213" right="0.59055118110236227" top="0.78740157480314965" bottom="0.59055118110236227" header="0.51181102362204722" footer="0.43307086614173229"/>
  <pageSetup paperSize="9" scale="88" fitToHeight="0" orientation="landscape" r:id="rId1"/>
  <headerFooter alignWithMargins="0"/>
  <rowBreaks count="1" manualBreakCount="1">
    <brk id="20" max="16383" man="1"/>
  </rowBreaks>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57C47-1CC6-434B-99E5-53E6E2378607}">
  <dimension ref="A1:P27"/>
  <sheetViews>
    <sheetView workbookViewId="0">
      <selection activeCell="P1" sqref="P1"/>
    </sheetView>
  </sheetViews>
  <sheetFormatPr defaultColWidth="8" defaultRowHeight="12"/>
  <cols>
    <col min="1" max="1" width="5.88671875" style="589" customWidth="1"/>
    <col min="2" max="2" width="6.77734375" style="589" customWidth="1"/>
    <col min="3" max="3" width="9.77734375" style="589" customWidth="1"/>
    <col min="4" max="4" width="10.44140625" style="589" customWidth="1"/>
    <col min="5" max="6" width="10.21875" style="589" customWidth="1"/>
    <col min="7" max="7" width="14.77734375" style="589" customWidth="1"/>
    <col min="8" max="9" width="10.21875" style="589" customWidth="1"/>
    <col min="10" max="10" width="13.109375" style="589" customWidth="1"/>
    <col min="11" max="12" width="17.88671875" style="589" customWidth="1"/>
    <col min="13" max="14" width="14.21875" style="589" customWidth="1"/>
    <col min="15" max="15" width="19.21875" style="589" customWidth="1"/>
    <col min="16" max="256" width="8" style="589"/>
    <col min="257" max="257" width="5.88671875" style="589" customWidth="1"/>
    <col min="258" max="258" width="6.77734375" style="589" customWidth="1"/>
    <col min="259" max="259" width="9.77734375" style="589" customWidth="1"/>
    <col min="260" max="260" width="10.44140625" style="589" customWidth="1"/>
    <col min="261" max="262" width="10.21875" style="589" customWidth="1"/>
    <col min="263" max="263" width="14.77734375" style="589" customWidth="1"/>
    <col min="264" max="265" width="10.21875" style="589" customWidth="1"/>
    <col min="266" max="266" width="13.109375" style="589" customWidth="1"/>
    <col min="267" max="268" width="17.88671875" style="589" customWidth="1"/>
    <col min="269" max="270" width="14.21875" style="589" customWidth="1"/>
    <col min="271" max="271" width="19.21875" style="589" customWidth="1"/>
    <col min="272" max="512" width="8" style="589"/>
    <col min="513" max="513" width="5.88671875" style="589" customWidth="1"/>
    <col min="514" max="514" width="6.77734375" style="589" customWidth="1"/>
    <col min="515" max="515" width="9.77734375" style="589" customWidth="1"/>
    <col min="516" max="516" width="10.44140625" style="589" customWidth="1"/>
    <col min="517" max="518" width="10.21875" style="589" customWidth="1"/>
    <col min="519" max="519" width="14.77734375" style="589" customWidth="1"/>
    <col min="520" max="521" width="10.21875" style="589" customWidth="1"/>
    <col min="522" max="522" width="13.109375" style="589" customWidth="1"/>
    <col min="523" max="524" width="17.88671875" style="589" customWidth="1"/>
    <col min="525" max="526" width="14.21875" style="589" customWidth="1"/>
    <col min="527" max="527" width="19.21875" style="589" customWidth="1"/>
    <col min="528" max="768" width="8" style="589"/>
    <col min="769" max="769" width="5.88671875" style="589" customWidth="1"/>
    <col min="770" max="770" width="6.77734375" style="589" customWidth="1"/>
    <col min="771" max="771" width="9.77734375" style="589" customWidth="1"/>
    <col min="772" max="772" width="10.44140625" style="589" customWidth="1"/>
    <col min="773" max="774" width="10.21875" style="589" customWidth="1"/>
    <col min="775" max="775" width="14.77734375" style="589" customWidth="1"/>
    <col min="776" max="777" width="10.21875" style="589" customWidth="1"/>
    <col min="778" max="778" width="13.109375" style="589" customWidth="1"/>
    <col min="779" max="780" width="17.88671875" style="589" customWidth="1"/>
    <col min="781" max="782" width="14.21875" style="589" customWidth="1"/>
    <col min="783" max="783" width="19.21875" style="589" customWidth="1"/>
    <col min="784" max="1024" width="8" style="589"/>
    <col min="1025" max="1025" width="5.88671875" style="589" customWidth="1"/>
    <col min="1026" max="1026" width="6.77734375" style="589" customWidth="1"/>
    <col min="1027" max="1027" width="9.77734375" style="589" customWidth="1"/>
    <col min="1028" max="1028" width="10.44140625" style="589" customWidth="1"/>
    <col min="1029" max="1030" width="10.21875" style="589" customWidth="1"/>
    <col min="1031" max="1031" width="14.77734375" style="589" customWidth="1"/>
    <col min="1032" max="1033" width="10.21875" style="589" customWidth="1"/>
    <col min="1034" max="1034" width="13.109375" style="589" customWidth="1"/>
    <col min="1035" max="1036" width="17.88671875" style="589" customWidth="1"/>
    <col min="1037" max="1038" width="14.21875" style="589" customWidth="1"/>
    <col min="1039" max="1039" width="19.21875" style="589" customWidth="1"/>
    <col min="1040" max="1280" width="8" style="589"/>
    <col min="1281" max="1281" width="5.88671875" style="589" customWidth="1"/>
    <col min="1282" max="1282" width="6.77734375" style="589" customWidth="1"/>
    <col min="1283" max="1283" width="9.77734375" style="589" customWidth="1"/>
    <col min="1284" max="1284" width="10.44140625" style="589" customWidth="1"/>
    <col min="1285" max="1286" width="10.21875" style="589" customWidth="1"/>
    <col min="1287" max="1287" width="14.77734375" style="589" customWidth="1"/>
    <col min="1288" max="1289" width="10.21875" style="589" customWidth="1"/>
    <col min="1290" max="1290" width="13.109375" style="589" customWidth="1"/>
    <col min="1291" max="1292" width="17.88671875" style="589" customWidth="1"/>
    <col min="1293" max="1294" width="14.21875" style="589" customWidth="1"/>
    <col min="1295" max="1295" width="19.21875" style="589" customWidth="1"/>
    <col min="1296" max="1536" width="8" style="589"/>
    <col min="1537" max="1537" width="5.88671875" style="589" customWidth="1"/>
    <col min="1538" max="1538" width="6.77734375" style="589" customWidth="1"/>
    <col min="1539" max="1539" width="9.77734375" style="589" customWidth="1"/>
    <col min="1540" max="1540" width="10.44140625" style="589" customWidth="1"/>
    <col min="1541" max="1542" width="10.21875" style="589" customWidth="1"/>
    <col min="1543" max="1543" width="14.77734375" style="589" customWidth="1"/>
    <col min="1544" max="1545" width="10.21875" style="589" customWidth="1"/>
    <col min="1546" max="1546" width="13.109375" style="589" customWidth="1"/>
    <col min="1547" max="1548" width="17.88671875" style="589" customWidth="1"/>
    <col min="1549" max="1550" width="14.21875" style="589" customWidth="1"/>
    <col min="1551" max="1551" width="19.21875" style="589" customWidth="1"/>
    <col min="1552" max="1792" width="8" style="589"/>
    <col min="1793" max="1793" width="5.88671875" style="589" customWidth="1"/>
    <col min="1794" max="1794" width="6.77734375" style="589" customWidth="1"/>
    <col min="1795" max="1795" width="9.77734375" style="589" customWidth="1"/>
    <col min="1796" max="1796" width="10.44140625" style="589" customWidth="1"/>
    <col min="1797" max="1798" width="10.21875" style="589" customWidth="1"/>
    <col min="1799" max="1799" width="14.77734375" style="589" customWidth="1"/>
    <col min="1800" max="1801" width="10.21875" style="589" customWidth="1"/>
    <col min="1802" max="1802" width="13.109375" style="589" customWidth="1"/>
    <col min="1803" max="1804" width="17.88671875" style="589" customWidth="1"/>
    <col min="1805" max="1806" width="14.21875" style="589" customWidth="1"/>
    <col min="1807" max="1807" width="19.21875" style="589" customWidth="1"/>
    <col min="1808" max="2048" width="8" style="589"/>
    <col min="2049" max="2049" width="5.88671875" style="589" customWidth="1"/>
    <col min="2050" max="2050" width="6.77734375" style="589" customWidth="1"/>
    <col min="2051" max="2051" width="9.77734375" style="589" customWidth="1"/>
    <col min="2052" max="2052" width="10.44140625" style="589" customWidth="1"/>
    <col min="2053" max="2054" width="10.21875" style="589" customWidth="1"/>
    <col min="2055" max="2055" width="14.77734375" style="589" customWidth="1"/>
    <col min="2056" max="2057" width="10.21875" style="589" customWidth="1"/>
    <col min="2058" max="2058" width="13.109375" style="589" customWidth="1"/>
    <col min="2059" max="2060" width="17.88671875" style="589" customWidth="1"/>
    <col min="2061" max="2062" width="14.21875" style="589" customWidth="1"/>
    <col min="2063" max="2063" width="19.21875" style="589" customWidth="1"/>
    <col min="2064" max="2304" width="8" style="589"/>
    <col min="2305" max="2305" width="5.88671875" style="589" customWidth="1"/>
    <col min="2306" max="2306" width="6.77734375" style="589" customWidth="1"/>
    <col min="2307" max="2307" width="9.77734375" style="589" customWidth="1"/>
    <col min="2308" max="2308" width="10.44140625" style="589" customWidth="1"/>
    <col min="2309" max="2310" width="10.21875" style="589" customWidth="1"/>
    <col min="2311" max="2311" width="14.77734375" style="589" customWidth="1"/>
    <col min="2312" max="2313" width="10.21875" style="589" customWidth="1"/>
    <col min="2314" max="2314" width="13.109375" style="589" customWidth="1"/>
    <col min="2315" max="2316" width="17.88671875" style="589" customWidth="1"/>
    <col min="2317" max="2318" width="14.21875" style="589" customWidth="1"/>
    <col min="2319" max="2319" width="19.21875" style="589" customWidth="1"/>
    <col min="2320" max="2560" width="8" style="589"/>
    <col min="2561" max="2561" width="5.88671875" style="589" customWidth="1"/>
    <col min="2562" max="2562" width="6.77734375" style="589" customWidth="1"/>
    <col min="2563" max="2563" width="9.77734375" style="589" customWidth="1"/>
    <col min="2564" max="2564" width="10.44140625" style="589" customWidth="1"/>
    <col min="2565" max="2566" width="10.21875" style="589" customWidth="1"/>
    <col min="2567" max="2567" width="14.77734375" style="589" customWidth="1"/>
    <col min="2568" max="2569" width="10.21875" style="589" customWidth="1"/>
    <col min="2570" max="2570" width="13.109375" style="589" customWidth="1"/>
    <col min="2571" max="2572" width="17.88671875" style="589" customWidth="1"/>
    <col min="2573" max="2574" width="14.21875" style="589" customWidth="1"/>
    <col min="2575" max="2575" width="19.21875" style="589" customWidth="1"/>
    <col min="2576" max="2816" width="8" style="589"/>
    <col min="2817" max="2817" width="5.88671875" style="589" customWidth="1"/>
    <col min="2818" max="2818" width="6.77734375" style="589" customWidth="1"/>
    <col min="2819" max="2819" width="9.77734375" style="589" customWidth="1"/>
    <col min="2820" max="2820" width="10.44140625" style="589" customWidth="1"/>
    <col min="2821" max="2822" width="10.21875" style="589" customWidth="1"/>
    <col min="2823" max="2823" width="14.77734375" style="589" customWidth="1"/>
    <col min="2824" max="2825" width="10.21875" style="589" customWidth="1"/>
    <col min="2826" max="2826" width="13.109375" style="589" customWidth="1"/>
    <col min="2827" max="2828" width="17.88671875" style="589" customWidth="1"/>
    <col min="2829" max="2830" width="14.21875" style="589" customWidth="1"/>
    <col min="2831" max="2831" width="19.21875" style="589" customWidth="1"/>
    <col min="2832" max="3072" width="8" style="589"/>
    <col min="3073" max="3073" width="5.88671875" style="589" customWidth="1"/>
    <col min="3074" max="3074" width="6.77734375" style="589" customWidth="1"/>
    <col min="3075" max="3075" width="9.77734375" style="589" customWidth="1"/>
    <col min="3076" max="3076" width="10.44140625" style="589" customWidth="1"/>
    <col min="3077" max="3078" width="10.21875" style="589" customWidth="1"/>
    <col min="3079" max="3079" width="14.77734375" style="589" customWidth="1"/>
    <col min="3080" max="3081" width="10.21875" style="589" customWidth="1"/>
    <col min="3082" max="3082" width="13.109375" style="589" customWidth="1"/>
    <col min="3083" max="3084" width="17.88671875" style="589" customWidth="1"/>
    <col min="3085" max="3086" width="14.21875" style="589" customWidth="1"/>
    <col min="3087" max="3087" width="19.21875" style="589" customWidth="1"/>
    <col min="3088" max="3328" width="8" style="589"/>
    <col min="3329" max="3329" width="5.88671875" style="589" customWidth="1"/>
    <col min="3330" max="3330" width="6.77734375" style="589" customWidth="1"/>
    <col min="3331" max="3331" width="9.77734375" style="589" customWidth="1"/>
    <col min="3332" max="3332" width="10.44140625" style="589" customWidth="1"/>
    <col min="3333" max="3334" width="10.21875" style="589" customWidth="1"/>
    <col min="3335" max="3335" width="14.77734375" style="589" customWidth="1"/>
    <col min="3336" max="3337" width="10.21875" style="589" customWidth="1"/>
    <col min="3338" max="3338" width="13.109375" style="589" customWidth="1"/>
    <col min="3339" max="3340" width="17.88671875" style="589" customWidth="1"/>
    <col min="3341" max="3342" width="14.21875" style="589" customWidth="1"/>
    <col min="3343" max="3343" width="19.21875" style="589" customWidth="1"/>
    <col min="3344" max="3584" width="8" style="589"/>
    <col min="3585" max="3585" width="5.88671875" style="589" customWidth="1"/>
    <col min="3586" max="3586" width="6.77734375" style="589" customWidth="1"/>
    <col min="3587" max="3587" width="9.77734375" style="589" customWidth="1"/>
    <col min="3588" max="3588" width="10.44140625" style="589" customWidth="1"/>
    <col min="3589" max="3590" width="10.21875" style="589" customWidth="1"/>
    <col min="3591" max="3591" width="14.77734375" style="589" customWidth="1"/>
    <col min="3592" max="3593" width="10.21875" style="589" customWidth="1"/>
    <col min="3594" max="3594" width="13.109375" style="589" customWidth="1"/>
    <col min="3595" max="3596" width="17.88671875" style="589" customWidth="1"/>
    <col min="3597" max="3598" width="14.21875" style="589" customWidth="1"/>
    <col min="3599" max="3599" width="19.21875" style="589" customWidth="1"/>
    <col min="3600" max="3840" width="8" style="589"/>
    <col min="3841" max="3841" width="5.88671875" style="589" customWidth="1"/>
    <col min="3842" max="3842" width="6.77734375" style="589" customWidth="1"/>
    <col min="3843" max="3843" width="9.77734375" style="589" customWidth="1"/>
    <col min="3844" max="3844" width="10.44140625" style="589" customWidth="1"/>
    <col min="3845" max="3846" width="10.21875" style="589" customWidth="1"/>
    <col min="3847" max="3847" width="14.77734375" style="589" customWidth="1"/>
    <col min="3848" max="3849" width="10.21875" style="589" customWidth="1"/>
    <col min="3850" max="3850" width="13.109375" style="589" customWidth="1"/>
    <col min="3851" max="3852" width="17.88671875" style="589" customWidth="1"/>
    <col min="3853" max="3854" width="14.21875" style="589" customWidth="1"/>
    <col min="3855" max="3855" width="19.21875" style="589" customWidth="1"/>
    <col min="3856" max="4096" width="8" style="589"/>
    <col min="4097" max="4097" width="5.88671875" style="589" customWidth="1"/>
    <col min="4098" max="4098" width="6.77734375" style="589" customWidth="1"/>
    <col min="4099" max="4099" width="9.77734375" style="589" customWidth="1"/>
    <col min="4100" max="4100" width="10.44140625" style="589" customWidth="1"/>
    <col min="4101" max="4102" width="10.21875" style="589" customWidth="1"/>
    <col min="4103" max="4103" width="14.77734375" style="589" customWidth="1"/>
    <col min="4104" max="4105" width="10.21875" style="589" customWidth="1"/>
    <col min="4106" max="4106" width="13.109375" style="589" customWidth="1"/>
    <col min="4107" max="4108" width="17.88671875" style="589" customWidth="1"/>
    <col min="4109" max="4110" width="14.21875" style="589" customWidth="1"/>
    <col min="4111" max="4111" width="19.21875" style="589" customWidth="1"/>
    <col min="4112" max="4352" width="8" style="589"/>
    <col min="4353" max="4353" width="5.88671875" style="589" customWidth="1"/>
    <col min="4354" max="4354" width="6.77734375" style="589" customWidth="1"/>
    <col min="4355" max="4355" width="9.77734375" style="589" customWidth="1"/>
    <col min="4356" max="4356" width="10.44140625" style="589" customWidth="1"/>
    <col min="4357" max="4358" width="10.21875" style="589" customWidth="1"/>
    <col min="4359" max="4359" width="14.77734375" style="589" customWidth="1"/>
    <col min="4360" max="4361" width="10.21875" style="589" customWidth="1"/>
    <col min="4362" max="4362" width="13.109375" style="589" customWidth="1"/>
    <col min="4363" max="4364" width="17.88671875" style="589" customWidth="1"/>
    <col min="4365" max="4366" width="14.21875" style="589" customWidth="1"/>
    <col min="4367" max="4367" width="19.21875" style="589" customWidth="1"/>
    <col min="4368" max="4608" width="8" style="589"/>
    <col min="4609" max="4609" width="5.88671875" style="589" customWidth="1"/>
    <col min="4610" max="4610" width="6.77734375" style="589" customWidth="1"/>
    <col min="4611" max="4611" width="9.77734375" style="589" customWidth="1"/>
    <col min="4612" max="4612" width="10.44140625" style="589" customWidth="1"/>
    <col min="4613" max="4614" width="10.21875" style="589" customWidth="1"/>
    <col min="4615" max="4615" width="14.77734375" style="589" customWidth="1"/>
    <col min="4616" max="4617" width="10.21875" style="589" customWidth="1"/>
    <col min="4618" max="4618" width="13.109375" style="589" customWidth="1"/>
    <col min="4619" max="4620" width="17.88671875" style="589" customWidth="1"/>
    <col min="4621" max="4622" width="14.21875" style="589" customWidth="1"/>
    <col min="4623" max="4623" width="19.21875" style="589" customWidth="1"/>
    <col min="4624" max="4864" width="8" style="589"/>
    <col min="4865" max="4865" width="5.88671875" style="589" customWidth="1"/>
    <col min="4866" max="4866" width="6.77734375" style="589" customWidth="1"/>
    <col min="4867" max="4867" width="9.77734375" style="589" customWidth="1"/>
    <col min="4868" max="4868" width="10.44140625" style="589" customWidth="1"/>
    <col min="4869" max="4870" width="10.21875" style="589" customWidth="1"/>
    <col min="4871" max="4871" width="14.77734375" style="589" customWidth="1"/>
    <col min="4872" max="4873" width="10.21875" style="589" customWidth="1"/>
    <col min="4874" max="4874" width="13.109375" style="589" customWidth="1"/>
    <col min="4875" max="4876" width="17.88671875" style="589" customWidth="1"/>
    <col min="4877" max="4878" width="14.21875" style="589" customWidth="1"/>
    <col min="4879" max="4879" width="19.21875" style="589" customWidth="1"/>
    <col min="4880" max="5120" width="8" style="589"/>
    <col min="5121" max="5121" width="5.88671875" style="589" customWidth="1"/>
    <col min="5122" max="5122" width="6.77734375" style="589" customWidth="1"/>
    <col min="5123" max="5123" width="9.77734375" style="589" customWidth="1"/>
    <col min="5124" max="5124" width="10.44140625" style="589" customWidth="1"/>
    <col min="5125" max="5126" width="10.21875" style="589" customWidth="1"/>
    <col min="5127" max="5127" width="14.77734375" style="589" customWidth="1"/>
    <col min="5128" max="5129" width="10.21875" style="589" customWidth="1"/>
    <col min="5130" max="5130" width="13.109375" style="589" customWidth="1"/>
    <col min="5131" max="5132" width="17.88671875" style="589" customWidth="1"/>
    <col min="5133" max="5134" width="14.21875" style="589" customWidth="1"/>
    <col min="5135" max="5135" width="19.21875" style="589" customWidth="1"/>
    <col min="5136" max="5376" width="8" style="589"/>
    <col min="5377" max="5377" width="5.88671875" style="589" customWidth="1"/>
    <col min="5378" max="5378" width="6.77734375" style="589" customWidth="1"/>
    <col min="5379" max="5379" width="9.77734375" style="589" customWidth="1"/>
    <col min="5380" max="5380" width="10.44140625" style="589" customWidth="1"/>
    <col min="5381" max="5382" width="10.21875" style="589" customWidth="1"/>
    <col min="5383" max="5383" width="14.77734375" style="589" customWidth="1"/>
    <col min="5384" max="5385" width="10.21875" style="589" customWidth="1"/>
    <col min="5386" max="5386" width="13.109375" style="589" customWidth="1"/>
    <col min="5387" max="5388" width="17.88671875" style="589" customWidth="1"/>
    <col min="5389" max="5390" width="14.21875" style="589" customWidth="1"/>
    <col min="5391" max="5391" width="19.21875" style="589" customWidth="1"/>
    <col min="5392" max="5632" width="8" style="589"/>
    <col min="5633" max="5633" width="5.88671875" style="589" customWidth="1"/>
    <col min="5634" max="5634" width="6.77734375" style="589" customWidth="1"/>
    <col min="5635" max="5635" width="9.77734375" style="589" customWidth="1"/>
    <col min="5636" max="5636" width="10.44140625" style="589" customWidth="1"/>
    <col min="5637" max="5638" width="10.21875" style="589" customWidth="1"/>
    <col min="5639" max="5639" width="14.77734375" style="589" customWidth="1"/>
    <col min="5640" max="5641" width="10.21875" style="589" customWidth="1"/>
    <col min="5642" max="5642" width="13.109375" style="589" customWidth="1"/>
    <col min="5643" max="5644" width="17.88671875" style="589" customWidth="1"/>
    <col min="5645" max="5646" width="14.21875" style="589" customWidth="1"/>
    <col min="5647" max="5647" width="19.21875" style="589" customWidth="1"/>
    <col min="5648" max="5888" width="8" style="589"/>
    <col min="5889" max="5889" width="5.88671875" style="589" customWidth="1"/>
    <col min="5890" max="5890" width="6.77734375" style="589" customWidth="1"/>
    <col min="5891" max="5891" width="9.77734375" style="589" customWidth="1"/>
    <col min="5892" max="5892" width="10.44140625" style="589" customWidth="1"/>
    <col min="5893" max="5894" width="10.21875" style="589" customWidth="1"/>
    <col min="5895" max="5895" width="14.77734375" style="589" customWidth="1"/>
    <col min="5896" max="5897" width="10.21875" style="589" customWidth="1"/>
    <col min="5898" max="5898" width="13.109375" style="589" customWidth="1"/>
    <col min="5899" max="5900" width="17.88671875" style="589" customWidth="1"/>
    <col min="5901" max="5902" width="14.21875" style="589" customWidth="1"/>
    <col min="5903" max="5903" width="19.21875" style="589" customWidth="1"/>
    <col min="5904" max="6144" width="8" style="589"/>
    <col min="6145" max="6145" width="5.88671875" style="589" customWidth="1"/>
    <col min="6146" max="6146" width="6.77734375" style="589" customWidth="1"/>
    <col min="6147" max="6147" width="9.77734375" style="589" customWidth="1"/>
    <col min="6148" max="6148" width="10.44140625" style="589" customWidth="1"/>
    <col min="6149" max="6150" width="10.21875" style="589" customWidth="1"/>
    <col min="6151" max="6151" width="14.77734375" style="589" customWidth="1"/>
    <col min="6152" max="6153" width="10.21875" style="589" customWidth="1"/>
    <col min="6154" max="6154" width="13.109375" style="589" customWidth="1"/>
    <col min="6155" max="6156" width="17.88671875" style="589" customWidth="1"/>
    <col min="6157" max="6158" width="14.21875" style="589" customWidth="1"/>
    <col min="6159" max="6159" width="19.21875" style="589" customWidth="1"/>
    <col min="6160" max="6400" width="8" style="589"/>
    <col min="6401" max="6401" width="5.88671875" style="589" customWidth="1"/>
    <col min="6402" max="6402" width="6.77734375" style="589" customWidth="1"/>
    <col min="6403" max="6403" width="9.77734375" style="589" customWidth="1"/>
    <col min="6404" max="6404" width="10.44140625" style="589" customWidth="1"/>
    <col min="6405" max="6406" width="10.21875" style="589" customWidth="1"/>
    <col min="6407" max="6407" width="14.77734375" style="589" customWidth="1"/>
    <col min="6408" max="6409" width="10.21875" style="589" customWidth="1"/>
    <col min="6410" max="6410" width="13.109375" style="589" customWidth="1"/>
    <col min="6411" max="6412" width="17.88671875" style="589" customWidth="1"/>
    <col min="6413" max="6414" width="14.21875" style="589" customWidth="1"/>
    <col min="6415" max="6415" width="19.21875" style="589" customWidth="1"/>
    <col min="6416" max="6656" width="8" style="589"/>
    <col min="6657" max="6657" width="5.88671875" style="589" customWidth="1"/>
    <col min="6658" max="6658" width="6.77734375" style="589" customWidth="1"/>
    <col min="6659" max="6659" width="9.77734375" style="589" customWidth="1"/>
    <col min="6660" max="6660" width="10.44140625" style="589" customWidth="1"/>
    <col min="6661" max="6662" width="10.21875" style="589" customWidth="1"/>
    <col min="6663" max="6663" width="14.77734375" style="589" customWidth="1"/>
    <col min="6664" max="6665" width="10.21875" style="589" customWidth="1"/>
    <col min="6666" max="6666" width="13.109375" style="589" customWidth="1"/>
    <col min="6667" max="6668" width="17.88671875" style="589" customWidth="1"/>
    <col min="6669" max="6670" width="14.21875" style="589" customWidth="1"/>
    <col min="6671" max="6671" width="19.21875" style="589" customWidth="1"/>
    <col min="6672" max="6912" width="8" style="589"/>
    <col min="6913" max="6913" width="5.88671875" style="589" customWidth="1"/>
    <col min="6914" max="6914" width="6.77734375" style="589" customWidth="1"/>
    <col min="6915" max="6915" width="9.77734375" style="589" customWidth="1"/>
    <col min="6916" max="6916" width="10.44140625" style="589" customWidth="1"/>
    <col min="6917" max="6918" width="10.21875" style="589" customWidth="1"/>
    <col min="6919" max="6919" width="14.77734375" style="589" customWidth="1"/>
    <col min="6920" max="6921" width="10.21875" style="589" customWidth="1"/>
    <col min="6922" max="6922" width="13.109375" style="589" customWidth="1"/>
    <col min="6923" max="6924" width="17.88671875" style="589" customWidth="1"/>
    <col min="6925" max="6926" width="14.21875" style="589" customWidth="1"/>
    <col min="6927" max="6927" width="19.21875" style="589" customWidth="1"/>
    <col min="6928" max="7168" width="8" style="589"/>
    <col min="7169" max="7169" width="5.88671875" style="589" customWidth="1"/>
    <col min="7170" max="7170" width="6.77734375" style="589" customWidth="1"/>
    <col min="7171" max="7171" width="9.77734375" style="589" customWidth="1"/>
    <col min="7172" max="7172" width="10.44140625" style="589" customWidth="1"/>
    <col min="7173" max="7174" width="10.21875" style="589" customWidth="1"/>
    <col min="7175" max="7175" width="14.77734375" style="589" customWidth="1"/>
    <col min="7176" max="7177" width="10.21875" style="589" customWidth="1"/>
    <col min="7178" max="7178" width="13.109375" style="589" customWidth="1"/>
    <col min="7179" max="7180" width="17.88671875" style="589" customWidth="1"/>
    <col min="7181" max="7182" width="14.21875" style="589" customWidth="1"/>
    <col min="7183" max="7183" width="19.21875" style="589" customWidth="1"/>
    <col min="7184" max="7424" width="8" style="589"/>
    <col min="7425" max="7425" width="5.88671875" style="589" customWidth="1"/>
    <col min="7426" max="7426" width="6.77734375" style="589" customWidth="1"/>
    <col min="7427" max="7427" width="9.77734375" style="589" customWidth="1"/>
    <col min="7428" max="7428" width="10.44140625" style="589" customWidth="1"/>
    <col min="7429" max="7430" width="10.21875" style="589" customWidth="1"/>
    <col min="7431" max="7431" width="14.77734375" style="589" customWidth="1"/>
    <col min="7432" max="7433" width="10.21875" style="589" customWidth="1"/>
    <col min="7434" max="7434" width="13.109375" style="589" customWidth="1"/>
    <col min="7435" max="7436" width="17.88671875" style="589" customWidth="1"/>
    <col min="7437" max="7438" width="14.21875" style="589" customWidth="1"/>
    <col min="7439" max="7439" width="19.21875" style="589" customWidth="1"/>
    <col min="7440" max="7680" width="8" style="589"/>
    <col min="7681" max="7681" width="5.88671875" style="589" customWidth="1"/>
    <col min="7682" max="7682" width="6.77734375" style="589" customWidth="1"/>
    <col min="7683" max="7683" width="9.77734375" style="589" customWidth="1"/>
    <col min="7684" max="7684" width="10.44140625" style="589" customWidth="1"/>
    <col min="7685" max="7686" width="10.21875" style="589" customWidth="1"/>
    <col min="7687" max="7687" width="14.77734375" style="589" customWidth="1"/>
    <col min="7688" max="7689" width="10.21875" style="589" customWidth="1"/>
    <col min="7690" max="7690" width="13.109375" style="589" customWidth="1"/>
    <col min="7691" max="7692" width="17.88671875" style="589" customWidth="1"/>
    <col min="7693" max="7694" width="14.21875" style="589" customWidth="1"/>
    <col min="7695" max="7695" width="19.21875" style="589" customWidth="1"/>
    <col min="7696" max="7936" width="8" style="589"/>
    <col min="7937" max="7937" width="5.88671875" style="589" customWidth="1"/>
    <col min="7938" max="7938" width="6.77734375" style="589" customWidth="1"/>
    <col min="7939" max="7939" width="9.77734375" style="589" customWidth="1"/>
    <col min="7940" max="7940" width="10.44140625" style="589" customWidth="1"/>
    <col min="7941" max="7942" width="10.21875" style="589" customWidth="1"/>
    <col min="7943" max="7943" width="14.77734375" style="589" customWidth="1"/>
    <col min="7944" max="7945" width="10.21875" style="589" customWidth="1"/>
    <col min="7946" max="7946" width="13.109375" style="589" customWidth="1"/>
    <col min="7947" max="7948" width="17.88671875" style="589" customWidth="1"/>
    <col min="7949" max="7950" width="14.21875" style="589" customWidth="1"/>
    <col min="7951" max="7951" width="19.21875" style="589" customWidth="1"/>
    <col min="7952" max="8192" width="8" style="589"/>
    <col min="8193" max="8193" width="5.88671875" style="589" customWidth="1"/>
    <col min="8194" max="8194" width="6.77734375" style="589" customWidth="1"/>
    <col min="8195" max="8195" width="9.77734375" style="589" customWidth="1"/>
    <col min="8196" max="8196" width="10.44140625" style="589" customWidth="1"/>
    <col min="8197" max="8198" width="10.21875" style="589" customWidth="1"/>
    <col min="8199" max="8199" width="14.77734375" style="589" customWidth="1"/>
    <col min="8200" max="8201" width="10.21875" style="589" customWidth="1"/>
    <col min="8202" max="8202" width="13.109375" style="589" customWidth="1"/>
    <col min="8203" max="8204" width="17.88671875" style="589" customWidth="1"/>
    <col min="8205" max="8206" width="14.21875" style="589" customWidth="1"/>
    <col min="8207" max="8207" width="19.21875" style="589" customWidth="1"/>
    <col min="8208" max="8448" width="8" style="589"/>
    <col min="8449" max="8449" width="5.88671875" style="589" customWidth="1"/>
    <col min="8450" max="8450" width="6.77734375" style="589" customWidth="1"/>
    <col min="8451" max="8451" width="9.77734375" style="589" customWidth="1"/>
    <col min="8452" max="8452" width="10.44140625" style="589" customWidth="1"/>
    <col min="8453" max="8454" width="10.21875" style="589" customWidth="1"/>
    <col min="8455" max="8455" width="14.77734375" style="589" customWidth="1"/>
    <col min="8456" max="8457" width="10.21875" style="589" customWidth="1"/>
    <col min="8458" max="8458" width="13.109375" style="589" customWidth="1"/>
    <col min="8459" max="8460" width="17.88671875" style="589" customWidth="1"/>
    <col min="8461" max="8462" width="14.21875" style="589" customWidth="1"/>
    <col min="8463" max="8463" width="19.21875" style="589" customWidth="1"/>
    <col min="8464" max="8704" width="8" style="589"/>
    <col min="8705" max="8705" width="5.88671875" style="589" customWidth="1"/>
    <col min="8706" max="8706" width="6.77734375" style="589" customWidth="1"/>
    <col min="8707" max="8707" width="9.77734375" style="589" customWidth="1"/>
    <col min="8708" max="8708" width="10.44140625" style="589" customWidth="1"/>
    <col min="8709" max="8710" width="10.21875" style="589" customWidth="1"/>
    <col min="8711" max="8711" width="14.77734375" style="589" customWidth="1"/>
    <col min="8712" max="8713" width="10.21875" style="589" customWidth="1"/>
    <col min="8714" max="8714" width="13.109375" style="589" customWidth="1"/>
    <col min="8715" max="8716" width="17.88671875" style="589" customWidth="1"/>
    <col min="8717" max="8718" width="14.21875" style="589" customWidth="1"/>
    <col min="8719" max="8719" width="19.21875" style="589" customWidth="1"/>
    <col min="8720" max="8960" width="8" style="589"/>
    <col min="8961" max="8961" width="5.88671875" style="589" customWidth="1"/>
    <col min="8962" max="8962" width="6.77734375" style="589" customWidth="1"/>
    <col min="8963" max="8963" width="9.77734375" style="589" customWidth="1"/>
    <col min="8964" max="8964" width="10.44140625" style="589" customWidth="1"/>
    <col min="8965" max="8966" width="10.21875" style="589" customWidth="1"/>
    <col min="8967" max="8967" width="14.77734375" style="589" customWidth="1"/>
    <col min="8968" max="8969" width="10.21875" style="589" customWidth="1"/>
    <col min="8970" max="8970" width="13.109375" style="589" customWidth="1"/>
    <col min="8971" max="8972" width="17.88671875" style="589" customWidth="1"/>
    <col min="8973" max="8974" width="14.21875" style="589" customWidth="1"/>
    <col min="8975" max="8975" width="19.21875" style="589" customWidth="1"/>
    <col min="8976" max="9216" width="8" style="589"/>
    <col min="9217" max="9217" width="5.88671875" style="589" customWidth="1"/>
    <col min="9218" max="9218" width="6.77734375" style="589" customWidth="1"/>
    <col min="9219" max="9219" width="9.77734375" style="589" customWidth="1"/>
    <col min="9220" max="9220" width="10.44140625" style="589" customWidth="1"/>
    <col min="9221" max="9222" width="10.21875" style="589" customWidth="1"/>
    <col min="9223" max="9223" width="14.77734375" style="589" customWidth="1"/>
    <col min="9224" max="9225" width="10.21875" style="589" customWidth="1"/>
    <col min="9226" max="9226" width="13.109375" style="589" customWidth="1"/>
    <col min="9227" max="9228" width="17.88671875" style="589" customWidth="1"/>
    <col min="9229" max="9230" width="14.21875" style="589" customWidth="1"/>
    <col min="9231" max="9231" width="19.21875" style="589" customWidth="1"/>
    <col min="9232" max="9472" width="8" style="589"/>
    <col min="9473" max="9473" width="5.88671875" style="589" customWidth="1"/>
    <col min="9474" max="9474" width="6.77734375" style="589" customWidth="1"/>
    <col min="9475" max="9475" width="9.77734375" style="589" customWidth="1"/>
    <col min="9476" max="9476" width="10.44140625" style="589" customWidth="1"/>
    <col min="9477" max="9478" width="10.21875" style="589" customWidth="1"/>
    <col min="9479" max="9479" width="14.77734375" style="589" customWidth="1"/>
    <col min="9480" max="9481" width="10.21875" style="589" customWidth="1"/>
    <col min="9482" max="9482" width="13.109375" style="589" customWidth="1"/>
    <col min="9483" max="9484" width="17.88671875" style="589" customWidth="1"/>
    <col min="9485" max="9486" width="14.21875" style="589" customWidth="1"/>
    <col min="9487" max="9487" width="19.21875" style="589" customWidth="1"/>
    <col min="9488" max="9728" width="8" style="589"/>
    <col min="9729" max="9729" width="5.88671875" style="589" customWidth="1"/>
    <col min="9730" max="9730" width="6.77734375" style="589" customWidth="1"/>
    <col min="9731" max="9731" width="9.77734375" style="589" customWidth="1"/>
    <col min="9732" max="9732" width="10.44140625" style="589" customWidth="1"/>
    <col min="9733" max="9734" width="10.21875" style="589" customWidth="1"/>
    <col min="9735" max="9735" width="14.77734375" style="589" customWidth="1"/>
    <col min="9736" max="9737" width="10.21875" style="589" customWidth="1"/>
    <col min="9738" max="9738" width="13.109375" style="589" customWidth="1"/>
    <col min="9739" max="9740" width="17.88671875" style="589" customWidth="1"/>
    <col min="9741" max="9742" width="14.21875" style="589" customWidth="1"/>
    <col min="9743" max="9743" width="19.21875" style="589" customWidth="1"/>
    <col min="9744" max="9984" width="8" style="589"/>
    <col min="9985" max="9985" width="5.88671875" style="589" customWidth="1"/>
    <col min="9986" max="9986" width="6.77734375" style="589" customWidth="1"/>
    <col min="9987" max="9987" width="9.77734375" style="589" customWidth="1"/>
    <col min="9988" max="9988" width="10.44140625" style="589" customWidth="1"/>
    <col min="9989" max="9990" width="10.21875" style="589" customWidth="1"/>
    <col min="9991" max="9991" width="14.77734375" style="589" customWidth="1"/>
    <col min="9992" max="9993" width="10.21875" style="589" customWidth="1"/>
    <col min="9994" max="9994" width="13.109375" style="589" customWidth="1"/>
    <col min="9995" max="9996" width="17.88671875" style="589" customWidth="1"/>
    <col min="9997" max="9998" width="14.21875" style="589" customWidth="1"/>
    <col min="9999" max="9999" width="19.21875" style="589" customWidth="1"/>
    <col min="10000" max="10240" width="8" style="589"/>
    <col min="10241" max="10241" width="5.88671875" style="589" customWidth="1"/>
    <col min="10242" max="10242" width="6.77734375" style="589" customWidth="1"/>
    <col min="10243" max="10243" width="9.77734375" style="589" customWidth="1"/>
    <col min="10244" max="10244" width="10.44140625" style="589" customWidth="1"/>
    <col min="10245" max="10246" width="10.21875" style="589" customWidth="1"/>
    <col min="10247" max="10247" width="14.77734375" style="589" customWidth="1"/>
    <col min="10248" max="10249" width="10.21875" style="589" customWidth="1"/>
    <col min="10250" max="10250" width="13.109375" style="589" customWidth="1"/>
    <col min="10251" max="10252" width="17.88671875" style="589" customWidth="1"/>
    <col min="10253" max="10254" width="14.21875" style="589" customWidth="1"/>
    <col min="10255" max="10255" width="19.21875" style="589" customWidth="1"/>
    <col min="10256" max="10496" width="8" style="589"/>
    <col min="10497" max="10497" width="5.88671875" style="589" customWidth="1"/>
    <col min="10498" max="10498" width="6.77734375" style="589" customWidth="1"/>
    <col min="10499" max="10499" width="9.77734375" style="589" customWidth="1"/>
    <col min="10500" max="10500" width="10.44140625" style="589" customWidth="1"/>
    <col min="10501" max="10502" width="10.21875" style="589" customWidth="1"/>
    <col min="10503" max="10503" width="14.77734375" style="589" customWidth="1"/>
    <col min="10504" max="10505" width="10.21875" style="589" customWidth="1"/>
    <col min="10506" max="10506" width="13.109375" style="589" customWidth="1"/>
    <col min="10507" max="10508" width="17.88671875" style="589" customWidth="1"/>
    <col min="10509" max="10510" width="14.21875" style="589" customWidth="1"/>
    <col min="10511" max="10511" width="19.21875" style="589" customWidth="1"/>
    <col min="10512" max="10752" width="8" style="589"/>
    <col min="10753" max="10753" width="5.88671875" style="589" customWidth="1"/>
    <col min="10754" max="10754" width="6.77734375" style="589" customWidth="1"/>
    <col min="10755" max="10755" width="9.77734375" style="589" customWidth="1"/>
    <col min="10756" max="10756" width="10.44140625" style="589" customWidth="1"/>
    <col min="10757" max="10758" width="10.21875" style="589" customWidth="1"/>
    <col min="10759" max="10759" width="14.77734375" style="589" customWidth="1"/>
    <col min="10760" max="10761" width="10.21875" style="589" customWidth="1"/>
    <col min="10762" max="10762" width="13.109375" style="589" customWidth="1"/>
    <col min="10763" max="10764" width="17.88671875" style="589" customWidth="1"/>
    <col min="10765" max="10766" width="14.21875" style="589" customWidth="1"/>
    <col min="10767" max="10767" width="19.21875" style="589" customWidth="1"/>
    <col min="10768" max="11008" width="8" style="589"/>
    <col min="11009" max="11009" width="5.88671875" style="589" customWidth="1"/>
    <col min="11010" max="11010" width="6.77734375" style="589" customWidth="1"/>
    <col min="11011" max="11011" width="9.77734375" style="589" customWidth="1"/>
    <col min="11012" max="11012" width="10.44140625" style="589" customWidth="1"/>
    <col min="11013" max="11014" width="10.21875" style="589" customWidth="1"/>
    <col min="11015" max="11015" width="14.77734375" style="589" customWidth="1"/>
    <col min="11016" max="11017" width="10.21875" style="589" customWidth="1"/>
    <col min="11018" max="11018" width="13.109375" style="589" customWidth="1"/>
    <col min="11019" max="11020" width="17.88671875" style="589" customWidth="1"/>
    <col min="11021" max="11022" width="14.21875" style="589" customWidth="1"/>
    <col min="11023" max="11023" width="19.21875" style="589" customWidth="1"/>
    <col min="11024" max="11264" width="8" style="589"/>
    <col min="11265" max="11265" width="5.88671875" style="589" customWidth="1"/>
    <col min="11266" max="11266" width="6.77734375" style="589" customWidth="1"/>
    <col min="11267" max="11267" width="9.77734375" style="589" customWidth="1"/>
    <col min="11268" max="11268" width="10.44140625" style="589" customWidth="1"/>
    <col min="11269" max="11270" width="10.21875" style="589" customWidth="1"/>
    <col min="11271" max="11271" width="14.77734375" style="589" customWidth="1"/>
    <col min="11272" max="11273" width="10.21875" style="589" customWidth="1"/>
    <col min="11274" max="11274" width="13.109375" style="589" customWidth="1"/>
    <col min="11275" max="11276" width="17.88671875" style="589" customWidth="1"/>
    <col min="11277" max="11278" width="14.21875" style="589" customWidth="1"/>
    <col min="11279" max="11279" width="19.21875" style="589" customWidth="1"/>
    <col min="11280" max="11520" width="8" style="589"/>
    <col min="11521" max="11521" width="5.88671875" style="589" customWidth="1"/>
    <col min="11522" max="11522" width="6.77734375" style="589" customWidth="1"/>
    <col min="11523" max="11523" width="9.77734375" style="589" customWidth="1"/>
    <col min="11524" max="11524" width="10.44140625" style="589" customWidth="1"/>
    <col min="11525" max="11526" width="10.21875" style="589" customWidth="1"/>
    <col min="11527" max="11527" width="14.77734375" style="589" customWidth="1"/>
    <col min="11528" max="11529" width="10.21875" style="589" customWidth="1"/>
    <col min="11530" max="11530" width="13.109375" style="589" customWidth="1"/>
    <col min="11531" max="11532" width="17.88671875" style="589" customWidth="1"/>
    <col min="11533" max="11534" width="14.21875" style="589" customWidth="1"/>
    <col min="11535" max="11535" width="19.21875" style="589" customWidth="1"/>
    <col min="11536" max="11776" width="8" style="589"/>
    <col min="11777" max="11777" width="5.88671875" style="589" customWidth="1"/>
    <col min="11778" max="11778" width="6.77734375" style="589" customWidth="1"/>
    <col min="11779" max="11779" width="9.77734375" style="589" customWidth="1"/>
    <col min="11780" max="11780" width="10.44140625" style="589" customWidth="1"/>
    <col min="11781" max="11782" width="10.21875" style="589" customWidth="1"/>
    <col min="11783" max="11783" width="14.77734375" style="589" customWidth="1"/>
    <col min="11784" max="11785" width="10.21875" style="589" customWidth="1"/>
    <col min="11786" max="11786" width="13.109375" style="589" customWidth="1"/>
    <col min="11787" max="11788" width="17.88671875" style="589" customWidth="1"/>
    <col min="11789" max="11790" width="14.21875" style="589" customWidth="1"/>
    <col min="11791" max="11791" width="19.21875" style="589" customWidth="1"/>
    <col min="11792" max="12032" width="8" style="589"/>
    <col min="12033" max="12033" width="5.88671875" style="589" customWidth="1"/>
    <col min="12034" max="12034" width="6.77734375" style="589" customWidth="1"/>
    <col min="12035" max="12035" width="9.77734375" style="589" customWidth="1"/>
    <col min="12036" max="12036" width="10.44140625" style="589" customWidth="1"/>
    <col min="12037" max="12038" width="10.21875" style="589" customWidth="1"/>
    <col min="12039" max="12039" width="14.77734375" style="589" customWidth="1"/>
    <col min="12040" max="12041" width="10.21875" style="589" customWidth="1"/>
    <col min="12042" max="12042" width="13.109375" style="589" customWidth="1"/>
    <col min="12043" max="12044" width="17.88671875" style="589" customWidth="1"/>
    <col min="12045" max="12046" width="14.21875" style="589" customWidth="1"/>
    <col min="12047" max="12047" width="19.21875" style="589" customWidth="1"/>
    <col min="12048" max="12288" width="8" style="589"/>
    <col min="12289" max="12289" width="5.88671875" style="589" customWidth="1"/>
    <col min="12290" max="12290" width="6.77734375" style="589" customWidth="1"/>
    <col min="12291" max="12291" width="9.77734375" style="589" customWidth="1"/>
    <col min="12292" max="12292" width="10.44140625" style="589" customWidth="1"/>
    <col min="12293" max="12294" width="10.21875" style="589" customWidth="1"/>
    <col min="12295" max="12295" width="14.77734375" style="589" customWidth="1"/>
    <col min="12296" max="12297" width="10.21875" style="589" customWidth="1"/>
    <col min="12298" max="12298" width="13.109375" style="589" customWidth="1"/>
    <col min="12299" max="12300" width="17.88671875" style="589" customWidth="1"/>
    <col min="12301" max="12302" width="14.21875" style="589" customWidth="1"/>
    <col min="12303" max="12303" width="19.21875" style="589" customWidth="1"/>
    <col min="12304" max="12544" width="8" style="589"/>
    <col min="12545" max="12545" width="5.88671875" style="589" customWidth="1"/>
    <col min="12546" max="12546" width="6.77734375" style="589" customWidth="1"/>
    <col min="12547" max="12547" width="9.77734375" style="589" customWidth="1"/>
    <col min="12548" max="12548" width="10.44140625" style="589" customWidth="1"/>
    <col min="12549" max="12550" width="10.21875" style="589" customWidth="1"/>
    <col min="12551" max="12551" width="14.77734375" style="589" customWidth="1"/>
    <col min="12552" max="12553" width="10.21875" style="589" customWidth="1"/>
    <col min="12554" max="12554" width="13.109375" style="589" customWidth="1"/>
    <col min="12555" max="12556" width="17.88671875" style="589" customWidth="1"/>
    <col min="12557" max="12558" width="14.21875" style="589" customWidth="1"/>
    <col min="12559" max="12559" width="19.21875" style="589" customWidth="1"/>
    <col min="12560" max="12800" width="8" style="589"/>
    <col min="12801" max="12801" width="5.88671875" style="589" customWidth="1"/>
    <col min="12802" max="12802" width="6.77734375" style="589" customWidth="1"/>
    <col min="12803" max="12803" width="9.77734375" style="589" customWidth="1"/>
    <col min="12804" max="12804" width="10.44140625" style="589" customWidth="1"/>
    <col min="12805" max="12806" width="10.21875" style="589" customWidth="1"/>
    <col min="12807" max="12807" width="14.77734375" style="589" customWidth="1"/>
    <col min="12808" max="12809" width="10.21875" style="589" customWidth="1"/>
    <col min="12810" max="12810" width="13.109375" style="589" customWidth="1"/>
    <col min="12811" max="12812" width="17.88671875" style="589" customWidth="1"/>
    <col min="12813" max="12814" width="14.21875" style="589" customWidth="1"/>
    <col min="12815" max="12815" width="19.21875" style="589" customWidth="1"/>
    <col min="12816" max="13056" width="8" style="589"/>
    <col min="13057" max="13057" width="5.88671875" style="589" customWidth="1"/>
    <col min="13058" max="13058" width="6.77734375" style="589" customWidth="1"/>
    <col min="13059" max="13059" width="9.77734375" style="589" customWidth="1"/>
    <col min="13060" max="13060" width="10.44140625" style="589" customWidth="1"/>
    <col min="13061" max="13062" width="10.21875" style="589" customWidth="1"/>
    <col min="13063" max="13063" width="14.77734375" style="589" customWidth="1"/>
    <col min="13064" max="13065" width="10.21875" style="589" customWidth="1"/>
    <col min="13066" max="13066" width="13.109375" style="589" customWidth="1"/>
    <col min="13067" max="13068" width="17.88671875" style="589" customWidth="1"/>
    <col min="13069" max="13070" width="14.21875" style="589" customWidth="1"/>
    <col min="13071" max="13071" width="19.21875" style="589" customWidth="1"/>
    <col min="13072" max="13312" width="8" style="589"/>
    <col min="13313" max="13313" width="5.88671875" style="589" customWidth="1"/>
    <col min="13314" max="13314" width="6.77734375" style="589" customWidth="1"/>
    <col min="13315" max="13315" width="9.77734375" style="589" customWidth="1"/>
    <col min="13316" max="13316" width="10.44140625" style="589" customWidth="1"/>
    <col min="13317" max="13318" width="10.21875" style="589" customWidth="1"/>
    <col min="13319" max="13319" width="14.77734375" style="589" customWidth="1"/>
    <col min="13320" max="13321" width="10.21875" style="589" customWidth="1"/>
    <col min="13322" max="13322" width="13.109375" style="589" customWidth="1"/>
    <col min="13323" max="13324" width="17.88671875" style="589" customWidth="1"/>
    <col min="13325" max="13326" width="14.21875" style="589" customWidth="1"/>
    <col min="13327" max="13327" width="19.21875" style="589" customWidth="1"/>
    <col min="13328" max="13568" width="8" style="589"/>
    <col min="13569" max="13569" width="5.88671875" style="589" customWidth="1"/>
    <col min="13570" max="13570" width="6.77734375" style="589" customWidth="1"/>
    <col min="13571" max="13571" width="9.77734375" style="589" customWidth="1"/>
    <col min="13572" max="13572" width="10.44140625" style="589" customWidth="1"/>
    <col min="13573" max="13574" width="10.21875" style="589" customWidth="1"/>
    <col min="13575" max="13575" width="14.77734375" style="589" customWidth="1"/>
    <col min="13576" max="13577" width="10.21875" style="589" customWidth="1"/>
    <col min="13578" max="13578" width="13.109375" style="589" customWidth="1"/>
    <col min="13579" max="13580" width="17.88671875" style="589" customWidth="1"/>
    <col min="13581" max="13582" width="14.21875" style="589" customWidth="1"/>
    <col min="13583" max="13583" width="19.21875" style="589" customWidth="1"/>
    <col min="13584" max="13824" width="8" style="589"/>
    <col min="13825" max="13825" width="5.88671875" style="589" customWidth="1"/>
    <col min="13826" max="13826" width="6.77734375" style="589" customWidth="1"/>
    <col min="13827" max="13827" width="9.77734375" style="589" customWidth="1"/>
    <col min="13828" max="13828" width="10.44140625" style="589" customWidth="1"/>
    <col min="13829" max="13830" width="10.21875" style="589" customWidth="1"/>
    <col min="13831" max="13831" width="14.77734375" style="589" customWidth="1"/>
    <col min="13832" max="13833" width="10.21875" style="589" customWidth="1"/>
    <col min="13834" max="13834" width="13.109375" style="589" customWidth="1"/>
    <col min="13835" max="13836" width="17.88671875" style="589" customWidth="1"/>
    <col min="13837" max="13838" width="14.21875" style="589" customWidth="1"/>
    <col min="13839" max="13839" width="19.21875" style="589" customWidth="1"/>
    <col min="13840" max="14080" width="8" style="589"/>
    <col min="14081" max="14081" width="5.88671875" style="589" customWidth="1"/>
    <col min="14082" max="14082" width="6.77734375" style="589" customWidth="1"/>
    <col min="14083" max="14083" width="9.77734375" style="589" customWidth="1"/>
    <col min="14084" max="14084" width="10.44140625" style="589" customWidth="1"/>
    <col min="14085" max="14086" width="10.21875" style="589" customWidth="1"/>
    <col min="14087" max="14087" width="14.77734375" style="589" customWidth="1"/>
    <col min="14088" max="14089" width="10.21875" style="589" customWidth="1"/>
    <col min="14090" max="14090" width="13.109375" style="589" customWidth="1"/>
    <col min="14091" max="14092" width="17.88671875" style="589" customWidth="1"/>
    <col min="14093" max="14094" width="14.21875" style="589" customWidth="1"/>
    <col min="14095" max="14095" width="19.21875" style="589" customWidth="1"/>
    <col min="14096" max="14336" width="8" style="589"/>
    <col min="14337" max="14337" width="5.88671875" style="589" customWidth="1"/>
    <col min="14338" max="14338" width="6.77734375" style="589" customWidth="1"/>
    <col min="14339" max="14339" width="9.77734375" style="589" customWidth="1"/>
    <col min="14340" max="14340" width="10.44140625" style="589" customWidth="1"/>
    <col min="14341" max="14342" width="10.21875" style="589" customWidth="1"/>
    <col min="14343" max="14343" width="14.77734375" style="589" customWidth="1"/>
    <col min="14344" max="14345" width="10.21875" style="589" customWidth="1"/>
    <col min="14346" max="14346" width="13.109375" style="589" customWidth="1"/>
    <col min="14347" max="14348" width="17.88671875" style="589" customWidth="1"/>
    <col min="14349" max="14350" width="14.21875" style="589" customWidth="1"/>
    <col min="14351" max="14351" width="19.21875" style="589" customWidth="1"/>
    <col min="14352" max="14592" width="8" style="589"/>
    <col min="14593" max="14593" width="5.88671875" style="589" customWidth="1"/>
    <col min="14594" max="14594" width="6.77734375" style="589" customWidth="1"/>
    <col min="14595" max="14595" width="9.77734375" style="589" customWidth="1"/>
    <col min="14596" max="14596" width="10.44140625" style="589" customWidth="1"/>
    <col min="14597" max="14598" width="10.21875" style="589" customWidth="1"/>
    <col min="14599" max="14599" width="14.77734375" style="589" customWidth="1"/>
    <col min="14600" max="14601" width="10.21875" style="589" customWidth="1"/>
    <col min="14602" max="14602" width="13.109375" style="589" customWidth="1"/>
    <col min="14603" max="14604" width="17.88671875" style="589" customWidth="1"/>
    <col min="14605" max="14606" width="14.21875" style="589" customWidth="1"/>
    <col min="14607" max="14607" width="19.21875" style="589" customWidth="1"/>
    <col min="14608" max="14848" width="8" style="589"/>
    <col min="14849" max="14849" width="5.88671875" style="589" customWidth="1"/>
    <col min="14850" max="14850" width="6.77734375" style="589" customWidth="1"/>
    <col min="14851" max="14851" width="9.77734375" style="589" customWidth="1"/>
    <col min="14852" max="14852" width="10.44140625" style="589" customWidth="1"/>
    <col min="14853" max="14854" width="10.21875" style="589" customWidth="1"/>
    <col min="14855" max="14855" width="14.77734375" style="589" customWidth="1"/>
    <col min="14856" max="14857" width="10.21875" style="589" customWidth="1"/>
    <col min="14858" max="14858" width="13.109375" style="589" customWidth="1"/>
    <col min="14859" max="14860" width="17.88671875" style="589" customWidth="1"/>
    <col min="14861" max="14862" width="14.21875" style="589" customWidth="1"/>
    <col min="14863" max="14863" width="19.21875" style="589" customWidth="1"/>
    <col min="14864" max="15104" width="8" style="589"/>
    <col min="15105" max="15105" width="5.88671875" style="589" customWidth="1"/>
    <col min="15106" max="15106" width="6.77734375" style="589" customWidth="1"/>
    <col min="15107" max="15107" width="9.77734375" style="589" customWidth="1"/>
    <col min="15108" max="15108" width="10.44140625" style="589" customWidth="1"/>
    <col min="15109" max="15110" width="10.21875" style="589" customWidth="1"/>
    <col min="15111" max="15111" width="14.77734375" style="589" customWidth="1"/>
    <col min="15112" max="15113" width="10.21875" style="589" customWidth="1"/>
    <col min="15114" max="15114" width="13.109375" style="589" customWidth="1"/>
    <col min="15115" max="15116" width="17.88671875" style="589" customWidth="1"/>
    <col min="15117" max="15118" width="14.21875" style="589" customWidth="1"/>
    <col min="15119" max="15119" width="19.21875" style="589" customWidth="1"/>
    <col min="15120" max="15360" width="8" style="589"/>
    <col min="15361" max="15361" width="5.88671875" style="589" customWidth="1"/>
    <col min="15362" max="15362" width="6.77734375" style="589" customWidth="1"/>
    <col min="15363" max="15363" width="9.77734375" style="589" customWidth="1"/>
    <col min="15364" max="15364" width="10.44140625" style="589" customWidth="1"/>
    <col min="15365" max="15366" width="10.21875" style="589" customWidth="1"/>
    <col min="15367" max="15367" width="14.77734375" style="589" customWidth="1"/>
    <col min="15368" max="15369" width="10.21875" style="589" customWidth="1"/>
    <col min="15370" max="15370" width="13.109375" style="589" customWidth="1"/>
    <col min="15371" max="15372" width="17.88671875" style="589" customWidth="1"/>
    <col min="15373" max="15374" width="14.21875" style="589" customWidth="1"/>
    <col min="15375" max="15375" width="19.21875" style="589" customWidth="1"/>
    <col min="15376" max="15616" width="8" style="589"/>
    <col min="15617" max="15617" width="5.88671875" style="589" customWidth="1"/>
    <col min="15618" max="15618" width="6.77734375" style="589" customWidth="1"/>
    <col min="15619" max="15619" width="9.77734375" style="589" customWidth="1"/>
    <col min="15620" max="15620" width="10.44140625" style="589" customWidth="1"/>
    <col min="15621" max="15622" width="10.21875" style="589" customWidth="1"/>
    <col min="15623" max="15623" width="14.77734375" style="589" customWidth="1"/>
    <col min="15624" max="15625" width="10.21875" style="589" customWidth="1"/>
    <col min="15626" max="15626" width="13.109375" style="589" customWidth="1"/>
    <col min="15627" max="15628" width="17.88671875" style="589" customWidth="1"/>
    <col min="15629" max="15630" width="14.21875" style="589" customWidth="1"/>
    <col min="15631" max="15631" width="19.21875" style="589" customWidth="1"/>
    <col min="15632" max="15872" width="8" style="589"/>
    <col min="15873" max="15873" width="5.88671875" style="589" customWidth="1"/>
    <col min="15874" max="15874" width="6.77734375" style="589" customWidth="1"/>
    <col min="15875" max="15875" width="9.77734375" style="589" customWidth="1"/>
    <col min="15876" max="15876" width="10.44140625" style="589" customWidth="1"/>
    <col min="15877" max="15878" width="10.21875" style="589" customWidth="1"/>
    <col min="15879" max="15879" width="14.77734375" style="589" customWidth="1"/>
    <col min="15880" max="15881" width="10.21875" style="589" customWidth="1"/>
    <col min="15882" max="15882" width="13.109375" style="589" customWidth="1"/>
    <col min="15883" max="15884" width="17.88671875" style="589" customWidth="1"/>
    <col min="15885" max="15886" width="14.21875" style="589" customWidth="1"/>
    <col min="15887" max="15887" width="19.21875" style="589" customWidth="1"/>
    <col min="15888" max="16128" width="8" style="589"/>
    <col min="16129" max="16129" width="5.88671875" style="589" customWidth="1"/>
    <col min="16130" max="16130" width="6.77734375" style="589" customWidth="1"/>
    <col min="16131" max="16131" width="9.77734375" style="589" customWidth="1"/>
    <col min="16132" max="16132" width="10.44140625" style="589" customWidth="1"/>
    <col min="16133" max="16134" width="10.21875" style="589" customWidth="1"/>
    <col min="16135" max="16135" width="14.77734375" style="589" customWidth="1"/>
    <col min="16136" max="16137" width="10.21875" style="589" customWidth="1"/>
    <col min="16138" max="16138" width="13.109375" style="589" customWidth="1"/>
    <col min="16139" max="16140" width="17.88671875" style="589" customWidth="1"/>
    <col min="16141" max="16142" width="14.21875" style="589" customWidth="1"/>
    <col min="16143" max="16143" width="19.21875" style="589" customWidth="1"/>
    <col min="16144" max="16384" width="8" style="589"/>
  </cols>
  <sheetData>
    <row r="1" spans="1:16" ht="16.5" customHeight="1">
      <c r="A1" s="2374" t="s">
        <v>1079</v>
      </c>
      <c r="B1" s="2374"/>
      <c r="C1" s="586"/>
      <c r="D1" s="587"/>
      <c r="E1" s="588"/>
      <c r="F1" s="588"/>
      <c r="G1" s="588"/>
      <c r="H1" s="588"/>
      <c r="I1" s="588"/>
      <c r="J1" s="588"/>
      <c r="K1" s="588"/>
      <c r="L1" s="2375" t="s">
        <v>1051</v>
      </c>
      <c r="M1" s="2375"/>
      <c r="N1" s="2376" t="s">
        <v>1668</v>
      </c>
      <c r="O1" s="2377"/>
      <c r="P1" s="147" t="s">
        <v>873</v>
      </c>
    </row>
    <row r="2" spans="1:16" ht="18" customHeight="1">
      <c r="A2" s="2378" t="s">
        <v>1669</v>
      </c>
      <c r="B2" s="2378"/>
      <c r="C2" s="590" t="s">
        <v>1670</v>
      </c>
      <c r="D2" s="590"/>
      <c r="E2" s="588"/>
      <c r="F2" s="588"/>
      <c r="G2" s="588"/>
      <c r="H2" s="588"/>
      <c r="I2" s="588"/>
      <c r="J2" s="588"/>
      <c r="K2" s="588"/>
      <c r="L2" s="2375" t="s">
        <v>1671</v>
      </c>
      <c r="M2" s="2375"/>
      <c r="N2" s="2379" t="s">
        <v>1672</v>
      </c>
      <c r="O2" s="2380"/>
    </row>
    <row r="3" spans="1:16" ht="25.05" customHeight="1">
      <c r="A3" s="2382" t="s">
        <v>1673</v>
      </c>
      <c r="B3" s="2382"/>
      <c r="C3" s="2382"/>
      <c r="D3" s="2382"/>
      <c r="E3" s="2382"/>
      <c r="F3" s="2382"/>
      <c r="G3" s="2382"/>
      <c r="H3" s="2382"/>
      <c r="I3" s="2382"/>
      <c r="J3" s="2382"/>
      <c r="K3" s="2382"/>
      <c r="L3" s="2382"/>
      <c r="M3" s="2382"/>
      <c r="N3" s="2382"/>
      <c r="O3" s="2382"/>
    </row>
    <row r="4" spans="1:16" ht="21.15" customHeight="1" thickBot="1">
      <c r="A4" s="2383" t="s">
        <v>2282</v>
      </c>
      <c r="B4" s="2383"/>
      <c r="C4" s="2383"/>
      <c r="D4" s="2383"/>
      <c r="E4" s="2383"/>
      <c r="F4" s="2383"/>
      <c r="G4" s="2383"/>
      <c r="H4" s="2383"/>
      <c r="I4" s="2383"/>
      <c r="J4" s="2383"/>
      <c r="K4" s="2383"/>
      <c r="L4" s="2383"/>
      <c r="M4" s="2383"/>
      <c r="N4" s="2383"/>
      <c r="O4" s="2383"/>
    </row>
    <row r="5" spans="1:16" s="591" customFormat="1" ht="21.15" customHeight="1" thickBot="1">
      <c r="A5" s="2384" t="s">
        <v>1674</v>
      </c>
      <c r="B5" s="2384"/>
      <c r="C5" s="2384"/>
      <c r="D5" s="2385" t="s">
        <v>1675</v>
      </c>
      <c r="E5" s="2385"/>
      <c r="F5" s="2385"/>
      <c r="G5" s="2385"/>
      <c r="H5" s="2385"/>
      <c r="I5" s="2385"/>
      <c r="J5" s="2385"/>
      <c r="K5" s="2385"/>
      <c r="L5" s="2386" t="s">
        <v>1676</v>
      </c>
      <c r="M5" s="2386"/>
      <c r="N5" s="2386"/>
      <c r="O5" s="2387" t="s">
        <v>1677</v>
      </c>
    </row>
    <row r="6" spans="1:16" s="591" customFormat="1" ht="20.100000000000001" customHeight="1" thickBot="1">
      <c r="A6" s="2384"/>
      <c r="B6" s="2384"/>
      <c r="C6" s="2384"/>
      <c r="D6" s="2381" t="s">
        <v>1678</v>
      </c>
      <c r="E6" s="2389" t="s">
        <v>1679</v>
      </c>
      <c r="F6" s="2389"/>
      <c r="G6" s="2390" t="s">
        <v>1680</v>
      </c>
      <c r="H6" s="2390"/>
      <c r="I6" s="2390"/>
      <c r="J6" s="2391" t="s">
        <v>1681</v>
      </c>
      <c r="K6" s="2391"/>
      <c r="L6" s="2386"/>
      <c r="M6" s="2386"/>
      <c r="N6" s="2386"/>
      <c r="O6" s="2387"/>
    </row>
    <row r="7" spans="1:16" s="591" customFormat="1" ht="17.399999999999999" customHeight="1" thickBot="1">
      <c r="A7" s="2384"/>
      <c r="B7" s="2384"/>
      <c r="C7" s="2384"/>
      <c r="D7" s="2381"/>
      <c r="E7" s="2381" t="s">
        <v>1682</v>
      </c>
      <c r="F7" s="2381" t="s">
        <v>1683</v>
      </c>
      <c r="G7" s="2404" t="s">
        <v>1684</v>
      </c>
      <c r="H7" s="2404" t="s">
        <v>1685</v>
      </c>
      <c r="I7" s="2404" t="s">
        <v>1686</v>
      </c>
      <c r="J7" s="2381" t="s">
        <v>1687</v>
      </c>
      <c r="K7" s="2394" t="s">
        <v>1688</v>
      </c>
      <c r="L7" s="2391" t="s">
        <v>1689</v>
      </c>
      <c r="M7" s="2391"/>
      <c r="N7" s="2388" t="s">
        <v>1690</v>
      </c>
      <c r="O7" s="2387"/>
    </row>
    <row r="8" spans="1:16" s="591" customFormat="1" ht="42" customHeight="1" thickBot="1">
      <c r="A8" s="2384"/>
      <c r="B8" s="2384"/>
      <c r="C8" s="2384"/>
      <c r="D8" s="2381"/>
      <c r="E8" s="2381"/>
      <c r="F8" s="2381"/>
      <c r="G8" s="2404"/>
      <c r="H8" s="2404"/>
      <c r="I8" s="2404"/>
      <c r="J8" s="2381"/>
      <c r="K8" s="2394" t="s">
        <v>1691</v>
      </c>
      <c r="L8" s="592" t="s">
        <v>1692</v>
      </c>
      <c r="M8" s="593" t="s">
        <v>1693</v>
      </c>
      <c r="N8" s="2388"/>
      <c r="O8" s="2388"/>
    </row>
    <row r="9" spans="1:16" s="594" customFormat="1" ht="19.5" customHeight="1" thickBot="1">
      <c r="A9" s="2384" t="s">
        <v>1059</v>
      </c>
      <c r="B9" s="2398" t="s">
        <v>1062</v>
      </c>
      <c r="C9" s="2399"/>
      <c r="D9" s="1197">
        <f>SUM(E9:F9)</f>
        <v>15</v>
      </c>
      <c r="E9" s="1197">
        <f>SUM(E10:E21)</f>
        <v>4</v>
      </c>
      <c r="F9" s="1197">
        <f t="shared" ref="F9:O9" si="0">SUM(F10:F21)</f>
        <v>11</v>
      </c>
      <c r="G9" s="1197">
        <f t="shared" si="0"/>
        <v>3</v>
      </c>
      <c r="H9" s="1197">
        <f t="shared" si="0"/>
        <v>0</v>
      </c>
      <c r="I9" s="1197">
        <f t="shared" si="0"/>
        <v>0</v>
      </c>
      <c r="J9" s="1197">
        <f t="shared" si="0"/>
        <v>0</v>
      </c>
      <c r="K9" s="1197">
        <f t="shared" si="0"/>
        <v>15</v>
      </c>
      <c r="L9" s="1198">
        <f t="shared" si="0"/>
        <v>35140.807000000001</v>
      </c>
      <c r="M9" s="1198">
        <f t="shared" si="0"/>
        <v>14904.081999999999</v>
      </c>
      <c r="N9" s="1198">
        <f t="shared" si="0"/>
        <v>23967.200000000001</v>
      </c>
      <c r="O9" s="1199">
        <f t="shared" si="0"/>
        <v>542</v>
      </c>
    </row>
    <row r="10" spans="1:16" s="594" customFormat="1" ht="20.100000000000001" customHeight="1" thickBot="1">
      <c r="A10" s="2395"/>
      <c r="B10" s="2400" t="s">
        <v>1694</v>
      </c>
      <c r="C10" s="2401"/>
      <c r="D10" s="1197">
        <f t="shared" ref="D10:D21" si="1">SUM(E10:F10)</f>
        <v>4</v>
      </c>
      <c r="E10" s="1200">
        <v>2</v>
      </c>
      <c r="F10" s="1200">
        <v>2</v>
      </c>
      <c r="G10" s="1200">
        <v>2</v>
      </c>
      <c r="H10" s="1200"/>
      <c r="I10" s="1200"/>
      <c r="J10" s="1200"/>
      <c r="K10" s="1200">
        <v>4</v>
      </c>
      <c r="L10" s="1201">
        <v>19113.29</v>
      </c>
      <c r="M10" s="1202">
        <v>8597.14</v>
      </c>
      <c r="N10" s="1202">
        <v>4349.2</v>
      </c>
      <c r="O10" s="1203">
        <v>67</v>
      </c>
    </row>
    <row r="11" spans="1:16" s="594" customFormat="1" ht="19.5" customHeight="1" thickBot="1">
      <c r="A11" s="2395"/>
      <c r="B11" s="2400" t="s">
        <v>1695</v>
      </c>
      <c r="C11" s="2401"/>
      <c r="D11" s="1197">
        <f t="shared" si="1"/>
        <v>10</v>
      </c>
      <c r="E11" s="1200">
        <v>2</v>
      </c>
      <c r="F11" s="1200">
        <v>8</v>
      </c>
      <c r="G11" s="1200">
        <v>1</v>
      </c>
      <c r="H11" s="1200"/>
      <c r="I11" s="1200"/>
      <c r="J11" s="1200"/>
      <c r="K11" s="1200">
        <v>10</v>
      </c>
      <c r="L11" s="1201">
        <v>6110.4170000000004</v>
      </c>
      <c r="M11" s="1202">
        <v>5811.0870000000004</v>
      </c>
      <c r="N11" s="1202">
        <v>16314</v>
      </c>
      <c r="O11" s="1203">
        <v>455</v>
      </c>
    </row>
    <row r="12" spans="1:16" s="594" customFormat="1" ht="19.5" customHeight="1" thickBot="1">
      <c r="A12" s="2395"/>
      <c r="B12" s="2402" t="s">
        <v>1696</v>
      </c>
      <c r="C12" s="2403"/>
      <c r="D12" s="1197">
        <f t="shared" si="1"/>
        <v>0</v>
      </c>
      <c r="E12" s="1200"/>
      <c r="F12" s="1200"/>
      <c r="G12" s="1200"/>
      <c r="H12" s="1200"/>
      <c r="I12" s="1200"/>
      <c r="J12" s="1200"/>
      <c r="K12" s="1200"/>
      <c r="L12" s="1201"/>
      <c r="M12" s="1202"/>
      <c r="N12" s="1202"/>
      <c r="O12" s="1203"/>
    </row>
    <row r="13" spans="1:16" s="594" customFormat="1" ht="20.100000000000001" customHeight="1" thickBot="1">
      <c r="A13" s="2395"/>
      <c r="B13" s="2400" t="s">
        <v>1697</v>
      </c>
      <c r="C13" s="2401"/>
      <c r="D13" s="1197">
        <f t="shared" si="1"/>
        <v>0</v>
      </c>
      <c r="E13" s="1200"/>
      <c r="F13" s="1200"/>
      <c r="G13" s="1200"/>
      <c r="H13" s="1200"/>
      <c r="I13" s="1200"/>
      <c r="J13" s="1200"/>
      <c r="K13" s="1200"/>
      <c r="L13" s="1201"/>
      <c r="M13" s="1202"/>
      <c r="N13" s="1202"/>
      <c r="O13" s="1203"/>
    </row>
    <row r="14" spans="1:16" s="594" customFormat="1" ht="20.100000000000001" customHeight="1" thickBot="1">
      <c r="A14" s="2395"/>
      <c r="B14" s="2400" t="s">
        <v>1698</v>
      </c>
      <c r="C14" s="2401"/>
      <c r="D14" s="1197">
        <f t="shared" si="1"/>
        <v>1</v>
      </c>
      <c r="E14" s="1200"/>
      <c r="F14" s="1200">
        <v>1</v>
      </c>
      <c r="G14" s="1200"/>
      <c r="H14" s="1200"/>
      <c r="I14" s="1200"/>
      <c r="J14" s="1200"/>
      <c r="K14" s="1200">
        <v>1</v>
      </c>
      <c r="L14" s="1201">
        <v>9917.1</v>
      </c>
      <c r="M14" s="1202">
        <v>495.85500000000002</v>
      </c>
      <c r="N14" s="1202">
        <v>3304</v>
      </c>
      <c r="O14" s="1203">
        <v>20</v>
      </c>
    </row>
    <row r="15" spans="1:16" s="594" customFormat="1" ht="18" customHeight="1" thickBot="1">
      <c r="A15" s="2395"/>
      <c r="B15" s="2400" t="s">
        <v>1699</v>
      </c>
      <c r="C15" s="2401"/>
      <c r="D15" s="1197">
        <f t="shared" si="1"/>
        <v>0</v>
      </c>
      <c r="E15" s="1200"/>
      <c r="F15" s="1200"/>
      <c r="G15" s="1200"/>
      <c r="H15" s="1200"/>
      <c r="I15" s="1200"/>
      <c r="J15" s="1200"/>
      <c r="K15" s="1200"/>
      <c r="L15" s="1200"/>
      <c r="M15" s="1204"/>
      <c r="N15" s="1204"/>
      <c r="O15" s="1204"/>
    </row>
    <row r="16" spans="1:16" s="594" customFormat="1" ht="19.5" customHeight="1" thickBot="1">
      <c r="A16" s="2395"/>
      <c r="B16" s="2402" t="s">
        <v>1700</v>
      </c>
      <c r="C16" s="2403"/>
      <c r="D16" s="1197">
        <f t="shared" si="1"/>
        <v>0</v>
      </c>
      <c r="E16" s="1200"/>
      <c r="F16" s="1200"/>
      <c r="G16" s="1200"/>
      <c r="H16" s="1200"/>
      <c r="I16" s="1200"/>
      <c r="J16" s="1200"/>
      <c r="K16" s="1200"/>
      <c r="L16" s="1200"/>
      <c r="M16" s="1204"/>
      <c r="N16" s="1204"/>
      <c r="O16" s="1204"/>
    </row>
    <row r="17" spans="1:15" s="594" customFormat="1" ht="20.100000000000001" customHeight="1" thickBot="1">
      <c r="A17" s="2395"/>
      <c r="B17" s="2400" t="s">
        <v>1701</v>
      </c>
      <c r="C17" s="2401"/>
      <c r="D17" s="1197">
        <f t="shared" si="1"/>
        <v>0</v>
      </c>
      <c r="E17" s="1200"/>
      <c r="F17" s="1200"/>
      <c r="G17" s="1200"/>
      <c r="H17" s="1200"/>
      <c r="I17" s="1200"/>
      <c r="J17" s="1200"/>
      <c r="K17" s="1200"/>
      <c r="L17" s="1200"/>
      <c r="M17" s="1204"/>
      <c r="N17" s="1204"/>
      <c r="O17" s="1204"/>
    </row>
    <row r="18" spans="1:15" s="594" customFormat="1" ht="19.5" customHeight="1" thickBot="1">
      <c r="A18" s="2395"/>
      <c r="B18" s="2400" t="s">
        <v>1702</v>
      </c>
      <c r="C18" s="2401"/>
      <c r="D18" s="1197">
        <f t="shared" si="1"/>
        <v>0</v>
      </c>
      <c r="E18" s="1200"/>
      <c r="F18" s="1200"/>
      <c r="G18" s="1200"/>
      <c r="H18" s="1200"/>
      <c r="I18" s="1200"/>
      <c r="J18" s="1200"/>
      <c r="K18" s="1200"/>
      <c r="L18" s="1200"/>
      <c r="M18" s="1204"/>
      <c r="N18" s="1204"/>
      <c r="O18" s="1204"/>
    </row>
    <row r="19" spans="1:15" s="594" customFormat="1" ht="19.5" customHeight="1" thickBot="1">
      <c r="A19" s="2395"/>
      <c r="B19" s="2400" t="s">
        <v>1703</v>
      </c>
      <c r="C19" s="2401"/>
      <c r="D19" s="1197">
        <f t="shared" si="1"/>
        <v>0</v>
      </c>
      <c r="E19" s="1200"/>
      <c r="F19" s="1200"/>
      <c r="G19" s="1200"/>
      <c r="H19" s="1200"/>
      <c r="I19" s="1200"/>
      <c r="J19" s="1200"/>
      <c r="K19" s="1200"/>
      <c r="L19" s="1200"/>
      <c r="M19" s="1204"/>
      <c r="N19" s="1204"/>
      <c r="O19" s="1204"/>
    </row>
    <row r="20" spans="1:15" s="594" customFormat="1" ht="19.5" customHeight="1">
      <c r="A20" s="2396"/>
      <c r="B20" s="2392" t="s">
        <v>1704</v>
      </c>
      <c r="C20" s="2393"/>
      <c r="D20" s="1197">
        <f t="shared" si="1"/>
        <v>0</v>
      </c>
      <c r="E20" s="1200"/>
      <c r="F20" s="1200"/>
      <c r="G20" s="1200"/>
      <c r="H20" s="1200"/>
      <c r="I20" s="1200"/>
      <c r="J20" s="1200"/>
      <c r="K20" s="1200"/>
      <c r="L20" s="1200"/>
      <c r="M20" s="1204"/>
      <c r="N20" s="1204"/>
      <c r="O20" s="1204"/>
    </row>
    <row r="21" spans="1:15" s="594" customFormat="1" ht="19.5" customHeight="1">
      <c r="A21" s="2397"/>
      <c r="B21" s="2400" t="s">
        <v>1705</v>
      </c>
      <c r="C21" s="2401"/>
      <c r="D21" s="1197">
        <f t="shared" si="1"/>
        <v>0</v>
      </c>
      <c r="E21" s="1200"/>
      <c r="F21" s="1200"/>
      <c r="G21" s="1200"/>
      <c r="H21" s="1200"/>
      <c r="I21" s="1200"/>
      <c r="J21" s="1200"/>
      <c r="K21" s="1200"/>
      <c r="L21" s="1200"/>
      <c r="M21" s="1204"/>
      <c r="N21" s="1204"/>
      <c r="O21" s="1204"/>
    </row>
    <row r="22" spans="1:15" s="600" customFormat="1" ht="15.75" customHeight="1" thickBot="1">
      <c r="A22" s="2405" t="s">
        <v>1706</v>
      </c>
      <c r="B22" s="2405"/>
      <c r="C22" s="595"/>
      <c r="D22" s="596"/>
      <c r="E22" s="597"/>
      <c r="F22" s="598"/>
      <c r="G22" s="598"/>
      <c r="H22" s="597"/>
      <c r="I22" s="598"/>
      <c r="J22" s="598"/>
      <c r="K22" s="597"/>
      <c r="L22" s="599"/>
      <c r="M22" s="599"/>
      <c r="N22" s="597"/>
      <c r="O22" s="597"/>
    </row>
    <row r="23" spans="1:15" s="600" customFormat="1" ht="16.5" customHeight="1">
      <c r="A23" s="601" t="s">
        <v>1222</v>
      </c>
      <c r="B23" s="602"/>
      <c r="C23" s="602"/>
      <c r="D23" s="602"/>
      <c r="F23" s="601" t="s">
        <v>1223</v>
      </c>
      <c r="G23" s="602"/>
      <c r="J23" s="602" t="s">
        <v>1150</v>
      </c>
      <c r="K23" s="602"/>
      <c r="L23" s="601" t="s">
        <v>1707</v>
      </c>
      <c r="M23" s="603"/>
      <c r="N23" s="600" t="s">
        <v>2285</v>
      </c>
    </row>
    <row r="24" spans="1:15" s="600" customFormat="1" ht="16.5" customHeight="1">
      <c r="G24" s="602"/>
      <c r="J24" s="602" t="s">
        <v>1152</v>
      </c>
      <c r="K24" s="602"/>
      <c r="L24" s="602"/>
      <c r="M24" s="602"/>
      <c r="N24" s="602"/>
    </row>
    <row r="25" spans="1:15" ht="16.5" customHeight="1">
      <c r="A25" s="2406" t="s">
        <v>1708</v>
      </c>
      <c r="B25" s="2406"/>
      <c r="C25" s="2406"/>
      <c r="D25" s="2406"/>
      <c r="E25" s="2406"/>
      <c r="F25" s="2406"/>
      <c r="G25" s="2406"/>
      <c r="H25" s="2406"/>
      <c r="I25" s="2406"/>
      <c r="J25" s="2406"/>
      <c r="K25" s="2406"/>
      <c r="L25" s="2406"/>
      <c r="M25" s="2406"/>
      <c r="N25" s="2406"/>
      <c r="O25" s="2406"/>
    </row>
    <row r="26" spans="1:15" s="604" customFormat="1" ht="16.5" customHeight="1">
      <c r="A26" s="2406" t="s">
        <v>1709</v>
      </c>
      <c r="B26" s="2406"/>
      <c r="C26" s="2406"/>
      <c r="D26" s="2406"/>
      <c r="E26" s="2406"/>
      <c r="F26" s="2406"/>
      <c r="G26" s="2406"/>
      <c r="H26" s="2406"/>
      <c r="I26" s="2406"/>
      <c r="J26" s="2406"/>
      <c r="K26" s="2406"/>
      <c r="L26" s="2406"/>
      <c r="M26" s="2406"/>
      <c r="N26" s="2406"/>
      <c r="O26" s="2406"/>
    </row>
    <row r="27" spans="1:15" s="604" customFormat="1" ht="16.5" customHeight="1">
      <c r="A27" s="2407" t="s">
        <v>1710</v>
      </c>
      <c r="B27" s="2407"/>
      <c r="C27" s="2407"/>
      <c r="D27" s="2407"/>
      <c r="E27" s="2407"/>
      <c r="F27" s="2407"/>
      <c r="G27" s="2407"/>
      <c r="H27" s="2407"/>
      <c r="I27" s="2407"/>
      <c r="J27" s="2407"/>
      <c r="K27" s="2407"/>
      <c r="L27" s="2407"/>
      <c r="M27" s="2407"/>
      <c r="N27" s="2407"/>
      <c r="O27" s="2407"/>
    </row>
  </sheetData>
  <sheetProtection selectLockedCells="1" selectUnlockedCells="1"/>
  <mergeCells count="43">
    <mergeCell ref="B21:C21"/>
    <mergeCell ref="A22:B22"/>
    <mergeCell ref="A25:O25"/>
    <mergeCell ref="A26:O26"/>
    <mergeCell ref="A27:O27"/>
    <mergeCell ref="B15:C15"/>
    <mergeCell ref="B16:C16"/>
    <mergeCell ref="B17:C17"/>
    <mergeCell ref="B18:C18"/>
    <mergeCell ref="B19:C19"/>
    <mergeCell ref="B20:C20"/>
    <mergeCell ref="K7:K8"/>
    <mergeCell ref="L7:M7"/>
    <mergeCell ref="N7:N8"/>
    <mergeCell ref="A9:A21"/>
    <mergeCell ref="B9:C9"/>
    <mergeCell ref="B10:C10"/>
    <mergeCell ref="B11:C11"/>
    <mergeCell ref="B12:C12"/>
    <mergeCell ref="B13:C13"/>
    <mergeCell ref="B14:C14"/>
    <mergeCell ref="E7:E8"/>
    <mergeCell ref="F7:F8"/>
    <mergeCell ref="G7:G8"/>
    <mergeCell ref="H7:H8"/>
    <mergeCell ref="I7:I8"/>
    <mergeCell ref="J7:J8"/>
    <mergeCell ref="A3:O3"/>
    <mergeCell ref="A4:O4"/>
    <mergeCell ref="A5:C8"/>
    <mergeCell ref="D5:K5"/>
    <mergeCell ref="L5:N6"/>
    <mergeCell ref="O5:O8"/>
    <mergeCell ref="D6:D8"/>
    <mergeCell ref="E6:F6"/>
    <mergeCell ref="G6:I6"/>
    <mergeCell ref="J6:K6"/>
    <mergeCell ref="A1:B1"/>
    <mergeCell ref="L1:M1"/>
    <mergeCell ref="N1:O1"/>
    <mergeCell ref="A2:B2"/>
    <mergeCell ref="L2:M2"/>
    <mergeCell ref="N2:O2"/>
  </mergeCells>
  <phoneticPr fontId="13" type="noConversion"/>
  <hyperlinks>
    <hyperlink ref="P1" location="預告統計資料發布時間表!A1" display="回發布時間表" xr:uid="{3895F1E7-D234-408D-9F72-FB918E8C3222}"/>
  </hyperlinks>
  <printOptions horizontalCentered="1"/>
  <pageMargins left="0.19685039370078741" right="0.19685039370078741" top="0.62992125984251968" bottom="0.62992125984251968" header="0.78740157480314965" footer="0.78740157480314965"/>
  <pageSetup paperSize="9" scale="80" orientation="landscape" useFirstPageNumber="1" horizontalDpi="300" verticalDpi="300" r:id="rId1"/>
  <headerFooter alignWithMargins="0">
    <oddHeader>&amp;C&amp;"Arial,標準"&amp;A</oddHeader>
    <oddFooter>&amp;C&amp;"Arial,標準"頁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79998168889431442"/>
  </sheetPr>
  <dimension ref="A1:B39"/>
  <sheetViews>
    <sheetView workbookViewId="0">
      <selection activeCell="B1" sqref="B1"/>
    </sheetView>
  </sheetViews>
  <sheetFormatPr defaultRowHeight="16.2"/>
  <cols>
    <col min="1" max="1" width="93.6640625" customWidth="1"/>
  </cols>
  <sheetData>
    <row r="1" spans="1:2" ht="19.8">
      <c r="A1" s="12" t="s">
        <v>804</v>
      </c>
      <c r="B1" s="1" t="s">
        <v>53</v>
      </c>
    </row>
    <row r="2" spans="1:2" ht="19.8">
      <c r="A2" s="13" t="s">
        <v>220</v>
      </c>
    </row>
    <row r="3" spans="1:2" ht="19.8">
      <c r="A3" s="13" t="s">
        <v>122</v>
      </c>
    </row>
    <row r="4" spans="1:2" ht="19.8">
      <c r="A4" s="14" t="s">
        <v>3</v>
      </c>
    </row>
    <row r="5" spans="1:2" ht="19.8">
      <c r="A5" s="57" t="s">
        <v>796</v>
      </c>
    </row>
    <row r="6" spans="1:2" ht="19.8">
      <c r="A6" s="57" t="s">
        <v>870</v>
      </c>
    </row>
    <row r="7" spans="1:2" ht="19.8">
      <c r="A7" s="59" t="s">
        <v>847</v>
      </c>
    </row>
    <row r="8" spans="1:2" ht="19.8">
      <c r="A8" s="59" t="s">
        <v>840</v>
      </c>
    </row>
    <row r="9" spans="1:2" ht="19.8">
      <c r="A9" s="59" t="s">
        <v>848</v>
      </c>
    </row>
    <row r="10" spans="1:2" ht="19.8">
      <c r="A10" s="56" t="s">
        <v>4</v>
      </c>
    </row>
    <row r="11" spans="1:2" ht="19.8">
      <c r="A11" s="57" t="s">
        <v>559</v>
      </c>
    </row>
    <row r="12" spans="1:2" ht="88.2">
      <c r="A12" s="58" t="s">
        <v>786</v>
      </c>
    </row>
    <row r="13" spans="1:2" ht="19.8">
      <c r="A13" s="14" t="s">
        <v>6</v>
      </c>
    </row>
    <row r="14" spans="1:2" ht="79.2">
      <c r="A14" s="17" t="s">
        <v>575</v>
      </c>
    </row>
    <row r="15" spans="1:2" ht="39.6">
      <c r="A15" s="10" t="s">
        <v>123</v>
      </c>
    </row>
    <row r="16" spans="1:2" ht="19.8">
      <c r="A16" s="9" t="s">
        <v>7</v>
      </c>
    </row>
    <row r="17" spans="1:1" ht="39.6">
      <c r="A17" s="10" t="s">
        <v>124</v>
      </c>
    </row>
    <row r="18" spans="1:1" ht="19.8">
      <c r="A18" s="10" t="s">
        <v>125</v>
      </c>
    </row>
    <row r="19" spans="1:1" ht="19.8">
      <c r="A19" s="10" t="s">
        <v>126</v>
      </c>
    </row>
    <row r="20" spans="1:1" ht="39.6">
      <c r="A20" s="10" t="s">
        <v>127</v>
      </c>
    </row>
    <row r="21" spans="1:1" ht="39.6">
      <c r="A21" s="10" t="s">
        <v>128</v>
      </c>
    </row>
    <row r="22" spans="1:1" ht="59.4">
      <c r="A22" s="10" t="s">
        <v>129</v>
      </c>
    </row>
    <row r="23" spans="1:1" ht="59.4">
      <c r="A23" s="10" t="s">
        <v>130</v>
      </c>
    </row>
    <row r="24" spans="1:1" ht="39.6">
      <c r="A24" s="10" t="s">
        <v>131</v>
      </c>
    </row>
    <row r="25" spans="1:1" ht="39.6">
      <c r="A25" s="10" t="s">
        <v>132</v>
      </c>
    </row>
    <row r="26" spans="1:1" ht="39.6">
      <c r="A26" s="10" t="s">
        <v>133</v>
      </c>
    </row>
    <row r="27" spans="1:1" ht="19.8">
      <c r="A27" s="10" t="s">
        <v>134</v>
      </c>
    </row>
    <row r="28" spans="1:1" ht="79.2">
      <c r="A28" s="10" t="s">
        <v>137</v>
      </c>
    </row>
    <row r="29" spans="1:1" ht="19.8">
      <c r="A29" s="10" t="s">
        <v>135</v>
      </c>
    </row>
    <row r="30" spans="1:1" ht="19.8">
      <c r="A30" s="10" t="s">
        <v>576</v>
      </c>
    </row>
    <row r="31" spans="1:1" ht="19.8">
      <c r="A31" s="10" t="s">
        <v>9</v>
      </c>
    </row>
    <row r="32" spans="1:1" ht="19.8">
      <c r="A32" s="14" t="s">
        <v>10</v>
      </c>
    </row>
    <row r="33" spans="1:1" ht="39.6">
      <c r="A33" s="10" t="s">
        <v>578</v>
      </c>
    </row>
    <row r="34" spans="1:1" ht="39.6">
      <c r="A34" s="10" t="s">
        <v>577</v>
      </c>
    </row>
    <row r="35" spans="1:1" ht="19.8">
      <c r="A35" s="14" t="s">
        <v>11</v>
      </c>
    </row>
    <row r="36" spans="1:1" ht="19.8">
      <c r="A36" s="10" t="s">
        <v>38</v>
      </c>
    </row>
    <row r="37" spans="1:1" ht="19.8">
      <c r="A37" s="10" t="s">
        <v>39</v>
      </c>
    </row>
    <row r="38" spans="1:1" ht="39.6">
      <c r="A38" s="15" t="s">
        <v>14</v>
      </c>
    </row>
    <row r="39" spans="1:1" ht="20.399999999999999" thickBot="1">
      <c r="A39" s="16" t="s">
        <v>12</v>
      </c>
    </row>
  </sheetData>
  <phoneticPr fontId="13" type="noConversion"/>
  <hyperlinks>
    <hyperlink ref="B1" location="預告統計資料發布時間表!A1" display="回發布時間表" xr:uid="{00000000-0004-0000-0D00-000000000000}"/>
  </hyperlinks>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B411C-42A3-451D-8DF7-4F468D3462FB}">
  <sheetPr>
    <pageSetUpPr fitToPage="1"/>
  </sheetPr>
  <dimension ref="A1:AP34"/>
  <sheetViews>
    <sheetView zoomScaleNormal="100" zoomScaleSheetLayoutView="75" workbookViewId="0">
      <selection activeCell="AJ9" sqref="AJ9"/>
    </sheetView>
  </sheetViews>
  <sheetFormatPr defaultColWidth="7.21875" defaultRowHeight="12"/>
  <cols>
    <col min="1" max="1" width="10.77734375" style="551" customWidth="1"/>
    <col min="2" max="19" width="7.6640625" style="551" customWidth="1"/>
    <col min="20" max="20" width="10.109375" style="551" customWidth="1"/>
    <col min="21" max="21" width="6.88671875" style="551" customWidth="1"/>
    <col min="22" max="23" width="7.6640625" style="551" customWidth="1"/>
    <col min="24" max="24" width="6.88671875" style="551" customWidth="1"/>
    <col min="25" max="40" width="7.6640625" style="551" customWidth="1"/>
    <col min="41" max="41" width="7" style="551" customWidth="1"/>
    <col min="42" max="256" width="7.21875" style="551"/>
    <col min="257" max="257" width="10.77734375" style="551" customWidth="1"/>
    <col min="258" max="275" width="7.6640625" style="551" customWidth="1"/>
    <col min="276" max="276" width="10.109375" style="551" customWidth="1"/>
    <col min="277" max="277" width="6.88671875" style="551" customWidth="1"/>
    <col min="278" max="279" width="7.6640625" style="551" customWidth="1"/>
    <col min="280" max="280" width="6.88671875" style="551" customWidth="1"/>
    <col min="281" max="296" width="7.6640625" style="551" customWidth="1"/>
    <col min="297" max="297" width="7" style="551" customWidth="1"/>
    <col min="298" max="512" width="7.21875" style="551"/>
    <col min="513" max="513" width="10.77734375" style="551" customWidth="1"/>
    <col min="514" max="531" width="7.6640625" style="551" customWidth="1"/>
    <col min="532" max="532" width="10.109375" style="551" customWidth="1"/>
    <col min="533" max="533" width="6.88671875" style="551" customWidth="1"/>
    <col min="534" max="535" width="7.6640625" style="551" customWidth="1"/>
    <col min="536" max="536" width="6.88671875" style="551" customWidth="1"/>
    <col min="537" max="552" width="7.6640625" style="551" customWidth="1"/>
    <col min="553" max="553" width="7" style="551" customWidth="1"/>
    <col min="554" max="768" width="7.21875" style="551"/>
    <col min="769" max="769" width="10.77734375" style="551" customWidth="1"/>
    <col min="770" max="787" width="7.6640625" style="551" customWidth="1"/>
    <col min="788" max="788" width="10.109375" style="551" customWidth="1"/>
    <col min="789" max="789" width="6.88671875" style="551" customWidth="1"/>
    <col min="790" max="791" width="7.6640625" style="551" customWidth="1"/>
    <col min="792" max="792" width="6.88671875" style="551" customWidth="1"/>
    <col min="793" max="808" width="7.6640625" style="551" customWidth="1"/>
    <col min="809" max="809" width="7" style="551" customWidth="1"/>
    <col min="810" max="1024" width="7.21875" style="551"/>
    <col min="1025" max="1025" width="10.77734375" style="551" customWidth="1"/>
    <col min="1026" max="1043" width="7.6640625" style="551" customWidth="1"/>
    <col min="1044" max="1044" width="10.109375" style="551" customWidth="1"/>
    <col min="1045" max="1045" width="6.88671875" style="551" customWidth="1"/>
    <col min="1046" max="1047" width="7.6640625" style="551" customWidth="1"/>
    <col min="1048" max="1048" width="6.88671875" style="551" customWidth="1"/>
    <col min="1049" max="1064" width="7.6640625" style="551" customWidth="1"/>
    <col min="1065" max="1065" width="7" style="551" customWidth="1"/>
    <col min="1066" max="1280" width="7.21875" style="551"/>
    <col min="1281" max="1281" width="10.77734375" style="551" customWidth="1"/>
    <col min="1282" max="1299" width="7.6640625" style="551" customWidth="1"/>
    <col min="1300" max="1300" width="10.109375" style="551" customWidth="1"/>
    <col min="1301" max="1301" width="6.88671875" style="551" customWidth="1"/>
    <col min="1302" max="1303" width="7.6640625" style="551" customWidth="1"/>
    <col min="1304" max="1304" width="6.88671875" style="551" customWidth="1"/>
    <col min="1305" max="1320" width="7.6640625" style="551" customWidth="1"/>
    <col min="1321" max="1321" width="7" style="551" customWidth="1"/>
    <col min="1322" max="1536" width="7.21875" style="551"/>
    <col min="1537" max="1537" width="10.77734375" style="551" customWidth="1"/>
    <col min="1538" max="1555" width="7.6640625" style="551" customWidth="1"/>
    <col min="1556" max="1556" width="10.109375" style="551" customWidth="1"/>
    <col min="1557" max="1557" width="6.88671875" style="551" customWidth="1"/>
    <col min="1558" max="1559" width="7.6640625" style="551" customWidth="1"/>
    <col min="1560" max="1560" width="6.88671875" style="551" customWidth="1"/>
    <col min="1561" max="1576" width="7.6640625" style="551" customWidth="1"/>
    <col min="1577" max="1577" width="7" style="551" customWidth="1"/>
    <col min="1578" max="1792" width="7.21875" style="551"/>
    <col min="1793" max="1793" width="10.77734375" style="551" customWidth="1"/>
    <col min="1794" max="1811" width="7.6640625" style="551" customWidth="1"/>
    <col min="1812" max="1812" width="10.109375" style="551" customWidth="1"/>
    <col min="1813" max="1813" width="6.88671875" style="551" customWidth="1"/>
    <col min="1814" max="1815" width="7.6640625" style="551" customWidth="1"/>
    <col min="1816" max="1816" width="6.88671875" style="551" customWidth="1"/>
    <col min="1817" max="1832" width="7.6640625" style="551" customWidth="1"/>
    <col min="1833" max="1833" width="7" style="551" customWidth="1"/>
    <col min="1834" max="2048" width="7.21875" style="551"/>
    <col min="2049" max="2049" width="10.77734375" style="551" customWidth="1"/>
    <col min="2050" max="2067" width="7.6640625" style="551" customWidth="1"/>
    <col min="2068" max="2068" width="10.109375" style="551" customWidth="1"/>
    <col min="2069" max="2069" width="6.88671875" style="551" customWidth="1"/>
    <col min="2070" max="2071" width="7.6640625" style="551" customWidth="1"/>
    <col min="2072" max="2072" width="6.88671875" style="551" customWidth="1"/>
    <col min="2073" max="2088" width="7.6640625" style="551" customWidth="1"/>
    <col min="2089" max="2089" width="7" style="551" customWidth="1"/>
    <col min="2090" max="2304" width="7.21875" style="551"/>
    <col min="2305" max="2305" width="10.77734375" style="551" customWidth="1"/>
    <col min="2306" max="2323" width="7.6640625" style="551" customWidth="1"/>
    <col min="2324" max="2324" width="10.109375" style="551" customWidth="1"/>
    <col min="2325" max="2325" width="6.88671875" style="551" customWidth="1"/>
    <col min="2326" max="2327" width="7.6640625" style="551" customWidth="1"/>
    <col min="2328" max="2328" width="6.88671875" style="551" customWidth="1"/>
    <col min="2329" max="2344" width="7.6640625" style="551" customWidth="1"/>
    <col min="2345" max="2345" width="7" style="551" customWidth="1"/>
    <col min="2346" max="2560" width="7.21875" style="551"/>
    <col min="2561" max="2561" width="10.77734375" style="551" customWidth="1"/>
    <col min="2562" max="2579" width="7.6640625" style="551" customWidth="1"/>
    <col min="2580" max="2580" width="10.109375" style="551" customWidth="1"/>
    <col min="2581" max="2581" width="6.88671875" style="551" customWidth="1"/>
    <col min="2582" max="2583" width="7.6640625" style="551" customWidth="1"/>
    <col min="2584" max="2584" width="6.88671875" style="551" customWidth="1"/>
    <col min="2585" max="2600" width="7.6640625" style="551" customWidth="1"/>
    <col min="2601" max="2601" width="7" style="551" customWidth="1"/>
    <col min="2602" max="2816" width="7.21875" style="551"/>
    <col min="2817" max="2817" width="10.77734375" style="551" customWidth="1"/>
    <col min="2818" max="2835" width="7.6640625" style="551" customWidth="1"/>
    <col min="2836" max="2836" width="10.109375" style="551" customWidth="1"/>
    <col min="2837" max="2837" width="6.88671875" style="551" customWidth="1"/>
    <col min="2838" max="2839" width="7.6640625" style="551" customWidth="1"/>
    <col min="2840" max="2840" width="6.88671875" style="551" customWidth="1"/>
    <col min="2841" max="2856" width="7.6640625" style="551" customWidth="1"/>
    <col min="2857" max="2857" width="7" style="551" customWidth="1"/>
    <col min="2858" max="3072" width="7.21875" style="551"/>
    <col min="3073" max="3073" width="10.77734375" style="551" customWidth="1"/>
    <col min="3074" max="3091" width="7.6640625" style="551" customWidth="1"/>
    <col min="3092" max="3092" width="10.109375" style="551" customWidth="1"/>
    <col min="3093" max="3093" width="6.88671875" style="551" customWidth="1"/>
    <col min="3094" max="3095" width="7.6640625" style="551" customWidth="1"/>
    <col min="3096" max="3096" width="6.88671875" style="551" customWidth="1"/>
    <col min="3097" max="3112" width="7.6640625" style="551" customWidth="1"/>
    <col min="3113" max="3113" width="7" style="551" customWidth="1"/>
    <col min="3114" max="3328" width="7.21875" style="551"/>
    <col min="3329" max="3329" width="10.77734375" style="551" customWidth="1"/>
    <col min="3330" max="3347" width="7.6640625" style="551" customWidth="1"/>
    <col min="3348" max="3348" width="10.109375" style="551" customWidth="1"/>
    <col min="3349" max="3349" width="6.88671875" style="551" customWidth="1"/>
    <col min="3350" max="3351" width="7.6640625" style="551" customWidth="1"/>
    <col min="3352" max="3352" width="6.88671875" style="551" customWidth="1"/>
    <col min="3353" max="3368" width="7.6640625" style="551" customWidth="1"/>
    <col min="3369" max="3369" width="7" style="551" customWidth="1"/>
    <col min="3370" max="3584" width="7.21875" style="551"/>
    <col min="3585" max="3585" width="10.77734375" style="551" customWidth="1"/>
    <col min="3586" max="3603" width="7.6640625" style="551" customWidth="1"/>
    <col min="3604" max="3604" width="10.109375" style="551" customWidth="1"/>
    <col min="3605" max="3605" width="6.88671875" style="551" customWidth="1"/>
    <col min="3606" max="3607" width="7.6640625" style="551" customWidth="1"/>
    <col min="3608" max="3608" width="6.88671875" style="551" customWidth="1"/>
    <col min="3609" max="3624" width="7.6640625" style="551" customWidth="1"/>
    <col min="3625" max="3625" width="7" style="551" customWidth="1"/>
    <col min="3626" max="3840" width="7.21875" style="551"/>
    <col min="3841" max="3841" width="10.77734375" style="551" customWidth="1"/>
    <col min="3842" max="3859" width="7.6640625" style="551" customWidth="1"/>
    <col min="3860" max="3860" width="10.109375" style="551" customWidth="1"/>
    <col min="3861" max="3861" width="6.88671875" style="551" customWidth="1"/>
    <col min="3862" max="3863" width="7.6640625" style="551" customWidth="1"/>
    <col min="3864" max="3864" width="6.88671875" style="551" customWidth="1"/>
    <col min="3865" max="3880" width="7.6640625" style="551" customWidth="1"/>
    <col min="3881" max="3881" width="7" style="551" customWidth="1"/>
    <col min="3882" max="4096" width="7.21875" style="551"/>
    <col min="4097" max="4097" width="10.77734375" style="551" customWidth="1"/>
    <col min="4098" max="4115" width="7.6640625" style="551" customWidth="1"/>
    <col min="4116" max="4116" width="10.109375" style="551" customWidth="1"/>
    <col min="4117" max="4117" width="6.88671875" style="551" customWidth="1"/>
    <col min="4118" max="4119" width="7.6640625" style="551" customWidth="1"/>
    <col min="4120" max="4120" width="6.88671875" style="551" customWidth="1"/>
    <col min="4121" max="4136" width="7.6640625" style="551" customWidth="1"/>
    <col min="4137" max="4137" width="7" style="551" customWidth="1"/>
    <col min="4138" max="4352" width="7.21875" style="551"/>
    <col min="4353" max="4353" width="10.77734375" style="551" customWidth="1"/>
    <col min="4354" max="4371" width="7.6640625" style="551" customWidth="1"/>
    <col min="4372" max="4372" width="10.109375" style="551" customWidth="1"/>
    <col min="4373" max="4373" width="6.88671875" style="551" customWidth="1"/>
    <col min="4374" max="4375" width="7.6640625" style="551" customWidth="1"/>
    <col min="4376" max="4376" width="6.88671875" style="551" customWidth="1"/>
    <col min="4377" max="4392" width="7.6640625" style="551" customWidth="1"/>
    <col min="4393" max="4393" width="7" style="551" customWidth="1"/>
    <col min="4394" max="4608" width="7.21875" style="551"/>
    <col min="4609" max="4609" width="10.77734375" style="551" customWidth="1"/>
    <col min="4610" max="4627" width="7.6640625" style="551" customWidth="1"/>
    <col min="4628" max="4628" width="10.109375" style="551" customWidth="1"/>
    <col min="4629" max="4629" width="6.88671875" style="551" customWidth="1"/>
    <col min="4630" max="4631" width="7.6640625" style="551" customWidth="1"/>
    <col min="4632" max="4632" width="6.88671875" style="551" customWidth="1"/>
    <col min="4633" max="4648" width="7.6640625" style="551" customWidth="1"/>
    <col min="4649" max="4649" width="7" style="551" customWidth="1"/>
    <col min="4650" max="4864" width="7.21875" style="551"/>
    <col min="4865" max="4865" width="10.77734375" style="551" customWidth="1"/>
    <col min="4866" max="4883" width="7.6640625" style="551" customWidth="1"/>
    <col min="4884" max="4884" width="10.109375" style="551" customWidth="1"/>
    <col min="4885" max="4885" width="6.88671875" style="551" customWidth="1"/>
    <col min="4886" max="4887" width="7.6640625" style="551" customWidth="1"/>
    <col min="4888" max="4888" width="6.88671875" style="551" customWidth="1"/>
    <col min="4889" max="4904" width="7.6640625" style="551" customWidth="1"/>
    <col min="4905" max="4905" width="7" style="551" customWidth="1"/>
    <col min="4906" max="5120" width="7.21875" style="551"/>
    <col min="5121" max="5121" width="10.77734375" style="551" customWidth="1"/>
    <col min="5122" max="5139" width="7.6640625" style="551" customWidth="1"/>
    <col min="5140" max="5140" width="10.109375" style="551" customWidth="1"/>
    <col min="5141" max="5141" width="6.88671875" style="551" customWidth="1"/>
    <col min="5142" max="5143" width="7.6640625" style="551" customWidth="1"/>
    <col min="5144" max="5144" width="6.88671875" style="551" customWidth="1"/>
    <col min="5145" max="5160" width="7.6640625" style="551" customWidth="1"/>
    <col min="5161" max="5161" width="7" style="551" customWidth="1"/>
    <col min="5162" max="5376" width="7.21875" style="551"/>
    <col min="5377" max="5377" width="10.77734375" style="551" customWidth="1"/>
    <col min="5378" max="5395" width="7.6640625" style="551" customWidth="1"/>
    <col min="5396" max="5396" width="10.109375" style="551" customWidth="1"/>
    <col min="5397" max="5397" width="6.88671875" style="551" customWidth="1"/>
    <col min="5398" max="5399" width="7.6640625" style="551" customWidth="1"/>
    <col min="5400" max="5400" width="6.88671875" style="551" customWidth="1"/>
    <col min="5401" max="5416" width="7.6640625" style="551" customWidth="1"/>
    <col min="5417" max="5417" width="7" style="551" customWidth="1"/>
    <col min="5418" max="5632" width="7.21875" style="551"/>
    <col min="5633" max="5633" width="10.77734375" style="551" customWidth="1"/>
    <col min="5634" max="5651" width="7.6640625" style="551" customWidth="1"/>
    <col min="5652" max="5652" width="10.109375" style="551" customWidth="1"/>
    <col min="5653" max="5653" width="6.88671875" style="551" customWidth="1"/>
    <col min="5654" max="5655" width="7.6640625" style="551" customWidth="1"/>
    <col min="5656" max="5656" width="6.88671875" style="551" customWidth="1"/>
    <col min="5657" max="5672" width="7.6640625" style="551" customWidth="1"/>
    <col min="5673" max="5673" width="7" style="551" customWidth="1"/>
    <col min="5674" max="5888" width="7.21875" style="551"/>
    <col min="5889" max="5889" width="10.77734375" style="551" customWidth="1"/>
    <col min="5890" max="5907" width="7.6640625" style="551" customWidth="1"/>
    <col min="5908" max="5908" width="10.109375" style="551" customWidth="1"/>
    <col min="5909" max="5909" width="6.88671875" style="551" customWidth="1"/>
    <col min="5910" max="5911" width="7.6640625" style="551" customWidth="1"/>
    <col min="5912" max="5912" width="6.88671875" style="551" customWidth="1"/>
    <col min="5913" max="5928" width="7.6640625" style="551" customWidth="1"/>
    <col min="5929" max="5929" width="7" style="551" customWidth="1"/>
    <col min="5930" max="6144" width="7.21875" style="551"/>
    <col min="6145" max="6145" width="10.77734375" style="551" customWidth="1"/>
    <col min="6146" max="6163" width="7.6640625" style="551" customWidth="1"/>
    <col min="6164" max="6164" width="10.109375" style="551" customWidth="1"/>
    <col min="6165" max="6165" width="6.88671875" style="551" customWidth="1"/>
    <col min="6166" max="6167" width="7.6640625" style="551" customWidth="1"/>
    <col min="6168" max="6168" width="6.88671875" style="551" customWidth="1"/>
    <col min="6169" max="6184" width="7.6640625" style="551" customWidth="1"/>
    <col min="6185" max="6185" width="7" style="551" customWidth="1"/>
    <col min="6186" max="6400" width="7.21875" style="551"/>
    <col min="6401" max="6401" width="10.77734375" style="551" customWidth="1"/>
    <col min="6402" max="6419" width="7.6640625" style="551" customWidth="1"/>
    <col min="6420" max="6420" width="10.109375" style="551" customWidth="1"/>
    <col min="6421" max="6421" width="6.88671875" style="551" customWidth="1"/>
    <col min="6422" max="6423" width="7.6640625" style="551" customWidth="1"/>
    <col min="6424" max="6424" width="6.88671875" style="551" customWidth="1"/>
    <col min="6425" max="6440" width="7.6640625" style="551" customWidth="1"/>
    <col min="6441" max="6441" width="7" style="551" customWidth="1"/>
    <col min="6442" max="6656" width="7.21875" style="551"/>
    <col min="6657" max="6657" width="10.77734375" style="551" customWidth="1"/>
    <col min="6658" max="6675" width="7.6640625" style="551" customWidth="1"/>
    <col min="6676" max="6676" width="10.109375" style="551" customWidth="1"/>
    <col min="6677" max="6677" width="6.88671875" style="551" customWidth="1"/>
    <col min="6678" max="6679" width="7.6640625" style="551" customWidth="1"/>
    <col min="6680" max="6680" width="6.88671875" style="551" customWidth="1"/>
    <col min="6681" max="6696" width="7.6640625" style="551" customWidth="1"/>
    <col min="6697" max="6697" width="7" style="551" customWidth="1"/>
    <col min="6698" max="6912" width="7.21875" style="551"/>
    <col min="6913" max="6913" width="10.77734375" style="551" customWidth="1"/>
    <col min="6914" max="6931" width="7.6640625" style="551" customWidth="1"/>
    <col min="6932" max="6932" width="10.109375" style="551" customWidth="1"/>
    <col min="6933" max="6933" width="6.88671875" style="551" customWidth="1"/>
    <col min="6934" max="6935" width="7.6640625" style="551" customWidth="1"/>
    <col min="6936" max="6936" width="6.88671875" style="551" customWidth="1"/>
    <col min="6937" max="6952" width="7.6640625" style="551" customWidth="1"/>
    <col min="6953" max="6953" width="7" style="551" customWidth="1"/>
    <col min="6954" max="7168" width="7.21875" style="551"/>
    <col min="7169" max="7169" width="10.77734375" style="551" customWidth="1"/>
    <col min="7170" max="7187" width="7.6640625" style="551" customWidth="1"/>
    <col min="7188" max="7188" width="10.109375" style="551" customWidth="1"/>
    <col min="7189" max="7189" width="6.88671875" style="551" customWidth="1"/>
    <col min="7190" max="7191" width="7.6640625" style="551" customWidth="1"/>
    <col min="7192" max="7192" width="6.88671875" style="551" customWidth="1"/>
    <col min="7193" max="7208" width="7.6640625" style="551" customWidth="1"/>
    <col min="7209" max="7209" width="7" style="551" customWidth="1"/>
    <col min="7210" max="7424" width="7.21875" style="551"/>
    <col min="7425" max="7425" width="10.77734375" style="551" customWidth="1"/>
    <col min="7426" max="7443" width="7.6640625" style="551" customWidth="1"/>
    <col min="7444" max="7444" width="10.109375" style="551" customWidth="1"/>
    <col min="7445" max="7445" width="6.88671875" style="551" customWidth="1"/>
    <col min="7446" max="7447" width="7.6640625" style="551" customWidth="1"/>
    <col min="7448" max="7448" width="6.88671875" style="551" customWidth="1"/>
    <col min="7449" max="7464" width="7.6640625" style="551" customWidth="1"/>
    <col min="7465" max="7465" width="7" style="551" customWidth="1"/>
    <col min="7466" max="7680" width="7.21875" style="551"/>
    <col min="7681" max="7681" width="10.77734375" style="551" customWidth="1"/>
    <col min="7682" max="7699" width="7.6640625" style="551" customWidth="1"/>
    <col min="7700" max="7700" width="10.109375" style="551" customWidth="1"/>
    <col min="7701" max="7701" width="6.88671875" style="551" customWidth="1"/>
    <col min="7702" max="7703" width="7.6640625" style="551" customWidth="1"/>
    <col min="7704" max="7704" width="6.88671875" style="551" customWidth="1"/>
    <col min="7705" max="7720" width="7.6640625" style="551" customWidth="1"/>
    <col min="7721" max="7721" width="7" style="551" customWidth="1"/>
    <col min="7722" max="7936" width="7.21875" style="551"/>
    <col min="7937" max="7937" width="10.77734375" style="551" customWidth="1"/>
    <col min="7938" max="7955" width="7.6640625" style="551" customWidth="1"/>
    <col min="7956" max="7956" width="10.109375" style="551" customWidth="1"/>
    <col min="7957" max="7957" width="6.88671875" style="551" customWidth="1"/>
    <col min="7958" max="7959" width="7.6640625" style="551" customWidth="1"/>
    <col min="7960" max="7960" width="6.88671875" style="551" customWidth="1"/>
    <col min="7961" max="7976" width="7.6640625" style="551" customWidth="1"/>
    <col min="7977" max="7977" width="7" style="551" customWidth="1"/>
    <col min="7978" max="8192" width="7.21875" style="551"/>
    <col min="8193" max="8193" width="10.77734375" style="551" customWidth="1"/>
    <col min="8194" max="8211" width="7.6640625" style="551" customWidth="1"/>
    <col min="8212" max="8212" width="10.109375" style="551" customWidth="1"/>
    <col min="8213" max="8213" width="6.88671875" style="551" customWidth="1"/>
    <col min="8214" max="8215" width="7.6640625" style="551" customWidth="1"/>
    <col min="8216" max="8216" width="6.88671875" style="551" customWidth="1"/>
    <col min="8217" max="8232" width="7.6640625" style="551" customWidth="1"/>
    <col min="8233" max="8233" width="7" style="551" customWidth="1"/>
    <col min="8234" max="8448" width="7.21875" style="551"/>
    <col min="8449" max="8449" width="10.77734375" style="551" customWidth="1"/>
    <col min="8450" max="8467" width="7.6640625" style="551" customWidth="1"/>
    <col min="8468" max="8468" width="10.109375" style="551" customWidth="1"/>
    <col min="8469" max="8469" width="6.88671875" style="551" customWidth="1"/>
    <col min="8470" max="8471" width="7.6640625" style="551" customWidth="1"/>
    <col min="8472" max="8472" width="6.88671875" style="551" customWidth="1"/>
    <col min="8473" max="8488" width="7.6640625" style="551" customWidth="1"/>
    <col min="8489" max="8489" width="7" style="551" customWidth="1"/>
    <col min="8490" max="8704" width="7.21875" style="551"/>
    <col min="8705" max="8705" width="10.77734375" style="551" customWidth="1"/>
    <col min="8706" max="8723" width="7.6640625" style="551" customWidth="1"/>
    <col min="8724" max="8724" width="10.109375" style="551" customWidth="1"/>
    <col min="8725" max="8725" width="6.88671875" style="551" customWidth="1"/>
    <col min="8726" max="8727" width="7.6640625" style="551" customWidth="1"/>
    <col min="8728" max="8728" width="6.88671875" style="551" customWidth="1"/>
    <col min="8729" max="8744" width="7.6640625" style="551" customWidth="1"/>
    <col min="8745" max="8745" width="7" style="551" customWidth="1"/>
    <col min="8746" max="8960" width="7.21875" style="551"/>
    <col min="8961" max="8961" width="10.77734375" style="551" customWidth="1"/>
    <col min="8962" max="8979" width="7.6640625" style="551" customWidth="1"/>
    <col min="8980" max="8980" width="10.109375" style="551" customWidth="1"/>
    <col min="8981" max="8981" width="6.88671875" style="551" customWidth="1"/>
    <col min="8982" max="8983" width="7.6640625" style="551" customWidth="1"/>
    <col min="8984" max="8984" width="6.88671875" style="551" customWidth="1"/>
    <col min="8985" max="9000" width="7.6640625" style="551" customWidth="1"/>
    <col min="9001" max="9001" width="7" style="551" customWidth="1"/>
    <col min="9002" max="9216" width="7.21875" style="551"/>
    <col min="9217" max="9217" width="10.77734375" style="551" customWidth="1"/>
    <col min="9218" max="9235" width="7.6640625" style="551" customWidth="1"/>
    <col min="9236" max="9236" width="10.109375" style="551" customWidth="1"/>
    <col min="9237" max="9237" width="6.88671875" style="551" customWidth="1"/>
    <col min="9238" max="9239" width="7.6640625" style="551" customWidth="1"/>
    <col min="9240" max="9240" width="6.88671875" style="551" customWidth="1"/>
    <col min="9241" max="9256" width="7.6640625" style="551" customWidth="1"/>
    <col min="9257" max="9257" width="7" style="551" customWidth="1"/>
    <col min="9258" max="9472" width="7.21875" style="551"/>
    <col min="9473" max="9473" width="10.77734375" style="551" customWidth="1"/>
    <col min="9474" max="9491" width="7.6640625" style="551" customWidth="1"/>
    <col min="9492" max="9492" width="10.109375" style="551" customWidth="1"/>
    <col min="9493" max="9493" width="6.88671875" style="551" customWidth="1"/>
    <col min="9494" max="9495" width="7.6640625" style="551" customWidth="1"/>
    <col min="9496" max="9496" width="6.88671875" style="551" customWidth="1"/>
    <col min="9497" max="9512" width="7.6640625" style="551" customWidth="1"/>
    <col min="9513" max="9513" width="7" style="551" customWidth="1"/>
    <col min="9514" max="9728" width="7.21875" style="551"/>
    <col min="9729" max="9729" width="10.77734375" style="551" customWidth="1"/>
    <col min="9730" max="9747" width="7.6640625" style="551" customWidth="1"/>
    <col min="9748" max="9748" width="10.109375" style="551" customWidth="1"/>
    <col min="9749" max="9749" width="6.88671875" style="551" customWidth="1"/>
    <col min="9750" max="9751" width="7.6640625" style="551" customWidth="1"/>
    <col min="9752" max="9752" width="6.88671875" style="551" customWidth="1"/>
    <col min="9753" max="9768" width="7.6640625" style="551" customWidth="1"/>
    <col min="9769" max="9769" width="7" style="551" customWidth="1"/>
    <col min="9770" max="9984" width="7.21875" style="551"/>
    <col min="9985" max="9985" width="10.77734375" style="551" customWidth="1"/>
    <col min="9986" max="10003" width="7.6640625" style="551" customWidth="1"/>
    <col min="10004" max="10004" width="10.109375" style="551" customWidth="1"/>
    <col min="10005" max="10005" width="6.88671875" style="551" customWidth="1"/>
    <col min="10006" max="10007" width="7.6640625" style="551" customWidth="1"/>
    <col min="10008" max="10008" width="6.88671875" style="551" customWidth="1"/>
    <col min="10009" max="10024" width="7.6640625" style="551" customWidth="1"/>
    <col min="10025" max="10025" width="7" style="551" customWidth="1"/>
    <col min="10026" max="10240" width="7.21875" style="551"/>
    <col min="10241" max="10241" width="10.77734375" style="551" customWidth="1"/>
    <col min="10242" max="10259" width="7.6640625" style="551" customWidth="1"/>
    <col min="10260" max="10260" width="10.109375" style="551" customWidth="1"/>
    <col min="10261" max="10261" width="6.88671875" style="551" customWidth="1"/>
    <col min="10262" max="10263" width="7.6640625" style="551" customWidth="1"/>
    <col min="10264" max="10264" width="6.88671875" style="551" customWidth="1"/>
    <col min="10265" max="10280" width="7.6640625" style="551" customWidth="1"/>
    <col min="10281" max="10281" width="7" style="551" customWidth="1"/>
    <col min="10282" max="10496" width="7.21875" style="551"/>
    <col min="10497" max="10497" width="10.77734375" style="551" customWidth="1"/>
    <col min="10498" max="10515" width="7.6640625" style="551" customWidth="1"/>
    <col min="10516" max="10516" width="10.109375" style="551" customWidth="1"/>
    <col min="10517" max="10517" width="6.88671875" style="551" customWidth="1"/>
    <col min="10518" max="10519" width="7.6640625" style="551" customWidth="1"/>
    <col min="10520" max="10520" width="6.88671875" style="551" customWidth="1"/>
    <col min="10521" max="10536" width="7.6640625" style="551" customWidth="1"/>
    <col min="10537" max="10537" width="7" style="551" customWidth="1"/>
    <col min="10538" max="10752" width="7.21875" style="551"/>
    <col min="10753" max="10753" width="10.77734375" style="551" customWidth="1"/>
    <col min="10754" max="10771" width="7.6640625" style="551" customWidth="1"/>
    <col min="10772" max="10772" width="10.109375" style="551" customWidth="1"/>
    <col min="10773" max="10773" width="6.88671875" style="551" customWidth="1"/>
    <col min="10774" max="10775" width="7.6640625" style="551" customWidth="1"/>
    <col min="10776" max="10776" width="6.88671875" style="551" customWidth="1"/>
    <col min="10777" max="10792" width="7.6640625" style="551" customWidth="1"/>
    <col min="10793" max="10793" width="7" style="551" customWidth="1"/>
    <col min="10794" max="11008" width="7.21875" style="551"/>
    <col min="11009" max="11009" width="10.77734375" style="551" customWidth="1"/>
    <col min="11010" max="11027" width="7.6640625" style="551" customWidth="1"/>
    <col min="11028" max="11028" width="10.109375" style="551" customWidth="1"/>
    <col min="11029" max="11029" width="6.88671875" style="551" customWidth="1"/>
    <col min="11030" max="11031" width="7.6640625" style="551" customWidth="1"/>
    <col min="11032" max="11032" width="6.88671875" style="551" customWidth="1"/>
    <col min="11033" max="11048" width="7.6640625" style="551" customWidth="1"/>
    <col min="11049" max="11049" width="7" style="551" customWidth="1"/>
    <col min="11050" max="11264" width="7.21875" style="551"/>
    <col min="11265" max="11265" width="10.77734375" style="551" customWidth="1"/>
    <col min="11266" max="11283" width="7.6640625" style="551" customWidth="1"/>
    <col min="11284" max="11284" width="10.109375" style="551" customWidth="1"/>
    <col min="11285" max="11285" width="6.88671875" style="551" customWidth="1"/>
    <col min="11286" max="11287" width="7.6640625" style="551" customWidth="1"/>
    <col min="11288" max="11288" width="6.88671875" style="551" customWidth="1"/>
    <col min="11289" max="11304" width="7.6640625" style="551" customWidth="1"/>
    <col min="11305" max="11305" width="7" style="551" customWidth="1"/>
    <col min="11306" max="11520" width="7.21875" style="551"/>
    <col min="11521" max="11521" width="10.77734375" style="551" customWidth="1"/>
    <col min="11522" max="11539" width="7.6640625" style="551" customWidth="1"/>
    <col min="11540" max="11540" width="10.109375" style="551" customWidth="1"/>
    <col min="11541" max="11541" width="6.88671875" style="551" customWidth="1"/>
    <col min="11542" max="11543" width="7.6640625" style="551" customWidth="1"/>
    <col min="11544" max="11544" width="6.88671875" style="551" customWidth="1"/>
    <col min="11545" max="11560" width="7.6640625" style="551" customWidth="1"/>
    <col min="11561" max="11561" width="7" style="551" customWidth="1"/>
    <col min="11562" max="11776" width="7.21875" style="551"/>
    <col min="11777" max="11777" width="10.77734375" style="551" customWidth="1"/>
    <col min="11778" max="11795" width="7.6640625" style="551" customWidth="1"/>
    <col min="11796" max="11796" width="10.109375" style="551" customWidth="1"/>
    <col min="11797" max="11797" width="6.88671875" style="551" customWidth="1"/>
    <col min="11798" max="11799" width="7.6640625" style="551" customWidth="1"/>
    <col min="11800" max="11800" width="6.88671875" style="551" customWidth="1"/>
    <col min="11801" max="11816" width="7.6640625" style="551" customWidth="1"/>
    <col min="11817" max="11817" width="7" style="551" customWidth="1"/>
    <col min="11818" max="12032" width="7.21875" style="551"/>
    <col min="12033" max="12033" width="10.77734375" style="551" customWidth="1"/>
    <col min="12034" max="12051" width="7.6640625" style="551" customWidth="1"/>
    <col min="12052" max="12052" width="10.109375" style="551" customWidth="1"/>
    <col min="12053" max="12053" width="6.88671875" style="551" customWidth="1"/>
    <col min="12054" max="12055" width="7.6640625" style="551" customWidth="1"/>
    <col min="12056" max="12056" width="6.88671875" style="551" customWidth="1"/>
    <col min="12057" max="12072" width="7.6640625" style="551" customWidth="1"/>
    <col min="12073" max="12073" width="7" style="551" customWidth="1"/>
    <col min="12074" max="12288" width="7.21875" style="551"/>
    <col min="12289" max="12289" width="10.77734375" style="551" customWidth="1"/>
    <col min="12290" max="12307" width="7.6640625" style="551" customWidth="1"/>
    <col min="12308" max="12308" width="10.109375" style="551" customWidth="1"/>
    <col min="12309" max="12309" width="6.88671875" style="551" customWidth="1"/>
    <col min="12310" max="12311" width="7.6640625" style="551" customWidth="1"/>
    <col min="12312" max="12312" width="6.88671875" style="551" customWidth="1"/>
    <col min="12313" max="12328" width="7.6640625" style="551" customWidth="1"/>
    <col min="12329" max="12329" width="7" style="551" customWidth="1"/>
    <col min="12330" max="12544" width="7.21875" style="551"/>
    <col min="12545" max="12545" width="10.77734375" style="551" customWidth="1"/>
    <col min="12546" max="12563" width="7.6640625" style="551" customWidth="1"/>
    <col min="12564" max="12564" width="10.109375" style="551" customWidth="1"/>
    <col min="12565" max="12565" width="6.88671875" style="551" customWidth="1"/>
    <col min="12566" max="12567" width="7.6640625" style="551" customWidth="1"/>
    <col min="12568" max="12568" width="6.88671875" style="551" customWidth="1"/>
    <col min="12569" max="12584" width="7.6640625" style="551" customWidth="1"/>
    <col min="12585" max="12585" width="7" style="551" customWidth="1"/>
    <col min="12586" max="12800" width="7.21875" style="551"/>
    <col min="12801" max="12801" width="10.77734375" style="551" customWidth="1"/>
    <col min="12802" max="12819" width="7.6640625" style="551" customWidth="1"/>
    <col min="12820" max="12820" width="10.109375" style="551" customWidth="1"/>
    <col min="12821" max="12821" width="6.88671875" style="551" customWidth="1"/>
    <col min="12822" max="12823" width="7.6640625" style="551" customWidth="1"/>
    <col min="12824" max="12824" width="6.88671875" style="551" customWidth="1"/>
    <col min="12825" max="12840" width="7.6640625" style="551" customWidth="1"/>
    <col min="12841" max="12841" width="7" style="551" customWidth="1"/>
    <col min="12842" max="13056" width="7.21875" style="551"/>
    <col min="13057" max="13057" width="10.77734375" style="551" customWidth="1"/>
    <col min="13058" max="13075" width="7.6640625" style="551" customWidth="1"/>
    <col min="13076" max="13076" width="10.109375" style="551" customWidth="1"/>
    <col min="13077" max="13077" width="6.88671875" style="551" customWidth="1"/>
    <col min="13078" max="13079" width="7.6640625" style="551" customWidth="1"/>
    <col min="13080" max="13080" width="6.88671875" style="551" customWidth="1"/>
    <col min="13081" max="13096" width="7.6640625" style="551" customWidth="1"/>
    <col min="13097" max="13097" width="7" style="551" customWidth="1"/>
    <col min="13098" max="13312" width="7.21875" style="551"/>
    <col min="13313" max="13313" width="10.77734375" style="551" customWidth="1"/>
    <col min="13314" max="13331" width="7.6640625" style="551" customWidth="1"/>
    <col min="13332" max="13332" width="10.109375" style="551" customWidth="1"/>
    <col min="13333" max="13333" width="6.88671875" style="551" customWidth="1"/>
    <col min="13334" max="13335" width="7.6640625" style="551" customWidth="1"/>
    <col min="13336" max="13336" width="6.88671875" style="551" customWidth="1"/>
    <col min="13337" max="13352" width="7.6640625" style="551" customWidth="1"/>
    <col min="13353" max="13353" width="7" style="551" customWidth="1"/>
    <col min="13354" max="13568" width="7.21875" style="551"/>
    <col min="13569" max="13569" width="10.77734375" style="551" customWidth="1"/>
    <col min="13570" max="13587" width="7.6640625" style="551" customWidth="1"/>
    <col min="13588" max="13588" width="10.109375" style="551" customWidth="1"/>
    <col min="13589" max="13589" width="6.88671875" style="551" customWidth="1"/>
    <col min="13590" max="13591" width="7.6640625" style="551" customWidth="1"/>
    <col min="13592" max="13592" width="6.88671875" style="551" customWidth="1"/>
    <col min="13593" max="13608" width="7.6640625" style="551" customWidth="1"/>
    <col min="13609" max="13609" width="7" style="551" customWidth="1"/>
    <col min="13610" max="13824" width="7.21875" style="551"/>
    <col min="13825" max="13825" width="10.77734375" style="551" customWidth="1"/>
    <col min="13826" max="13843" width="7.6640625" style="551" customWidth="1"/>
    <col min="13844" max="13844" width="10.109375" style="551" customWidth="1"/>
    <col min="13845" max="13845" width="6.88671875" style="551" customWidth="1"/>
    <col min="13846" max="13847" width="7.6640625" style="551" customWidth="1"/>
    <col min="13848" max="13848" width="6.88671875" style="551" customWidth="1"/>
    <col min="13849" max="13864" width="7.6640625" style="551" customWidth="1"/>
    <col min="13865" max="13865" width="7" style="551" customWidth="1"/>
    <col min="13866" max="14080" width="7.21875" style="551"/>
    <col min="14081" max="14081" width="10.77734375" style="551" customWidth="1"/>
    <col min="14082" max="14099" width="7.6640625" style="551" customWidth="1"/>
    <col min="14100" max="14100" width="10.109375" style="551" customWidth="1"/>
    <col min="14101" max="14101" width="6.88671875" style="551" customWidth="1"/>
    <col min="14102" max="14103" width="7.6640625" style="551" customWidth="1"/>
    <col min="14104" max="14104" width="6.88671875" style="551" customWidth="1"/>
    <col min="14105" max="14120" width="7.6640625" style="551" customWidth="1"/>
    <col min="14121" max="14121" width="7" style="551" customWidth="1"/>
    <col min="14122" max="14336" width="7.21875" style="551"/>
    <col min="14337" max="14337" width="10.77734375" style="551" customWidth="1"/>
    <col min="14338" max="14355" width="7.6640625" style="551" customWidth="1"/>
    <col min="14356" max="14356" width="10.109375" style="551" customWidth="1"/>
    <col min="14357" max="14357" width="6.88671875" style="551" customWidth="1"/>
    <col min="14358" max="14359" width="7.6640625" style="551" customWidth="1"/>
    <col min="14360" max="14360" width="6.88671875" style="551" customWidth="1"/>
    <col min="14361" max="14376" width="7.6640625" style="551" customWidth="1"/>
    <col min="14377" max="14377" width="7" style="551" customWidth="1"/>
    <col min="14378" max="14592" width="7.21875" style="551"/>
    <col min="14593" max="14593" width="10.77734375" style="551" customWidth="1"/>
    <col min="14594" max="14611" width="7.6640625" style="551" customWidth="1"/>
    <col min="14612" max="14612" width="10.109375" style="551" customWidth="1"/>
    <col min="14613" max="14613" width="6.88671875" style="551" customWidth="1"/>
    <col min="14614" max="14615" width="7.6640625" style="551" customWidth="1"/>
    <col min="14616" max="14616" width="6.88671875" style="551" customWidth="1"/>
    <col min="14617" max="14632" width="7.6640625" style="551" customWidth="1"/>
    <col min="14633" max="14633" width="7" style="551" customWidth="1"/>
    <col min="14634" max="14848" width="7.21875" style="551"/>
    <col min="14849" max="14849" width="10.77734375" style="551" customWidth="1"/>
    <col min="14850" max="14867" width="7.6640625" style="551" customWidth="1"/>
    <col min="14868" max="14868" width="10.109375" style="551" customWidth="1"/>
    <col min="14869" max="14869" width="6.88671875" style="551" customWidth="1"/>
    <col min="14870" max="14871" width="7.6640625" style="551" customWidth="1"/>
    <col min="14872" max="14872" width="6.88671875" style="551" customWidth="1"/>
    <col min="14873" max="14888" width="7.6640625" style="551" customWidth="1"/>
    <col min="14889" max="14889" width="7" style="551" customWidth="1"/>
    <col min="14890" max="15104" width="7.21875" style="551"/>
    <col min="15105" max="15105" width="10.77734375" style="551" customWidth="1"/>
    <col min="15106" max="15123" width="7.6640625" style="551" customWidth="1"/>
    <col min="15124" max="15124" width="10.109375" style="551" customWidth="1"/>
    <col min="15125" max="15125" width="6.88671875" style="551" customWidth="1"/>
    <col min="15126" max="15127" width="7.6640625" style="551" customWidth="1"/>
    <col min="15128" max="15128" width="6.88671875" style="551" customWidth="1"/>
    <col min="15129" max="15144" width="7.6640625" style="551" customWidth="1"/>
    <col min="15145" max="15145" width="7" style="551" customWidth="1"/>
    <col min="15146" max="15360" width="7.21875" style="551"/>
    <col min="15361" max="15361" width="10.77734375" style="551" customWidth="1"/>
    <col min="15362" max="15379" width="7.6640625" style="551" customWidth="1"/>
    <col min="15380" max="15380" width="10.109375" style="551" customWidth="1"/>
    <col min="15381" max="15381" width="6.88671875" style="551" customWidth="1"/>
    <col min="15382" max="15383" width="7.6640625" style="551" customWidth="1"/>
    <col min="15384" max="15384" width="6.88671875" style="551" customWidth="1"/>
    <col min="15385" max="15400" width="7.6640625" style="551" customWidth="1"/>
    <col min="15401" max="15401" width="7" style="551" customWidth="1"/>
    <col min="15402" max="15616" width="7.21875" style="551"/>
    <col min="15617" max="15617" width="10.77734375" style="551" customWidth="1"/>
    <col min="15618" max="15635" width="7.6640625" style="551" customWidth="1"/>
    <col min="15636" max="15636" width="10.109375" style="551" customWidth="1"/>
    <col min="15637" max="15637" width="6.88671875" style="551" customWidth="1"/>
    <col min="15638" max="15639" width="7.6640625" style="551" customWidth="1"/>
    <col min="15640" max="15640" width="6.88671875" style="551" customWidth="1"/>
    <col min="15641" max="15656" width="7.6640625" style="551" customWidth="1"/>
    <col min="15657" max="15657" width="7" style="551" customWidth="1"/>
    <col min="15658" max="15872" width="7.21875" style="551"/>
    <col min="15873" max="15873" width="10.77734375" style="551" customWidth="1"/>
    <col min="15874" max="15891" width="7.6640625" style="551" customWidth="1"/>
    <col min="15892" max="15892" width="10.109375" style="551" customWidth="1"/>
    <col min="15893" max="15893" width="6.88671875" style="551" customWidth="1"/>
    <col min="15894" max="15895" width="7.6640625" style="551" customWidth="1"/>
    <col min="15896" max="15896" width="6.88671875" style="551" customWidth="1"/>
    <col min="15897" max="15912" width="7.6640625" style="551" customWidth="1"/>
    <col min="15913" max="15913" width="7" style="551" customWidth="1"/>
    <col min="15914" max="16128" width="7.21875" style="551"/>
    <col min="16129" max="16129" width="10.77734375" style="551" customWidth="1"/>
    <col min="16130" max="16147" width="7.6640625" style="551" customWidth="1"/>
    <col min="16148" max="16148" width="10.109375" style="551" customWidth="1"/>
    <col min="16149" max="16149" width="6.88671875" style="551" customWidth="1"/>
    <col min="16150" max="16151" width="7.6640625" style="551" customWidth="1"/>
    <col min="16152" max="16152" width="6.88671875" style="551" customWidth="1"/>
    <col min="16153" max="16168" width="7.6640625" style="551" customWidth="1"/>
    <col min="16169" max="16169" width="7" style="551" customWidth="1"/>
    <col min="16170" max="16384" width="7.21875" style="551"/>
  </cols>
  <sheetData>
    <row r="1" spans="1:42" ht="16.5" customHeight="1">
      <c r="A1" s="605" t="s">
        <v>1049</v>
      </c>
      <c r="B1" s="606"/>
      <c r="D1" s="583"/>
      <c r="E1" s="583"/>
      <c r="F1" s="583"/>
      <c r="G1" s="583"/>
      <c r="H1" s="583"/>
      <c r="I1" s="583"/>
      <c r="J1" s="583"/>
      <c r="K1" s="583"/>
      <c r="L1" s="583"/>
      <c r="M1" s="583"/>
      <c r="N1" s="2366"/>
      <c r="O1" s="2366"/>
      <c r="P1" s="2366"/>
      <c r="Q1" s="2366"/>
      <c r="R1" s="2366"/>
      <c r="S1" s="2366"/>
      <c r="T1" s="605" t="s">
        <v>1049</v>
      </c>
      <c r="U1" s="606"/>
      <c r="W1" s="583"/>
      <c r="X1" s="583"/>
      <c r="Y1" s="583"/>
      <c r="Z1" s="583"/>
      <c r="AA1" s="583"/>
      <c r="AB1" s="583"/>
      <c r="AC1" s="583"/>
      <c r="AD1" s="583"/>
      <c r="AE1" s="583"/>
      <c r="AF1" s="583"/>
      <c r="AG1" s="583"/>
      <c r="AH1" s="583"/>
      <c r="AI1" s="583"/>
      <c r="AJ1" s="583"/>
      <c r="AK1" s="2366"/>
      <c r="AL1" s="2366"/>
      <c r="AM1" s="2366"/>
      <c r="AN1" s="2366"/>
      <c r="AO1" s="2366"/>
      <c r="AP1" s="147" t="s">
        <v>873</v>
      </c>
    </row>
    <row r="2" spans="1:42" ht="18" customHeight="1">
      <c r="A2" s="605" t="s">
        <v>1551</v>
      </c>
      <c r="B2" s="607" t="s">
        <v>1638</v>
      </c>
      <c r="C2" s="608"/>
      <c r="D2" s="583"/>
      <c r="E2" s="583"/>
      <c r="F2" s="583"/>
      <c r="G2" s="583"/>
      <c r="H2" s="583"/>
      <c r="I2" s="583"/>
      <c r="J2" s="583"/>
      <c r="K2" s="583"/>
      <c r="L2" s="583"/>
      <c r="M2" s="583"/>
      <c r="N2" s="2366"/>
      <c r="O2" s="2366"/>
      <c r="P2" s="2366"/>
      <c r="Q2" s="2366"/>
      <c r="R2" s="2366"/>
      <c r="S2" s="2366"/>
      <c r="T2" s="609" t="s">
        <v>1551</v>
      </c>
      <c r="U2" s="607" t="s">
        <v>1638</v>
      </c>
      <c r="V2" s="608"/>
      <c r="W2" s="583"/>
      <c r="X2" s="583"/>
      <c r="Y2" s="583"/>
      <c r="Z2" s="583"/>
      <c r="AA2" s="583"/>
      <c r="AB2" s="583"/>
      <c r="AC2" s="583"/>
      <c r="AD2" s="583"/>
      <c r="AE2" s="583"/>
      <c r="AF2" s="583"/>
      <c r="AG2" s="583"/>
      <c r="AH2" s="583"/>
      <c r="AI2" s="583"/>
      <c r="AJ2" s="583"/>
      <c r="AK2" s="2366"/>
      <c r="AL2" s="2366"/>
      <c r="AM2" s="2366"/>
      <c r="AN2" s="2366"/>
      <c r="AO2" s="2366"/>
    </row>
    <row r="3" spans="1:42" ht="9.9" customHeight="1">
      <c r="A3" s="2408"/>
      <c r="B3" s="2408"/>
      <c r="C3" s="2408"/>
      <c r="D3" s="2408"/>
      <c r="E3" s="2408"/>
      <c r="F3" s="2408"/>
      <c r="G3" s="2408"/>
      <c r="H3" s="2408"/>
      <c r="I3" s="2408"/>
      <c r="J3" s="2408"/>
      <c r="K3" s="2408"/>
      <c r="L3" s="2408"/>
      <c r="M3" s="2408"/>
      <c r="N3" s="2408"/>
      <c r="O3" s="2408"/>
      <c r="P3" s="2408"/>
      <c r="Q3" s="2408"/>
      <c r="R3" s="2408"/>
      <c r="S3" s="2408"/>
      <c r="T3" s="2408"/>
      <c r="U3" s="2408"/>
      <c r="V3" s="2408"/>
      <c r="W3" s="2408"/>
      <c r="X3" s="2408"/>
      <c r="Y3" s="2408"/>
      <c r="Z3" s="2408"/>
      <c r="AA3" s="2408"/>
      <c r="AB3" s="2408"/>
      <c r="AC3" s="2408"/>
      <c r="AD3" s="2408"/>
      <c r="AE3" s="2408"/>
      <c r="AF3" s="2408"/>
      <c r="AG3" s="2408"/>
      <c r="AH3" s="2408"/>
      <c r="AI3" s="2408"/>
      <c r="AJ3" s="2408"/>
      <c r="AK3" s="2408"/>
      <c r="AL3" s="2408"/>
      <c r="AM3" s="2408"/>
      <c r="AN3" s="2408"/>
      <c r="AO3" s="2408"/>
    </row>
    <row r="4" spans="1:42" ht="21" customHeight="1">
      <c r="A4" s="2413" t="s">
        <v>1711</v>
      </c>
      <c r="B4" s="2413"/>
      <c r="C4" s="2413"/>
      <c r="D4" s="2413"/>
      <c r="E4" s="2413"/>
      <c r="F4" s="2413"/>
      <c r="G4" s="2413"/>
      <c r="H4" s="2413"/>
      <c r="I4" s="2413"/>
      <c r="J4" s="2413"/>
      <c r="K4" s="2413"/>
      <c r="L4" s="2413"/>
      <c r="M4" s="2413"/>
      <c r="N4" s="2413"/>
      <c r="O4" s="2413"/>
      <c r="P4" s="2413"/>
      <c r="Q4" s="2413"/>
      <c r="R4" s="2413"/>
      <c r="S4" s="2413"/>
      <c r="T4" s="2413" t="s">
        <v>1712</v>
      </c>
      <c r="U4" s="2413"/>
      <c r="V4" s="2413"/>
      <c r="W4" s="2413"/>
      <c r="X4" s="2413"/>
      <c r="Y4" s="2413"/>
      <c r="Z4" s="2413"/>
      <c r="AA4" s="2413"/>
      <c r="AB4" s="2413"/>
      <c r="AC4" s="2413"/>
      <c r="AD4" s="2413"/>
      <c r="AE4" s="2413"/>
      <c r="AF4" s="2413"/>
      <c r="AG4" s="2413"/>
      <c r="AH4" s="2413"/>
      <c r="AI4" s="2413"/>
      <c r="AJ4" s="2413"/>
      <c r="AK4" s="2413"/>
      <c r="AL4" s="2413"/>
      <c r="AM4" s="2413"/>
      <c r="AN4" s="2413"/>
      <c r="AO4" s="2413"/>
    </row>
    <row r="5" spans="1:42" ht="21" customHeight="1" thickBot="1">
      <c r="A5" s="2414" t="s">
        <v>2281</v>
      </c>
      <c r="B5" s="2414"/>
      <c r="C5" s="2414"/>
      <c r="D5" s="2414"/>
      <c r="E5" s="2414"/>
      <c r="F5" s="2414"/>
      <c r="G5" s="2414"/>
      <c r="H5" s="2414"/>
      <c r="I5" s="2414"/>
      <c r="J5" s="2414"/>
      <c r="K5" s="2414"/>
      <c r="L5" s="2414"/>
      <c r="M5" s="2414"/>
      <c r="N5" s="2414"/>
      <c r="O5" s="2414"/>
      <c r="P5" s="2414"/>
      <c r="Q5" s="2415" t="s">
        <v>1713</v>
      </c>
      <c r="R5" s="2415"/>
      <c r="S5" s="2415"/>
      <c r="T5" s="556" t="s">
        <v>1714</v>
      </c>
      <c r="U5" s="556"/>
      <c r="V5" s="2414" t="s">
        <v>2233</v>
      </c>
      <c r="W5" s="2414"/>
      <c r="X5" s="2414"/>
      <c r="Y5" s="2414"/>
      <c r="Z5" s="2414"/>
      <c r="AA5" s="2414"/>
      <c r="AB5" s="2414"/>
      <c r="AC5" s="2414"/>
      <c r="AD5" s="2414"/>
      <c r="AE5" s="2414"/>
      <c r="AF5" s="2414"/>
      <c r="AG5" s="2414"/>
      <c r="AH5" s="2414"/>
      <c r="AI5" s="2414"/>
      <c r="AJ5" s="2414"/>
      <c r="AK5" s="2414"/>
      <c r="AL5" s="2414"/>
      <c r="AM5" s="556"/>
      <c r="AN5" s="2415" t="s">
        <v>1713</v>
      </c>
      <c r="AO5" s="2415"/>
    </row>
    <row r="6" spans="1:42" s="567" customFormat="1" ht="25.5" customHeight="1">
      <c r="A6" s="2416" t="s">
        <v>1641</v>
      </c>
      <c r="B6" s="2325" t="s">
        <v>1715</v>
      </c>
      <c r="C6" s="2418"/>
      <c r="D6" s="2419"/>
      <c r="E6" s="2410" t="s">
        <v>1716</v>
      </c>
      <c r="F6" s="2411"/>
      <c r="G6" s="2412"/>
      <c r="H6" s="2325" t="s">
        <v>1717</v>
      </c>
      <c r="I6" s="2326"/>
      <c r="J6" s="2327"/>
      <c r="K6" s="2325" t="s">
        <v>1718</v>
      </c>
      <c r="L6" s="2326"/>
      <c r="M6" s="2327"/>
      <c r="N6" s="2410" t="s">
        <v>1719</v>
      </c>
      <c r="O6" s="2411"/>
      <c r="P6" s="2412" t="s">
        <v>1720</v>
      </c>
      <c r="Q6" s="2410" t="s">
        <v>1721</v>
      </c>
      <c r="R6" s="2411"/>
      <c r="S6" s="2412"/>
      <c r="T6" s="2420" t="s">
        <v>1641</v>
      </c>
      <c r="U6" s="2325" t="s">
        <v>1722</v>
      </c>
      <c r="V6" s="2326"/>
      <c r="W6" s="2327"/>
      <c r="X6" s="2325" t="s">
        <v>1723</v>
      </c>
      <c r="Y6" s="2326"/>
      <c r="Z6" s="2327"/>
      <c r="AA6" s="2325" t="s">
        <v>1724</v>
      </c>
      <c r="AB6" s="2326"/>
      <c r="AC6" s="2327"/>
      <c r="AD6" s="2325" t="s">
        <v>1725</v>
      </c>
      <c r="AE6" s="2326"/>
      <c r="AF6" s="2327"/>
      <c r="AG6" s="2410" t="s">
        <v>1726</v>
      </c>
      <c r="AH6" s="2411"/>
      <c r="AI6" s="2412"/>
      <c r="AJ6" s="2325" t="s">
        <v>1727</v>
      </c>
      <c r="AK6" s="2326"/>
      <c r="AL6" s="2326"/>
      <c r="AM6" s="2325" t="s">
        <v>1728</v>
      </c>
      <c r="AN6" s="2326"/>
      <c r="AO6" s="2326"/>
    </row>
    <row r="7" spans="1:42" s="567" customFormat="1" ht="87" customHeight="1" thickBot="1">
      <c r="A7" s="2417"/>
      <c r="B7" s="611" t="s">
        <v>1097</v>
      </c>
      <c r="C7" s="612" t="s">
        <v>1729</v>
      </c>
      <c r="D7" s="612" t="s">
        <v>1730</v>
      </c>
      <c r="E7" s="611" t="s">
        <v>1097</v>
      </c>
      <c r="F7" s="612" t="s">
        <v>1729</v>
      </c>
      <c r="G7" s="612" t="s">
        <v>1730</v>
      </c>
      <c r="H7" s="611" t="s">
        <v>1097</v>
      </c>
      <c r="I7" s="612" t="s">
        <v>1729</v>
      </c>
      <c r="J7" s="612" t="s">
        <v>1730</v>
      </c>
      <c r="K7" s="611" t="s">
        <v>1097</v>
      </c>
      <c r="L7" s="612" t="s">
        <v>1729</v>
      </c>
      <c r="M7" s="612" t="s">
        <v>1730</v>
      </c>
      <c r="N7" s="611" t="s">
        <v>1097</v>
      </c>
      <c r="O7" s="612" t="s">
        <v>1729</v>
      </c>
      <c r="P7" s="612" t="s">
        <v>1730</v>
      </c>
      <c r="Q7" s="611" t="s">
        <v>1097</v>
      </c>
      <c r="R7" s="612" t="s">
        <v>1729</v>
      </c>
      <c r="S7" s="613" t="s">
        <v>1730</v>
      </c>
      <c r="T7" s="2421"/>
      <c r="U7" s="611" t="s">
        <v>1097</v>
      </c>
      <c r="V7" s="612" t="s">
        <v>1729</v>
      </c>
      <c r="W7" s="612" t="s">
        <v>1730</v>
      </c>
      <c r="X7" s="611" t="s">
        <v>1097</v>
      </c>
      <c r="Y7" s="612" t="s">
        <v>1729</v>
      </c>
      <c r="Z7" s="612" t="s">
        <v>1730</v>
      </c>
      <c r="AA7" s="611" t="s">
        <v>1097</v>
      </c>
      <c r="AB7" s="612" t="s">
        <v>1729</v>
      </c>
      <c r="AC7" s="612" t="s">
        <v>1730</v>
      </c>
      <c r="AD7" s="611" t="s">
        <v>1097</v>
      </c>
      <c r="AE7" s="612" t="s">
        <v>1729</v>
      </c>
      <c r="AF7" s="612" t="s">
        <v>1730</v>
      </c>
      <c r="AG7" s="611" t="s">
        <v>1097</v>
      </c>
      <c r="AH7" s="612" t="s">
        <v>1729</v>
      </c>
      <c r="AI7" s="612" t="s">
        <v>1730</v>
      </c>
      <c r="AJ7" s="611" t="s">
        <v>1097</v>
      </c>
      <c r="AK7" s="612" t="s">
        <v>1729</v>
      </c>
      <c r="AL7" s="612" t="s">
        <v>1730</v>
      </c>
      <c r="AM7" s="611" t="s">
        <v>1097</v>
      </c>
      <c r="AN7" s="612" t="s">
        <v>1729</v>
      </c>
      <c r="AO7" s="612" t="s">
        <v>1730</v>
      </c>
    </row>
    <row r="8" spans="1:42" ht="23.1" customHeight="1">
      <c r="A8" s="550" t="s">
        <v>1731</v>
      </c>
      <c r="B8" s="615"/>
      <c r="C8" s="615"/>
      <c r="D8" s="615"/>
      <c r="E8" s="615"/>
      <c r="F8" s="615"/>
      <c r="G8" s="615"/>
      <c r="H8" s="615"/>
      <c r="I8" s="615"/>
      <c r="J8" s="615"/>
      <c r="K8" s="615"/>
      <c r="L8" s="615"/>
      <c r="M8" s="615"/>
      <c r="N8" s="615"/>
      <c r="O8" s="615"/>
      <c r="P8" s="615"/>
      <c r="Q8" s="615"/>
      <c r="R8" s="615"/>
      <c r="S8" s="615"/>
      <c r="T8" s="616" t="s">
        <v>1731</v>
      </c>
      <c r="U8" s="615"/>
      <c r="V8" s="615"/>
      <c r="W8" s="615"/>
      <c r="X8" s="615"/>
      <c r="Y8" s="615"/>
      <c r="Z8" s="615"/>
      <c r="AA8" s="615"/>
      <c r="AB8" s="615"/>
      <c r="AC8" s="615"/>
      <c r="AD8" s="615"/>
      <c r="AE8" s="615"/>
      <c r="AF8" s="615"/>
      <c r="AG8" s="615"/>
      <c r="AH8" s="615"/>
      <c r="AI8" s="615"/>
      <c r="AJ8" s="615"/>
      <c r="AK8" s="615"/>
      <c r="AL8" s="615"/>
      <c r="AM8" s="615"/>
      <c r="AN8" s="615"/>
      <c r="AO8" s="617"/>
    </row>
    <row r="9" spans="1:42" ht="23.1" customHeight="1">
      <c r="A9" s="1195" t="s">
        <v>2279</v>
      </c>
      <c r="B9" s="619">
        <f>E9+H9+K9+N9+Q9+U9+X9+AA9+AD9+AG9+AJ9+AM9</f>
        <v>18</v>
      </c>
      <c r="C9" s="619">
        <f>F9+I9+L9+O9+R9+V9+Y9+AB9+AE9+AH9+AK9+AN9</f>
        <v>0</v>
      </c>
      <c r="D9" s="619">
        <f>G9+J9+M9+P9+S9+W9+Z9+AC9+AF9+AI9+AL9+AO9</f>
        <v>18</v>
      </c>
      <c r="E9" s="619"/>
      <c r="F9" s="619"/>
      <c r="G9" s="619"/>
      <c r="H9" s="619">
        <f>SUM(I9:J9)</f>
        <v>7</v>
      </c>
      <c r="I9" s="619"/>
      <c r="J9" s="619">
        <v>7</v>
      </c>
      <c r="K9" s="619">
        <f>SUM(L9:M9)</f>
        <v>11</v>
      </c>
      <c r="L9" s="619"/>
      <c r="M9" s="619">
        <v>11</v>
      </c>
      <c r="N9" s="619"/>
      <c r="O9" s="619"/>
      <c r="P9" s="619"/>
      <c r="Q9" s="619"/>
      <c r="R9" s="619"/>
      <c r="S9" s="619"/>
      <c r="T9" s="1195" t="s">
        <v>2279</v>
      </c>
      <c r="U9" s="619"/>
      <c r="V9" s="619"/>
      <c r="W9" s="619"/>
      <c r="X9" s="619"/>
      <c r="Y9" s="619"/>
      <c r="Z9" s="619"/>
      <c r="AA9" s="619"/>
      <c r="AB9" s="619"/>
      <c r="AC9" s="619"/>
      <c r="AD9" s="619"/>
      <c r="AE9" s="619"/>
      <c r="AF9" s="619"/>
      <c r="AG9" s="619"/>
      <c r="AH9" s="619"/>
      <c r="AI9" s="619"/>
      <c r="AJ9" s="619"/>
      <c r="AK9" s="619"/>
      <c r="AL9" s="619"/>
      <c r="AM9" s="619"/>
      <c r="AN9" s="619"/>
      <c r="AO9" s="621"/>
    </row>
    <row r="10" spans="1:42" ht="23.1" customHeight="1">
      <c r="A10" s="618"/>
      <c r="B10" s="619"/>
      <c r="C10" s="619"/>
      <c r="D10" s="619"/>
      <c r="E10" s="619"/>
      <c r="F10" s="619"/>
      <c r="G10" s="619"/>
      <c r="H10" s="619"/>
      <c r="I10" s="619"/>
      <c r="J10" s="619"/>
      <c r="K10" s="619"/>
      <c r="L10" s="619"/>
      <c r="M10" s="619"/>
      <c r="N10" s="619"/>
      <c r="O10" s="619"/>
      <c r="P10" s="619"/>
      <c r="Q10" s="619"/>
      <c r="R10" s="619"/>
      <c r="S10" s="619"/>
      <c r="T10" s="620"/>
      <c r="U10" s="619"/>
      <c r="V10" s="619"/>
      <c r="W10" s="619"/>
      <c r="X10" s="619"/>
      <c r="Y10" s="619"/>
      <c r="Z10" s="619"/>
      <c r="AA10" s="619"/>
      <c r="AB10" s="619"/>
      <c r="AC10" s="619"/>
      <c r="AD10" s="619"/>
      <c r="AE10" s="619"/>
      <c r="AF10" s="619"/>
      <c r="AG10" s="619"/>
      <c r="AH10" s="619"/>
      <c r="AI10" s="619"/>
      <c r="AJ10" s="619"/>
      <c r="AK10" s="619"/>
      <c r="AL10" s="619"/>
      <c r="AM10" s="619"/>
      <c r="AN10" s="619"/>
      <c r="AO10" s="621"/>
    </row>
    <row r="11" spans="1:42" ht="23.1" customHeight="1">
      <c r="A11" s="618"/>
      <c r="B11" s="619"/>
      <c r="C11" s="619"/>
      <c r="D11" s="619"/>
      <c r="E11" s="619"/>
      <c r="F11" s="619"/>
      <c r="G11" s="619"/>
      <c r="H11" s="619"/>
      <c r="I11" s="619"/>
      <c r="J11" s="619"/>
      <c r="K11" s="619"/>
      <c r="L11" s="619"/>
      <c r="M11" s="619"/>
      <c r="N11" s="619"/>
      <c r="O11" s="619"/>
      <c r="P11" s="619"/>
      <c r="Q11" s="619"/>
      <c r="R11" s="619"/>
      <c r="S11" s="619"/>
      <c r="T11" s="620"/>
      <c r="U11" s="619"/>
      <c r="V11" s="619"/>
      <c r="W11" s="619"/>
      <c r="X11" s="619"/>
      <c r="Y11" s="619"/>
      <c r="Z11" s="619"/>
      <c r="AA11" s="619"/>
      <c r="AB11" s="619"/>
      <c r="AC11" s="619"/>
      <c r="AD11" s="619"/>
      <c r="AE11" s="619"/>
      <c r="AF11" s="619"/>
      <c r="AG11" s="619"/>
      <c r="AH11" s="619"/>
      <c r="AI11" s="619"/>
      <c r="AJ11" s="619"/>
      <c r="AK11" s="619"/>
      <c r="AL11" s="619"/>
      <c r="AM11" s="619"/>
      <c r="AN11" s="619"/>
      <c r="AO11" s="621"/>
    </row>
    <row r="12" spans="1:42" ht="23.1" customHeight="1">
      <c r="A12" s="618"/>
      <c r="B12" s="619"/>
      <c r="C12" s="619"/>
      <c r="D12" s="619"/>
      <c r="E12" s="619"/>
      <c r="F12" s="619"/>
      <c r="G12" s="619"/>
      <c r="H12" s="619"/>
      <c r="I12" s="619"/>
      <c r="J12" s="619"/>
      <c r="K12" s="619"/>
      <c r="L12" s="619"/>
      <c r="M12" s="619"/>
      <c r="N12" s="619"/>
      <c r="O12" s="619"/>
      <c r="P12" s="619"/>
      <c r="Q12" s="619"/>
      <c r="R12" s="619"/>
      <c r="S12" s="619"/>
      <c r="T12" s="620"/>
      <c r="U12" s="619"/>
      <c r="V12" s="619"/>
      <c r="W12" s="619"/>
      <c r="X12" s="619"/>
      <c r="Y12" s="619"/>
      <c r="Z12" s="619"/>
      <c r="AA12" s="619"/>
      <c r="AB12" s="619"/>
      <c r="AC12" s="619"/>
      <c r="AD12" s="619"/>
      <c r="AE12" s="619"/>
      <c r="AF12" s="619"/>
      <c r="AG12" s="619"/>
      <c r="AH12" s="619"/>
      <c r="AI12" s="619"/>
      <c r="AJ12" s="619"/>
      <c r="AK12" s="619"/>
      <c r="AL12" s="619"/>
      <c r="AM12" s="619"/>
      <c r="AN12" s="619"/>
      <c r="AO12" s="621"/>
    </row>
    <row r="13" spans="1:42" ht="23.1" customHeight="1">
      <c r="A13" s="618"/>
      <c r="B13" s="619"/>
      <c r="C13" s="619"/>
      <c r="D13" s="619"/>
      <c r="E13" s="619"/>
      <c r="F13" s="619"/>
      <c r="G13" s="619"/>
      <c r="H13" s="619"/>
      <c r="I13" s="619"/>
      <c r="J13" s="619"/>
      <c r="K13" s="619"/>
      <c r="L13" s="619"/>
      <c r="M13" s="619"/>
      <c r="N13" s="619"/>
      <c r="O13" s="619"/>
      <c r="P13" s="619"/>
      <c r="Q13" s="619"/>
      <c r="R13" s="619"/>
      <c r="S13" s="619"/>
      <c r="T13" s="620"/>
      <c r="U13" s="619"/>
      <c r="V13" s="619"/>
      <c r="W13" s="619"/>
      <c r="X13" s="619"/>
      <c r="Y13" s="619"/>
      <c r="Z13" s="619"/>
      <c r="AA13" s="619"/>
      <c r="AB13" s="619"/>
      <c r="AC13" s="619"/>
      <c r="AD13" s="619"/>
      <c r="AE13" s="619"/>
      <c r="AF13" s="619"/>
      <c r="AG13" s="619"/>
      <c r="AH13" s="619"/>
      <c r="AI13" s="619"/>
      <c r="AJ13" s="619"/>
      <c r="AK13" s="619"/>
      <c r="AL13" s="619"/>
      <c r="AM13" s="619"/>
      <c r="AN13" s="619"/>
      <c r="AO13" s="621"/>
    </row>
    <row r="14" spans="1:42" ht="23.1" customHeight="1">
      <c r="A14" s="618"/>
      <c r="B14" s="619"/>
      <c r="C14" s="619"/>
      <c r="D14" s="619"/>
      <c r="E14" s="619"/>
      <c r="F14" s="619"/>
      <c r="G14" s="619"/>
      <c r="H14" s="619"/>
      <c r="I14" s="619"/>
      <c r="J14" s="619"/>
      <c r="K14" s="619"/>
      <c r="L14" s="619"/>
      <c r="M14" s="619"/>
      <c r="N14" s="619"/>
      <c r="O14" s="619"/>
      <c r="P14" s="619"/>
      <c r="Q14" s="619"/>
      <c r="R14" s="619"/>
      <c r="S14" s="619"/>
      <c r="T14" s="620"/>
      <c r="U14" s="619"/>
      <c r="V14" s="619"/>
      <c r="W14" s="619"/>
      <c r="X14" s="619"/>
      <c r="Y14" s="619"/>
      <c r="Z14" s="619"/>
      <c r="AA14" s="619"/>
      <c r="AB14" s="619"/>
      <c r="AC14" s="619"/>
      <c r="AD14" s="619"/>
      <c r="AE14" s="619"/>
      <c r="AF14" s="619"/>
      <c r="AG14" s="619"/>
      <c r="AH14" s="619"/>
      <c r="AI14" s="619"/>
      <c r="AJ14" s="619"/>
      <c r="AK14" s="619"/>
      <c r="AL14" s="619"/>
      <c r="AM14" s="619"/>
      <c r="AN14" s="619"/>
      <c r="AO14" s="621"/>
    </row>
    <row r="15" spans="1:42" ht="23.1" customHeight="1">
      <c r="A15" s="618"/>
      <c r="B15" s="619"/>
      <c r="C15" s="619"/>
      <c r="D15" s="619"/>
      <c r="E15" s="619"/>
      <c r="F15" s="619"/>
      <c r="G15" s="619"/>
      <c r="H15" s="619"/>
      <c r="I15" s="619"/>
      <c r="J15" s="619"/>
      <c r="K15" s="619"/>
      <c r="L15" s="619"/>
      <c r="M15" s="619"/>
      <c r="N15" s="619"/>
      <c r="O15" s="619"/>
      <c r="P15" s="619"/>
      <c r="Q15" s="619"/>
      <c r="R15" s="619"/>
      <c r="S15" s="619"/>
      <c r="T15" s="620"/>
      <c r="U15" s="619"/>
      <c r="V15" s="619"/>
      <c r="W15" s="619"/>
      <c r="X15" s="619"/>
      <c r="Y15" s="619"/>
      <c r="Z15" s="619"/>
      <c r="AA15" s="619"/>
      <c r="AB15" s="619"/>
      <c r="AC15" s="619"/>
      <c r="AD15" s="619"/>
      <c r="AE15" s="619"/>
      <c r="AF15" s="619"/>
      <c r="AG15" s="619"/>
      <c r="AH15" s="619"/>
      <c r="AI15" s="619"/>
      <c r="AJ15" s="619"/>
      <c r="AK15" s="619"/>
      <c r="AL15" s="619"/>
      <c r="AM15" s="619"/>
      <c r="AN15" s="619"/>
      <c r="AO15" s="621"/>
    </row>
    <row r="16" spans="1:42" ht="23.1" customHeight="1">
      <c r="A16" s="618"/>
      <c r="B16" s="619"/>
      <c r="C16" s="619"/>
      <c r="D16" s="619"/>
      <c r="E16" s="619"/>
      <c r="F16" s="619"/>
      <c r="G16" s="619"/>
      <c r="H16" s="619"/>
      <c r="I16" s="619"/>
      <c r="J16" s="619"/>
      <c r="K16" s="619"/>
      <c r="L16" s="619"/>
      <c r="M16" s="619"/>
      <c r="N16" s="619"/>
      <c r="O16" s="619"/>
      <c r="P16" s="619"/>
      <c r="Q16" s="619"/>
      <c r="R16" s="619"/>
      <c r="S16" s="619"/>
      <c r="T16" s="620"/>
      <c r="U16" s="619"/>
      <c r="V16" s="619"/>
      <c r="W16" s="619"/>
      <c r="X16" s="619"/>
      <c r="Y16" s="619"/>
      <c r="Z16" s="619"/>
      <c r="AA16" s="619"/>
      <c r="AB16" s="619"/>
      <c r="AC16" s="619"/>
      <c r="AD16" s="619"/>
      <c r="AE16" s="619"/>
      <c r="AF16" s="619"/>
      <c r="AG16" s="619"/>
      <c r="AH16" s="619"/>
      <c r="AI16" s="619"/>
      <c r="AJ16" s="619"/>
      <c r="AK16" s="619"/>
      <c r="AL16" s="619"/>
      <c r="AM16" s="619"/>
      <c r="AN16" s="619"/>
      <c r="AO16" s="621"/>
    </row>
    <row r="17" spans="1:41" ht="23.1" customHeight="1">
      <c r="A17" s="618"/>
      <c r="B17" s="619"/>
      <c r="C17" s="619"/>
      <c r="D17" s="619"/>
      <c r="E17" s="619"/>
      <c r="F17" s="619"/>
      <c r="G17" s="619"/>
      <c r="H17" s="619"/>
      <c r="I17" s="619"/>
      <c r="J17" s="619"/>
      <c r="K17" s="619"/>
      <c r="L17" s="619"/>
      <c r="M17" s="619"/>
      <c r="N17" s="619"/>
      <c r="O17" s="619"/>
      <c r="P17" s="619"/>
      <c r="Q17" s="619"/>
      <c r="R17" s="619"/>
      <c r="S17" s="619"/>
      <c r="T17" s="620"/>
      <c r="U17" s="619"/>
      <c r="V17" s="619"/>
      <c r="W17" s="619"/>
      <c r="X17" s="619"/>
      <c r="Y17" s="619"/>
      <c r="Z17" s="619"/>
      <c r="AA17" s="619"/>
      <c r="AB17" s="619"/>
      <c r="AC17" s="619"/>
      <c r="AD17" s="619"/>
      <c r="AE17" s="619"/>
      <c r="AF17" s="619"/>
      <c r="AG17" s="619"/>
      <c r="AH17" s="619"/>
      <c r="AI17" s="619"/>
      <c r="AJ17" s="619"/>
      <c r="AK17" s="619"/>
      <c r="AL17" s="619"/>
      <c r="AM17" s="619"/>
      <c r="AN17" s="619"/>
      <c r="AO17" s="621"/>
    </row>
    <row r="18" spans="1:41" ht="23.1" customHeight="1">
      <c r="A18" s="618"/>
      <c r="B18" s="619"/>
      <c r="C18" s="619"/>
      <c r="D18" s="619"/>
      <c r="E18" s="619"/>
      <c r="F18" s="619"/>
      <c r="G18" s="619"/>
      <c r="H18" s="619"/>
      <c r="I18" s="619"/>
      <c r="J18" s="619"/>
      <c r="K18" s="619"/>
      <c r="L18" s="619"/>
      <c r="M18" s="619"/>
      <c r="N18" s="619"/>
      <c r="O18" s="619"/>
      <c r="P18" s="619"/>
      <c r="Q18" s="619"/>
      <c r="R18" s="619"/>
      <c r="S18" s="619"/>
      <c r="T18" s="620"/>
      <c r="U18" s="619"/>
      <c r="V18" s="619"/>
      <c r="W18" s="619"/>
      <c r="X18" s="619"/>
      <c r="Y18" s="619"/>
      <c r="Z18" s="619"/>
      <c r="AA18" s="619"/>
      <c r="AB18" s="619"/>
      <c r="AC18" s="619"/>
      <c r="AD18" s="619"/>
      <c r="AE18" s="619"/>
      <c r="AF18" s="619"/>
      <c r="AG18" s="619"/>
      <c r="AH18" s="619"/>
      <c r="AI18" s="619"/>
      <c r="AJ18" s="619"/>
      <c r="AK18" s="619"/>
      <c r="AL18" s="619"/>
      <c r="AM18" s="619"/>
      <c r="AN18" s="619"/>
      <c r="AO18" s="621"/>
    </row>
    <row r="19" spans="1:41" ht="23.1" customHeight="1">
      <c r="A19" s="618"/>
      <c r="B19" s="619"/>
      <c r="C19" s="619"/>
      <c r="D19" s="619"/>
      <c r="E19" s="619"/>
      <c r="F19" s="619"/>
      <c r="G19" s="619"/>
      <c r="H19" s="619"/>
      <c r="I19" s="619"/>
      <c r="J19" s="619"/>
      <c r="K19" s="619"/>
      <c r="L19" s="619"/>
      <c r="M19" s="619"/>
      <c r="N19" s="619"/>
      <c r="O19" s="619"/>
      <c r="P19" s="619"/>
      <c r="Q19" s="619"/>
      <c r="R19" s="619"/>
      <c r="S19" s="619"/>
      <c r="T19" s="620"/>
      <c r="U19" s="619"/>
      <c r="V19" s="619"/>
      <c r="W19" s="619"/>
      <c r="X19" s="619"/>
      <c r="Y19" s="619"/>
      <c r="Z19" s="619"/>
      <c r="AA19" s="619"/>
      <c r="AB19" s="619"/>
      <c r="AC19" s="619"/>
      <c r="AD19" s="619"/>
      <c r="AE19" s="619"/>
      <c r="AF19" s="619"/>
      <c r="AG19" s="619"/>
      <c r="AH19" s="619"/>
      <c r="AI19" s="619"/>
      <c r="AJ19" s="619"/>
      <c r="AK19" s="619"/>
      <c r="AL19" s="619"/>
      <c r="AM19" s="619"/>
      <c r="AN19" s="619"/>
      <c r="AO19" s="621"/>
    </row>
    <row r="20" spans="1:41" ht="23.1" customHeight="1">
      <c r="A20" s="618"/>
      <c r="B20" s="619"/>
      <c r="C20" s="619"/>
      <c r="D20" s="619"/>
      <c r="E20" s="619"/>
      <c r="F20" s="619"/>
      <c r="G20" s="619"/>
      <c r="H20" s="619"/>
      <c r="I20" s="619"/>
      <c r="J20" s="619"/>
      <c r="K20" s="619"/>
      <c r="L20" s="619"/>
      <c r="M20" s="619"/>
      <c r="N20" s="619"/>
      <c r="O20" s="619"/>
      <c r="P20" s="619"/>
      <c r="Q20" s="619"/>
      <c r="R20" s="619"/>
      <c r="S20" s="619"/>
      <c r="T20" s="620"/>
      <c r="U20" s="619"/>
      <c r="V20" s="619"/>
      <c r="W20" s="619"/>
      <c r="X20" s="619"/>
      <c r="Y20" s="619"/>
      <c r="Z20" s="619"/>
      <c r="AA20" s="619"/>
      <c r="AB20" s="619"/>
      <c r="AC20" s="619"/>
      <c r="AD20" s="619"/>
      <c r="AE20" s="619"/>
      <c r="AF20" s="619"/>
      <c r="AG20" s="619"/>
      <c r="AH20" s="619"/>
      <c r="AI20" s="619"/>
      <c r="AJ20" s="619"/>
      <c r="AK20" s="619"/>
      <c r="AL20" s="619"/>
      <c r="AM20" s="619"/>
      <c r="AN20" s="619"/>
      <c r="AO20" s="621"/>
    </row>
    <row r="21" spans="1:41" ht="23.1" customHeight="1">
      <c r="A21" s="618"/>
      <c r="B21" s="619"/>
      <c r="C21" s="619"/>
      <c r="D21" s="619"/>
      <c r="E21" s="619"/>
      <c r="F21" s="619"/>
      <c r="G21" s="619"/>
      <c r="H21" s="619"/>
      <c r="I21" s="619"/>
      <c r="J21" s="619"/>
      <c r="K21" s="619"/>
      <c r="L21" s="619"/>
      <c r="M21" s="619"/>
      <c r="N21" s="619"/>
      <c r="O21" s="619"/>
      <c r="P21" s="619"/>
      <c r="Q21" s="619"/>
      <c r="R21" s="619"/>
      <c r="S21" s="619"/>
      <c r="T21" s="620"/>
      <c r="U21" s="619"/>
      <c r="V21" s="619"/>
      <c r="W21" s="619"/>
      <c r="X21" s="619"/>
      <c r="Y21" s="619"/>
      <c r="Z21" s="619"/>
      <c r="AA21" s="619"/>
      <c r="AB21" s="619"/>
      <c r="AC21" s="619"/>
      <c r="AD21" s="619"/>
      <c r="AE21" s="619"/>
      <c r="AF21" s="619"/>
      <c r="AG21" s="619"/>
      <c r="AH21" s="619"/>
      <c r="AI21" s="619"/>
      <c r="AJ21" s="619"/>
      <c r="AK21" s="619"/>
      <c r="AL21" s="619"/>
      <c r="AM21" s="619"/>
      <c r="AN21" s="619"/>
      <c r="AO21" s="621"/>
    </row>
    <row r="22" spans="1:41" ht="23.1" customHeight="1" thickBot="1">
      <c r="A22" s="622"/>
      <c r="B22" s="623"/>
      <c r="C22" s="623"/>
      <c r="D22" s="623"/>
      <c r="E22" s="623"/>
      <c r="F22" s="623"/>
      <c r="G22" s="623"/>
      <c r="H22" s="623"/>
      <c r="I22" s="623"/>
      <c r="J22" s="623"/>
      <c r="K22" s="623"/>
      <c r="L22" s="623"/>
      <c r="M22" s="623"/>
      <c r="N22" s="623"/>
      <c r="O22" s="623"/>
      <c r="P22" s="623"/>
      <c r="Q22" s="623"/>
      <c r="R22" s="623"/>
      <c r="S22" s="623"/>
      <c r="T22" s="622"/>
      <c r="U22" s="623"/>
      <c r="V22" s="623"/>
      <c r="W22" s="623"/>
      <c r="X22" s="623"/>
      <c r="Y22" s="623"/>
      <c r="Z22" s="623"/>
      <c r="AA22" s="623"/>
      <c r="AB22" s="623"/>
      <c r="AC22" s="623"/>
      <c r="AD22" s="623"/>
      <c r="AE22" s="623"/>
      <c r="AF22" s="623"/>
      <c r="AG22" s="623"/>
      <c r="AH22" s="623"/>
      <c r="AI22" s="623"/>
      <c r="AJ22" s="623"/>
      <c r="AK22" s="623"/>
      <c r="AL22" s="623"/>
      <c r="AM22" s="623"/>
      <c r="AN22" s="623"/>
      <c r="AO22" s="624"/>
    </row>
    <row r="23" spans="1:41" ht="23.1" customHeight="1" thickBot="1">
      <c r="A23" s="625"/>
      <c r="B23" s="626"/>
      <c r="C23" s="626"/>
      <c r="D23" s="626"/>
      <c r="E23" s="626"/>
      <c r="F23" s="626"/>
      <c r="G23" s="626"/>
      <c r="H23" s="626"/>
      <c r="I23" s="626"/>
      <c r="J23" s="626"/>
      <c r="K23" s="626"/>
      <c r="L23" s="626"/>
      <c r="M23" s="626"/>
      <c r="N23" s="626"/>
      <c r="O23" s="626"/>
      <c r="P23" s="626"/>
      <c r="Q23" s="626"/>
      <c r="R23" s="626"/>
      <c r="S23" s="626"/>
      <c r="T23" s="579" t="s">
        <v>1578</v>
      </c>
      <c r="U23" s="627"/>
      <c r="V23" s="628"/>
      <c r="W23" s="628"/>
      <c r="X23" s="628"/>
      <c r="Y23" s="628"/>
      <c r="Z23" s="628"/>
      <c r="AA23" s="628"/>
      <c r="AB23" s="628"/>
      <c r="AC23" s="628"/>
      <c r="AD23" s="628"/>
      <c r="AE23" s="628"/>
      <c r="AF23" s="628"/>
      <c r="AG23" s="628"/>
      <c r="AH23" s="628"/>
      <c r="AI23" s="628"/>
      <c r="AJ23" s="628"/>
      <c r="AK23" s="628"/>
      <c r="AL23" s="628"/>
      <c r="AM23" s="628"/>
      <c r="AN23" s="629"/>
      <c r="AO23" s="629"/>
    </row>
    <row r="24" spans="1:41" ht="14.25" customHeight="1">
      <c r="A24" s="625"/>
      <c r="B24" s="626"/>
      <c r="C24" s="626"/>
      <c r="D24" s="626"/>
      <c r="E24" s="626"/>
      <c r="F24" s="626"/>
      <c r="G24" s="626"/>
      <c r="H24" s="626"/>
      <c r="I24" s="626"/>
      <c r="J24" s="626"/>
      <c r="K24" s="626"/>
      <c r="L24" s="626"/>
      <c r="M24" s="626"/>
      <c r="N24" s="626"/>
      <c r="O24" s="626"/>
      <c r="P24" s="626"/>
      <c r="Q24" s="626"/>
      <c r="R24" s="626"/>
      <c r="S24" s="626"/>
      <c r="T24" s="502"/>
      <c r="U24" s="630"/>
      <c r="V24" s="626"/>
      <c r="W24" s="626"/>
      <c r="X24" s="626"/>
      <c r="Y24" s="626"/>
      <c r="Z24" s="626"/>
      <c r="AA24" s="626"/>
      <c r="AB24" s="626"/>
      <c r="AC24" s="626"/>
      <c r="AD24" s="626"/>
      <c r="AE24" s="626"/>
      <c r="AF24" s="626"/>
      <c r="AG24" s="626"/>
      <c r="AH24" s="626"/>
      <c r="AI24" s="626"/>
      <c r="AJ24" s="626"/>
      <c r="AK24" s="626"/>
      <c r="AL24" s="2409" t="s">
        <v>2280</v>
      </c>
      <c r="AM24" s="2409"/>
      <c r="AN24" s="2409"/>
      <c r="AO24" s="2409"/>
    </row>
    <row r="25" spans="1:41" ht="16.5" customHeight="1">
      <c r="A25" s="625"/>
      <c r="B25" s="626"/>
      <c r="C25" s="626"/>
      <c r="D25" s="626"/>
      <c r="E25" s="626"/>
      <c r="F25" s="626"/>
      <c r="G25" s="626"/>
      <c r="H25" s="626"/>
      <c r="I25" s="626"/>
      <c r="J25" s="626"/>
      <c r="K25" s="626"/>
      <c r="L25" s="626"/>
      <c r="M25" s="626"/>
      <c r="N25" s="626"/>
      <c r="O25" s="626"/>
      <c r="P25" s="626"/>
      <c r="Q25" s="626"/>
      <c r="R25" s="626"/>
      <c r="S25" s="626"/>
      <c r="T25" s="631" t="s">
        <v>1222</v>
      </c>
      <c r="U25" s="632"/>
      <c r="V25" s="633"/>
      <c r="W25" s="631" t="s">
        <v>1223</v>
      </c>
      <c r="X25" s="631"/>
      <c r="Z25" s="633"/>
      <c r="AA25" s="633"/>
      <c r="AB25" s="632" t="s">
        <v>1008</v>
      </c>
      <c r="AD25" s="632"/>
      <c r="AE25" s="632"/>
      <c r="AF25" s="633"/>
      <c r="AG25" s="634" t="s">
        <v>968</v>
      </c>
      <c r="AH25" s="635"/>
      <c r="AI25" s="633"/>
      <c r="AJ25" s="632"/>
      <c r="AK25" s="632"/>
      <c r="AL25" s="633"/>
      <c r="AM25" s="635"/>
      <c r="AN25" s="635"/>
      <c r="AO25" s="633"/>
    </row>
    <row r="26" spans="1:41" ht="16.5" customHeight="1">
      <c r="A26" s="625"/>
      <c r="B26" s="626"/>
      <c r="C26" s="626"/>
      <c r="D26" s="626"/>
      <c r="E26" s="626"/>
      <c r="F26" s="626"/>
      <c r="G26" s="626"/>
      <c r="H26" s="626"/>
      <c r="I26" s="626"/>
      <c r="J26" s="626"/>
      <c r="K26" s="626"/>
      <c r="L26" s="626"/>
      <c r="M26" s="626"/>
      <c r="N26" s="626"/>
      <c r="O26" s="626"/>
      <c r="P26" s="626"/>
      <c r="Q26" s="626"/>
      <c r="R26" s="626"/>
      <c r="S26" s="626"/>
      <c r="T26" s="633"/>
      <c r="U26" s="633"/>
      <c r="V26" s="633"/>
      <c r="W26" s="633"/>
      <c r="X26" s="633"/>
      <c r="Y26" s="632"/>
      <c r="Z26" s="633"/>
      <c r="AA26" s="633"/>
      <c r="AB26" s="632" t="s">
        <v>1009</v>
      </c>
      <c r="AD26" s="632"/>
      <c r="AE26" s="632"/>
      <c r="AF26" s="633"/>
      <c r="AG26" s="632"/>
      <c r="AH26" s="632"/>
      <c r="AI26" s="633"/>
      <c r="AJ26" s="632"/>
      <c r="AK26" s="632"/>
      <c r="AL26" s="633"/>
      <c r="AM26" s="632"/>
      <c r="AN26" s="632"/>
      <c r="AO26" s="633"/>
    </row>
    <row r="27" spans="1:41" ht="15" customHeight="1">
      <c r="A27" s="625"/>
      <c r="B27" s="626"/>
      <c r="C27" s="626"/>
      <c r="D27" s="626"/>
      <c r="E27" s="626"/>
      <c r="F27" s="626"/>
      <c r="G27" s="626"/>
      <c r="H27" s="626"/>
      <c r="I27" s="626"/>
      <c r="J27" s="626"/>
      <c r="K27" s="626"/>
      <c r="L27" s="626"/>
      <c r="M27" s="626"/>
      <c r="N27" s="626"/>
      <c r="O27" s="626"/>
      <c r="P27" s="626"/>
      <c r="Q27" s="626"/>
      <c r="R27" s="626"/>
      <c r="S27" s="626"/>
      <c r="T27" s="2422" t="s">
        <v>1732</v>
      </c>
      <c r="U27" s="2422"/>
      <c r="V27" s="2422"/>
      <c r="W27" s="2422"/>
      <c r="X27" s="2422"/>
      <c r="Y27" s="2422"/>
      <c r="Z27" s="2422"/>
      <c r="AA27" s="2422"/>
      <c r="AB27" s="2422"/>
      <c r="AC27" s="2422"/>
      <c r="AD27" s="2422"/>
      <c r="AE27" s="2422"/>
      <c r="AF27" s="2422"/>
      <c r="AG27" s="2422"/>
      <c r="AH27" s="2422"/>
      <c r="AI27" s="2422"/>
      <c r="AJ27" s="583"/>
      <c r="AK27" s="583"/>
      <c r="AL27" s="583"/>
      <c r="AM27" s="583"/>
      <c r="AN27" s="583"/>
      <c r="AO27" s="583"/>
    </row>
    <row r="28" spans="1:41" ht="15" customHeight="1">
      <c r="A28" s="625"/>
      <c r="B28" s="626"/>
      <c r="C28" s="626"/>
      <c r="D28" s="626"/>
      <c r="E28" s="626"/>
      <c r="F28" s="626"/>
      <c r="G28" s="626"/>
      <c r="H28" s="626"/>
      <c r="I28" s="626"/>
      <c r="J28" s="626"/>
      <c r="K28" s="626"/>
      <c r="L28" s="626"/>
      <c r="M28" s="626"/>
      <c r="N28" s="626"/>
      <c r="O28" s="626"/>
      <c r="P28" s="626"/>
      <c r="Q28" s="626"/>
      <c r="R28" s="626"/>
      <c r="S28" s="626"/>
      <c r="T28" s="636" t="s">
        <v>1733</v>
      </c>
      <c r="U28" s="556"/>
      <c r="V28" s="556"/>
      <c r="W28" s="556"/>
      <c r="X28" s="556"/>
      <c r="Y28" s="556"/>
      <c r="Z28" s="556"/>
      <c r="AA28" s="556"/>
      <c r="AB28" s="556"/>
      <c r="AC28" s="556"/>
      <c r="AD28" s="556"/>
      <c r="AE28" s="556"/>
      <c r="AF28" s="556"/>
      <c r="AG28" s="556"/>
      <c r="AH28" s="556"/>
      <c r="AI28" s="556"/>
      <c r="AJ28" s="556"/>
      <c r="AK28" s="556"/>
      <c r="AL28" s="556"/>
      <c r="AM28" s="556"/>
      <c r="AN28" s="556"/>
      <c r="AO28" s="556"/>
    </row>
    <row r="34" spans="1:19">
      <c r="A34" s="585"/>
      <c r="B34" s="585"/>
      <c r="C34" s="585"/>
      <c r="D34" s="585"/>
      <c r="E34" s="585"/>
      <c r="F34" s="585"/>
      <c r="G34" s="585"/>
      <c r="H34" s="585"/>
      <c r="I34" s="585"/>
      <c r="J34" s="585"/>
      <c r="K34" s="585"/>
      <c r="L34" s="585"/>
      <c r="M34" s="585"/>
      <c r="N34" s="585"/>
      <c r="O34" s="585"/>
      <c r="P34" s="585"/>
      <c r="Q34" s="585"/>
      <c r="R34" s="585"/>
      <c r="S34" s="585"/>
    </row>
  </sheetData>
  <mergeCells count="29">
    <mergeCell ref="T27:AI27"/>
    <mergeCell ref="AD6:AF6"/>
    <mergeCell ref="AA6:AC6"/>
    <mergeCell ref="AG6:AI6"/>
    <mergeCell ref="AJ6:AL6"/>
    <mergeCell ref="U6:W6"/>
    <mergeCell ref="X6:Z6"/>
    <mergeCell ref="AM6:AO6"/>
    <mergeCell ref="AL24:AO24"/>
    <mergeCell ref="N6:P6"/>
    <mergeCell ref="A4:S4"/>
    <mergeCell ref="T4:AO4"/>
    <mergeCell ref="A5:P5"/>
    <mergeCell ref="Q5:S5"/>
    <mergeCell ref="V5:AL5"/>
    <mergeCell ref="AN5:AO5"/>
    <mergeCell ref="A6:A7"/>
    <mergeCell ref="B6:D6"/>
    <mergeCell ref="E6:G6"/>
    <mergeCell ref="H6:J6"/>
    <mergeCell ref="K6:M6"/>
    <mergeCell ref="Q6:S6"/>
    <mergeCell ref="T6:T7"/>
    <mergeCell ref="N1:O2"/>
    <mergeCell ref="P1:S2"/>
    <mergeCell ref="AK1:AL2"/>
    <mergeCell ref="AM1:AO2"/>
    <mergeCell ref="A3:S3"/>
    <mergeCell ref="T3:AO3"/>
  </mergeCells>
  <phoneticPr fontId="13" type="noConversion"/>
  <hyperlinks>
    <hyperlink ref="AP1" location="預告統計資料發布時間表!A1" display="回發布時間表" xr:uid="{6E7355D6-2D34-4349-B419-396058B630BD}"/>
  </hyperlinks>
  <printOptions horizontalCentered="1" verticalCentered="1"/>
  <pageMargins left="0.19685039370078741" right="0.23622047244094491" top="0.78740157480314965" bottom="0.59055118110236227" header="0.51181102362204722" footer="0.43307086614173229"/>
  <pageSetup paperSize="9" scale="80" fitToWidth="0" orientation="landscape" r:id="rId1"/>
  <headerFooter alignWithMargins="0"/>
  <colBreaks count="1" manualBreakCount="1">
    <brk id="19" max="1048575" man="1"/>
  </colBreaks>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73295-272F-465B-99B2-EA41F8E85E60}">
  <dimension ref="A1:V45"/>
  <sheetViews>
    <sheetView zoomScale="85" zoomScaleNormal="85" zoomScaleSheetLayoutView="75" workbookViewId="0">
      <selection activeCell="V1" sqref="V1"/>
    </sheetView>
  </sheetViews>
  <sheetFormatPr defaultColWidth="8" defaultRowHeight="12.15" customHeight="1"/>
  <cols>
    <col min="1" max="1" width="6.77734375" style="638" customWidth="1"/>
    <col min="2" max="2" width="3.33203125" style="638" customWidth="1"/>
    <col min="3" max="4" width="7" style="638" customWidth="1"/>
    <col min="5" max="11" width="8" style="638"/>
    <col min="12" max="12" width="9.88671875" style="638" customWidth="1"/>
    <col min="13" max="14" width="8" style="638"/>
    <col min="15" max="15" width="9.6640625" style="638" customWidth="1"/>
    <col min="16" max="16" width="10.77734375" style="638" customWidth="1"/>
    <col min="17" max="17" width="12.44140625" style="638" customWidth="1"/>
    <col min="18" max="19" width="9.6640625" style="638" customWidth="1"/>
    <col min="20" max="21" width="11.109375" style="638" customWidth="1"/>
    <col min="22" max="256" width="8" style="638"/>
    <col min="257" max="257" width="6.77734375" style="638" customWidth="1"/>
    <col min="258" max="258" width="3.33203125" style="638" customWidth="1"/>
    <col min="259" max="260" width="7" style="638" customWidth="1"/>
    <col min="261" max="267" width="8" style="638"/>
    <col min="268" max="268" width="9.88671875" style="638" customWidth="1"/>
    <col min="269" max="270" width="8" style="638"/>
    <col min="271" max="271" width="9.6640625" style="638" customWidth="1"/>
    <col min="272" max="272" width="10.77734375" style="638" customWidth="1"/>
    <col min="273" max="273" width="12.44140625" style="638" customWidth="1"/>
    <col min="274" max="275" width="9.6640625" style="638" customWidth="1"/>
    <col min="276" max="277" width="11.109375" style="638" customWidth="1"/>
    <col min="278" max="512" width="8" style="638"/>
    <col min="513" max="513" width="6.77734375" style="638" customWidth="1"/>
    <col min="514" max="514" width="3.33203125" style="638" customWidth="1"/>
    <col min="515" max="516" width="7" style="638" customWidth="1"/>
    <col min="517" max="523" width="8" style="638"/>
    <col min="524" max="524" width="9.88671875" style="638" customWidth="1"/>
    <col min="525" max="526" width="8" style="638"/>
    <col min="527" max="527" width="9.6640625" style="638" customWidth="1"/>
    <col min="528" max="528" width="10.77734375" style="638" customWidth="1"/>
    <col min="529" max="529" width="12.44140625" style="638" customWidth="1"/>
    <col min="530" max="531" width="9.6640625" style="638" customWidth="1"/>
    <col min="532" max="533" width="11.109375" style="638" customWidth="1"/>
    <col min="534" max="768" width="8" style="638"/>
    <col min="769" max="769" width="6.77734375" style="638" customWidth="1"/>
    <col min="770" max="770" width="3.33203125" style="638" customWidth="1"/>
    <col min="771" max="772" width="7" style="638" customWidth="1"/>
    <col min="773" max="779" width="8" style="638"/>
    <col min="780" max="780" width="9.88671875" style="638" customWidth="1"/>
    <col min="781" max="782" width="8" style="638"/>
    <col min="783" max="783" width="9.6640625" style="638" customWidth="1"/>
    <col min="784" max="784" width="10.77734375" style="638" customWidth="1"/>
    <col min="785" max="785" width="12.44140625" style="638" customWidth="1"/>
    <col min="786" max="787" width="9.6640625" style="638" customWidth="1"/>
    <col min="788" max="789" width="11.109375" style="638" customWidth="1"/>
    <col min="790" max="1024" width="8" style="638"/>
    <col min="1025" max="1025" width="6.77734375" style="638" customWidth="1"/>
    <col min="1026" max="1026" width="3.33203125" style="638" customWidth="1"/>
    <col min="1027" max="1028" width="7" style="638" customWidth="1"/>
    <col min="1029" max="1035" width="8" style="638"/>
    <col min="1036" max="1036" width="9.88671875" style="638" customWidth="1"/>
    <col min="1037" max="1038" width="8" style="638"/>
    <col min="1039" max="1039" width="9.6640625" style="638" customWidth="1"/>
    <col min="1040" max="1040" width="10.77734375" style="638" customWidth="1"/>
    <col min="1041" max="1041" width="12.44140625" style="638" customWidth="1"/>
    <col min="1042" max="1043" width="9.6640625" style="638" customWidth="1"/>
    <col min="1044" max="1045" width="11.109375" style="638" customWidth="1"/>
    <col min="1046" max="1280" width="8" style="638"/>
    <col min="1281" max="1281" width="6.77734375" style="638" customWidth="1"/>
    <col min="1282" max="1282" width="3.33203125" style="638" customWidth="1"/>
    <col min="1283" max="1284" width="7" style="638" customWidth="1"/>
    <col min="1285" max="1291" width="8" style="638"/>
    <col min="1292" max="1292" width="9.88671875" style="638" customWidth="1"/>
    <col min="1293" max="1294" width="8" style="638"/>
    <col min="1295" max="1295" width="9.6640625" style="638" customWidth="1"/>
    <col min="1296" max="1296" width="10.77734375" style="638" customWidth="1"/>
    <col min="1297" max="1297" width="12.44140625" style="638" customWidth="1"/>
    <col min="1298" max="1299" width="9.6640625" style="638" customWidth="1"/>
    <col min="1300" max="1301" width="11.109375" style="638" customWidth="1"/>
    <col min="1302" max="1536" width="8" style="638"/>
    <col min="1537" max="1537" width="6.77734375" style="638" customWidth="1"/>
    <col min="1538" max="1538" width="3.33203125" style="638" customWidth="1"/>
    <col min="1539" max="1540" width="7" style="638" customWidth="1"/>
    <col min="1541" max="1547" width="8" style="638"/>
    <col min="1548" max="1548" width="9.88671875" style="638" customWidth="1"/>
    <col min="1549" max="1550" width="8" style="638"/>
    <col min="1551" max="1551" width="9.6640625" style="638" customWidth="1"/>
    <col min="1552" max="1552" width="10.77734375" style="638" customWidth="1"/>
    <col min="1553" max="1553" width="12.44140625" style="638" customWidth="1"/>
    <col min="1554" max="1555" width="9.6640625" style="638" customWidth="1"/>
    <col min="1556" max="1557" width="11.109375" style="638" customWidth="1"/>
    <col min="1558" max="1792" width="8" style="638"/>
    <col min="1793" max="1793" width="6.77734375" style="638" customWidth="1"/>
    <col min="1794" max="1794" width="3.33203125" style="638" customWidth="1"/>
    <col min="1795" max="1796" width="7" style="638" customWidth="1"/>
    <col min="1797" max="1803" width="8" style="638"/>
    <col min="1804" max="1804" width="9.88671875" style="638" customWidth="1"/>
    <col min="1805" max="1806" width="8" style="638"/>
    <col min="1807" max="1807" width="9.6640625" style="638" customWidth="1"/>
    <col min="1808" max="1808" width="10.77734375" style="638" customWidth="1"/>
    <col min="1809" max="1809" width="12.44140625" style="638" customWidth="1"/>
    <col min="1810" max="1811" width="9.6640625" style="638" customWidth="1"/>
    <col min="1812" max="1813" width="11.109375" style="638" customWidth="1"/>
    <col min="1814" max="2048" width="8" style="638"/>
    <col min="2049" max="2049" width="6.77734375" style="638" customWidth="1"/>
    <col min="2050" max="2050" width="3.33203125" style="638" customWidth="1"/>
    <col min="2051" max="2052" width="7" style="638" customWidth="1"/>
    <col min="2053" max="2059" width="8" style="638"/>
    <col min="2060" max="2060" width="9.88671875" style="638" customWidth="1"/>
    <col min="2061" max="2062" width="8" style="638"/>
    <col min="2063" max="2063" width="9.6640625" style="638" customWidth="1"/>
    <col min="2064" max="2064" width="10.77734375" style="638" customWidth="1"/>
    <col min="2065" max="2065" width="12.44140625" style="638" customWidth="1"/>
    <col min="2066" max="2067" width="9.6640625" style="638" customWidth="1"/>
    <col min="2068" max="2069" width="11.109375" style="638" customWidth="1"/>
    <col min="2070" max="2304" width="8" style="638"/>
    <col min="2305" max="2305" width="6.77734375" style="638" customWidth="1"/>
    <col min="2306" max="2306" width="3.33203125" style="638" customWidth="1"/>
    <col min="2307" max="2308" width="7" style="638" customWidth="1"/>
    <col min="2309" max="2315" width="8" style="638"/>
    <col min="2316" max="2316" width="9.88671875" style="638" customWidth="1"/>
    <col min="2317" max="2318" width="8" style="638"/>
    <col min="2319" max="2319" width="9.6640625" style="638" customWidth="1"/>
    <col min="2320" max="2320" width="10.77734375" style="638" customWidth="1"/>
    <col min="2321" max="2321" width="12.44140625" style="638" customWidth="1"/>
    <col min="2322" max="2323" width="9.6640625" style="638" customWidth="1"/>
    <col min="2324" max="2325" width="11.109375" style="638" customWidth="1"/>
    <col min="2326" max="2560" width="8" style="638"/>
    <col min="2561" max="2561" width="6.77734375" style="638" customWidth="1"/>
    <col min="2562" max="2562" width="3.33203125" style="638" customWidth="1"/>
    <col min="2563" max="2564" width="7" style="638" customWidth="1"/>
    <col min="2565" max="2571" width="8" style="638"/>
    <col min="2572" max="2572" width="9.88671875" style="638" customWidth="1"/>
    <col min="2573" max="2574" width="8" style="638"/>
    <col min="2575" max="2575" width="9.6640625" style="638" customWidth="1"/>
    <col min="2576" max="2576" width="10.77734375" style="638" customWidth="1"/>
    <col min="2577" max="2577" width="12.44140625" style="638" customWidth="1"/>
    <col min="2578" max="2579" width="9.6640625" style="638" customWidth="1"/>
    <col min="2580" max="2581" width="11.109375" style="638" customWidth="1"/>
    <col min="2582" max="2816" width="8" style="638"/>
    <col min="2817" max="2817" width="6.77734375" style="638" customWidth="1"/>
    <col min="2818" max="2818" width="3.33203125" style="638" customWidth="1"/>
    <col min="2819" max="2820" width="7" style="638" customWidth="1"/>
    <col min="2821" max="2827" width="8" style="638"/>
    <col min="2828" max="2828" width="9.88671875" style="638" customWidth="1"/>
    <col min="2829" max="2830" width="8" style="638"/>
    <col min="2831" max="2831" width="9.6640625" style="638" customWidth="1"/>
    <col min="2832" max="2832" width="10.77734375" style="638" customWidth="1"/>
    <col min="2833" max="2833" width="12.44140625" style="638" customWidth="1"/>
    <col min="2834" max="2835" width="9.6640625" style="638" customWidth="1"/>
    <col min="2836" max="2837" width="11.109375" style="638" customWidth="1"/>
    <col min="2838" max="3072" width="8" style="638"/>
    <col min="3073" max="3073" width="6.77734375" style="638" customWidth="1"/>
    <col min="3074" max="3074" width="3.33203125" style="638" customWidth="1"/>
    <col min="3075" max="3076" width="7" style="638" customWidth="1"/>
    <col min="3077" max="3083" width="8" style="638"/>
    <col min="3084" max="3084" width="9.88671875" style="638" customWidth="1"/>
    <col min="3085" max="3086" width="8" style="638"/>
    <col min="3087" max="3087" width="9.6640625" style="638" customWidth="1"/>
    <col min="3088" max="3088" width="10.77734375" style="638" customWidth="1"/>
    <col min="3089" max="3089" width="12.44140625" style="638" customWidth="1"/>
    <col min="3090" max="3091" width="9.6640625" style="638" customWidth="1"/>
    <col min="3092" max="3093" width="11.109375" style="638" customWidth="1"/>
    <col min="3094" max="3328" width="8" style="638"/>
    <col min="3329" max="3329" width="6.77734375" style="638" customWidth="1"/>
    <col min="3330" max="3330" width="3.33203125" style="638" customWidth="1"/>
    <col min="3331" max="3332" width="7" style="638" customWidth="1"/>
    <col min="3333" max="3339" width="8" style="638"/>
    <col min="3340" max="3340" width="9.88671875" style="638" customWidth="1"/>
    <col min="3341" max="3342" width="8" style="638"/>
    <col min="3343" max="3343" width="9.6640625" style="638" customWidth="1"/>
    <col min="3344" max="3344" width="10.77734375" style="638" customWidth="1"/>
    <col min="3345" max="3345" width="12.44140625" style="638" customWidth="1"/>
    <col min="3346" max="3347" width="9.6640625" style="638" customWidth="1"/>
    <col min="3348" max="3349" width="11.109375" style="638" customWidth="1"/>
    <col min="3350" max="3584" width="8" style="638"/>
    <col min="3585" max="3585" width="6.77734375" style="638" customWidth="1"/>
    <col min="3586" max="3586" width="3.33203125" style="638" customWidth="1"/>
    <col min="3587" max="3588" width="7" style="638" customWidth="1"/>
    <col min="3589" max="3595" width="8" style="638"/>
    <col min="3596" max="3596" width="9.88671875" style="638" customWidth="1"/>
    <col min="3597" max="3598" width="8" style="638"/>
    <col min="3599" max="3599" width="9.6640625" style="638" customWidth="1"/>
    <col min="3600" max="3600" width="10.77734375" style="638" customWidth="1"/>
    <col min="3601" max="3601" width="12.44140625" style="638" customWidth="1"/>
    <col min="3602" max="3603" width="9.6640625" style="638" customWidth="1"/>
    <col min="3604" max="3605" width="11.109375" style="638" customWidth="1"/>
    <col min="3606" max="3840" width="8" style="638"/>
    <col min="3841" max="3841" width="6.77734375" style="638" customWidth="1"/>
    <col min="3842" max="3842" width="3.33203125" style="638" customWidth="1"/>
    <col min="3843" max="3844" width="7" style="638" customWidth="1"/>
    <col min="3845" max="3851" width="8" style="638"/>
    <col min="3852" max="3852" width="9.88671875" style="638" customWidth="1"/>
    <col min="3853" max="3854" width="8" style="638"/>
    <col min="3855" max="3855" width="9.6640625" style="638" customWidth="1"/>
    <col min="3856" max="3856" width="10.77734375" style="638" customWidth="1"/>
    <col min="3857" max="3857" width="12.44140625" style="638" customWidth="1"/>
    <col min="3858" max="3859" width="9.6640625" style="638" customWidth="1"/>
    <col min="3860" max="3861" width="11.109375" style="638" customWidth="1"/>
    <col min="3862" max="4096" width="8" style="638"/>
    <col min="4097" max="4097" width="6.77734375" style="638" customWidth="1"/>
    <col min="4098" max="4098" width="3.33203125" style="638" customWidth="1"/>
    <col min="4099" max="4100" width="7" style="638" customWidth="1"/>
    <col min="4101" max="4107" width="8" style="638"/>
    <col min="4108" max="4108" width="9.88671875" style="638" customWidth="1"/>
    <col min="4109" max="4110" width="8" style="638"/>
    <col min="4111" max="4111" width="9.6640625" style="638" customWidth="1"/>
    <col min="4112" max="4112" width="10.77734375" style="638" customWidth="1"/>
    <col min="4113" max="4113" width="12.44140625" style="638" customWidth="1"/>
    <col min="4114" max="4115" width="9.6640625" style="638" customWidth="1"/>
    <col min="4116" max="4117" width="11.109375" style="638" customWidth="1"/>
    <col min="4118" max="4352" width="8" style="638"/>
    <col min="4353" max="4353" width="6.77734375" style="638" customWidth="1"/>
    <col min="4354" max="4354" width="3.33203125" style="638" customWidth="1"/>
    <col min="4355" max="4356" width="7" style="638" customWidth="1"/>
    <col min="4357" max="4363" width="8" style="638"/>
    <col min="4364" max="4364" width="9.88671875" style="638" customWidth="1"/>
    <col min="4365" max="4366" width="8" style="638"/>
    <col min="4367" max="4367" width="9.6640625" style="638" customWidth="1"/>
    <col min="4368" max="4368" width="10.77734375" style="638" customWidth="1"/>
    <col min="4369" max="4369" width="12.44140625" style="638" customWidth="1"/>
    <col min="4370" max="4371" width="9.6640625" style="638" customWidth="1"/>
    <col min="4372" max="4373" width="11.109375" style="638" customWidth="1"/>
    <col min="4374" max="4608" width="8" style="638"/>
    <col min="4609" max="4609" width="6.77734375" style="638" customWidth="1"/>
    <col min="4610" max="4610" width="3.33203125" style="638" customWidth="1"/>
    <col min="4611" max="4612" width="7" style="638" customWidth="1"/>
    <col min="4613" max="4619" width="8" style="638"/>
    <col min="4620" max="4620" width="9.88671875" style="638" customWidth="1"/>
    <col min="4621" max="4622" width="8" style="638"/>
    <col min="4623" max="4623" width="9.6640625" style="638" customWidth="1"/>
    <col min="4624" max="4624" width="10.77734375" style="638" customWidth="1"/>
    <col min="4625" max="4625" width="12.44140625" style="638" customWidth="1"/>
    <col min="4626" max="4627" width="9.6640625" style="638" customWidth="1"/>
    <col min="4628" max="4629" width="11.109375" style="638" customWidth="1"/>
    <col min="4630" max="4864" width="8" style="638"/>
    <col min="4865" max="4865" width="6.77734375" style="638" customWidth="1"/>
    <col min="4866" max="4866" width="3.33203125" style="638" customWidth="1"/>
    <col min="4867" max="4868" width="7" style="638" customWidth="1"/>
    <col min="4869" max="4875" width="8" style="638"/>
    <col min="4876" max="4876" width="9.88671875" style="638" customWidth="1"/>
    <col min="4877" max="4878" width="8" style="638"/>
    <col min="4879" max="4879" width="9.6640625" style="638" customWidth="1"/>
    <col min="4880" max="4880" width="10.77734375" style="638" customWidth="1"/>
    <col min="4881" max="4881" width="12.44140625" style="638" customWidth="1"/>
    <col min="4882" max="4883" width="9.6640625" style="638" customWidth="1"/>
    <col min="4884" max="4885" width="11.109375" style="638" customWidth="1"/>
    <col min="4886" max="5120" width="8" style="638"/>
    <col min="5121" max="5121" width="6.77734375" style="638" customWidth="1"/>
    <col min="5122" max="5122" width="3.33203125" style="638" customWidth="1"/>
    <col min="5123" max="5124" width="7" style="638" customWidth="1"/>
    <col min="5125" max="5131" width="8" style="638"/>
    <col min="5132" max="5132" width="9.88671875" style="638" customWidth="1"/>
    <col min="5133" max="5134" width="8" style="638"/>
    <col min="5135" max="5135" width="9.6640625" style="638" customWidth="1"/>
    <col min="5136" max="5136" width="10.77734375" style="638" customWidth="1"/>
    <col min="5137" max="5137" width="12.44140625" style="638" customWidth="1"/>
    <col min="5138" max="5139" width="9.6640625" style="638" customWidth="1"/>
    <col min="5140" max="5141" width="11.109375" style="638" customWidth="1"/>
    <col min="5142" max="5376" width="8" style="638"/>
    <col min="5377" max="5377" width="6.77734375" style="638" customWidth="1"/>
    <col min="5378" max="5378" width="3.33203125" style="638" customWidth="1"/>
    <col min="5379" max="5380" width="7" style="638" customWidth="1"/>
    <col min="5381" max="5387" width="8" style="638"/>
    <col min="5388" max="5388" width="9.88671875" style="638" customWidth="1"/>
    <col min="5389" max="5390" width="8" style="638"/>
    <col min="5391" max="5391" width="9.6640625" style="638" customWidth="1"/>
    <col min="5392" max="5392" width="10.77734375" style="638" customWidth="1"/>
    <col min="5393" max="5393" width="12.44140625" style="638" customWidth="1"/>
    <col min="5394" max="5395" width="9.6640625" style="638" customWidth="1"/>
    <col min="5396" max="5397" width="11.109375" style="638" customWidth="1"/>
    <col min="5398" max="5632" width="8" style="638"/>
    <col min="5633" max="5633" width="6.77734375" style="638" customWidth="1"/>
    <col min="5634" max="5634" width="3.33203125" style="638" customWidth="1"/>
    <col min="5635" max="5636" width="7" style="638" customWidth="1"/>
    <col min="5637" max="5643" width="8" style="638"/>
    <col min="5644" max="5644" width="9.88671875" style="638" customWidth="1"/>
    <col min="5645" max="5646" width="8" style="638"/>
    <col min="5647" max="5647" width="9.6640625" style="638" customWidth="1"/>
    <col min="5648" max="5648" width="10.77734375" style="638" customWidth="1"/>
    <col min="5649" max="5649" width="12.44140625" style="638" customWidth="1"/>
    <col min="5650" max="5651" width="9.6640625" style="638" customWidth="1"/>
    <col min="5652" max="5653" width="11.109375" style="638" customWidth="1"/>
    <col min="5654" max="5888" width="8" style="638"/>
    <col min="5889" max="5889" width="6.77734375" style="638" customWidth="1"/>
    <col min="5890" max="5890" width="3.33203125" style="638" customWidth="1"/>
    <col min="5891" max="5892" width="7" style="638" customWidth="1"/>
    <col min="5893" max="5899" width="8" style="638"/>
    <col min="5900" max="5900" width="9.88671875" style="638" customWidth="1"/>
    <col min="5901" max="5902" width="8" style="638"/>
    <col min="5903" max="5903" width="9.6640625" style="638" customWidth="1"/>
    <col min="5904" max="5904" width="10.77734375" style="638" customWidth="1"/>
    <col min="5905" max="5905" width="12.44140625" style="638" customWidth="1"/>
    <col min="5906" max="5907" width="9.6640625" style="638" customWidth="1"/>
    <col min="5908" max="5909" width="11.109375" style="638" customWidth="1"/>
    <col min="5910" max="6144" width="8" style="638"/>
    <col min="6145" max="6145" width="6.77734375" style="638" customWidth="1"/>
    <col min="6146" max="6146" width="3.33203125" style="638" customWidth="1"/>
    <col min="6147" max="6148" width="7" style="638" customWidth="1"/>
    <col min="6149" max="6155" width="8" style="638"/>
    <col min="6156" max="6156" width="9.88671875" style="638" customWidth="1"/>
    <col min="6157" max="6158" width="8" style="638"/>
    <col min="6159" max="6159" width="9.6640625" style="638" customWidth="1"/>
    <col min="6160" max="6160" width="10.77734375" style="638" customWidth="1"/>
    <col min="6161" max="6161" width="12.44140625" style="638" customWidth="1"/>
    <col min="6162" max="6163" width="9.6640625" style="638" customWidth="1"/>
    <col min="6164" max="6165" width="11.109375" style="638" customWidth="1"/>
    <col min="6166" max="6400" width="8" style="638"/>
    <col min="6401" max="6401" width="6.77734375" style="638" customWidth="1"/>
    <col min="6402" max="6402" width="3.33203125" style="638" customWidth="1"/>
    <col min="6403" max="6404" width="7" style="638" customWidth="1"/>
    <col min="6405" max="6411" width="8" style="638"/>
    <col min="6412" max="6412" width="9.88671875" style="638" customWidth="1"/>
    <col min="6413" max="6414" width="8" style="638"/>
    <col min="6415" max="6415" width="9.6640625" style="638" customWidth="1"/>
    <col min="6416" max="6416" width="10.77734375" style="638" customWidth="1"/>
    <col min="6417" max="6417" width="12.44140625" style="638" customWidth="1"/>
    <col min="6418" max="6419" width="9.6640625" style="638" customWidth="1"/>
    <col min="6420" max="6421" width="11.109375" style="638" customWidth="1"/>
    <col min="6422" max="6656" width="8" style="638"/>
    <col min="6657" max="6657" width="6.77734375" style="638" customWidth="1"/>
    <col min="6658" max="6658" width="3.33203125" style="638" customWidth="1"/>
    <col min="6659" max="6660" width="7" style="638" customWidth="1"/>
    <col min="6661" max="6667" width="8" style="638"/>
    <col min="6668" max="6668" width="9.88671875" style="638" customWidth="1"/>
    <col min="6669" max="6670" width="8" style="638"/>
    <col min="6671" max="6671" width="9.6640625" style="638" customWidth="1"/>
    <col min="6672" max="6672" width="10.77734375" style="638" customWidth="1"/>
    <col min="6673" max="6673" width="12.44140625" style="638" customWidth="1"/>
    <col min="6674" max="6675" width="9.6640625" style="638" customWidth="1"/>
    <col min="6676" max="6677" width="11.109375" style="638" customWidth="1"/>
    <col min="6678" max="6912" width="8" style="638"/>
    <col min="6913" max="6913" width="6.77734375" style="638" customWidth="1"/>
    <col min="6914" max="6914" width="3.33203125" style="638" customWidth="1"/>
    <col min="6915" max="6916" width="7" style="638" customWidth="1"/>
    <col min="6917" max="6923" width="8" style="638"/>
    <col min="6924" max="6924" width="9.88671875" style="638" customWidth="1"/>
    <col min="6925" max="6926" width="8" style="638"/>
    <col min="6927" max="6927" width="9.6640625" style="638" customWidth="1"/>
    <col min="6928" max="6928" width="10.77734375" style="638" customWidth="1"/>
    <col min="6929" max="6929" width="12.44140625" style="638" customWidth="1"/>
    <col min="6930" max="6931" width="9.6640625" style="638" customWidth="1"/>
    <col min="6932" max="6933" width="11.109375" style="638" customWidth="1"/>
    <col min="6934" max="7168" width="8" style="638"/>
    <col min="7169" max="7169" width="6.77734375" style="638" customWidth="1"/>
    <col min="7170" max="7170" width="3.33203125" style="638" customWidth="1"/>
    <col min="7171" max="7172" width="7" style="638" customWidth="1"/>
    <col min="7173" max="7179" width="8" style="638"/>
    <col min="7180" max="7180" width="9.88671875" style="638" customWidth="1"/>
    <col min="7181" max="7182" width="8" style="638"/>
    <col min="7183" max="7183" width="9.6640625" style="638" customWidth="1"/>
    <col min="7184" max="7184" width="10.77734375" style="638" customWidth="1"/>
    <col min="7185" max="7185" width="12.44140625" style="638" customWidth="1"/>
    <col min="7186" max="7187" width="9.6640625" style="638" customWidth="1"/>
    <col min="7188" max="7189" width="11.109375" style="638" customWidth="1"/>
    <col min="7190" max="7424" width="8" style="638"/>
    <col min="7425" max="7425" width="6.77734375" style="638" customWidth="1"/>
    <col min="7426" max="7426" width="3.33203125" style="638" customWidth="1"/>
    <col min="7427" max="7428" width="7" style="638" customWidth="1"/>
    <col min="7429" max="7435" width="8" style="638"/>
    <col min="7436" max="7436" width="9.88671875" style="638" customWidth="1"/>
    <col min="7437" max="7438" width="8" style="638"/>
    <col min="7439" max="7439" width="9.6640625" style="638" customWidth="1"/>
    <col min="7440" max="7440" width="10.77734375" style="638" customWidth="1"/>
    <col min="7441" max="7441" width="12.44140625" style="638" customWidth="1"/>
    <col min="7442" max="7443" width="9.6640625" style="638" customWidth="1"/>
    <col min="7444" max="7445" width="11.109375" style="638" customWidth="1"/>
    <col min="7446" max="7680" width="8" style="638"/>
    <col min="7681" max="7681" width="6.77734375" style="638" customWidth="1"/>
    <col min="7682" max="7682" width="3.33203125" style="638" customWidth="1"/>
    <col min="7683" max="7684" width="7" style="638" customWidth="1"/>
    <col min="7685" max="7691" width="8" style="638"/>
    <col min="7692" max="7692" width="9.88671875" style="638" customWidth="1"/>
    <col min="7693" max="7694" width="8" style="638"/>
    <col min="7695" max="7695" width="9.6640625" style="638" customWidth="1"/>
    <col min="7696" max="7696" width="10.77734375" style="638" customWidth="1"/>
    <col min="7697" max="7697" width="12.44140625" style="638" customWidth="1"/>
    <col min="7698" max="7699" width="9.6640625" style="638" customWidth="1"/>
    <col min="7700" max="7701" width="11.109375" style="638" customWidth="1"/>
    <col min="7702" max="7936" width="8" style="638"/>
    <col min="7937" max="7937" width="6.77734375" style="638" customWidth="1"/>
    <col min="7938" max="7938" width="3.33203125" style="638" customWidth="1"/>
    <col min="7939" max="7940" width="7" style="638" customWidth="1"/>
    <col min="7941" max="7947" width="8" style="638"/>
    <col min="7948" max="7948" width="9.88671875" style="638" customWidth="1"/>
    <col min="7949" max="7950" width="8" style="638"/>
    <col min="7951" max="7951" width="9.6640625" style="638" customWidth="1"/>
    <col min="7952" max="7952" width="10.77734375" style="638" customWidth="1"/>
    <col min="7953" max="7953" width="12.44140625" style="638" customWidth="1"/>
    <col min="7954" max="7955" width="9.6640625" style="638" customWidth="1"/>
    <col min="7956" max="7957" width="11.109375" style="638" customWidth="1"/>
    <col min="7958" max="8192" width="8" style="638"/>
    <col min="8193" max="8193" width="6.77734375" style="638" customWidth="1"/>
    <col min="8194" max="8194" width="3.33203125" style="638" customWidth="1"/>
    <col min="8195" max="8196" width="7" style="638" customWidth="1"/>
    <col min="8197" max="8203" width="8" style="638"/>
    <col min="8204" max="8204" width="9.88671875" style="638" customWidth="1"/>
    <col min="8205" max="8206" width="8" style="638"/>
    <col min="8207" max="8207" width="9.6640625" style="638" customWidth="1"/>
    <col min="8208" max="8208" width="10.77734375" style="638" customWidth="1"/>
    <col min="8209" max="8209" width="12.44140625" style="638" customWidth="1"/>
    <col min="8210" max="8211" width="9.6640625" style="638" customWidth="1"/>
    <col min="8212" max="8213" width="11.109375" style="638" customWidth="1"/>
    <col min="8214" max="8448" width="8" style="638"/>
    <col min="8449" max="8449" width="6.77734375" style="638" customWidth="1"/>
    <col min="8450" max="8450" width="3.33203125" style="638" customWidth="1"/>
    <col min="8451" max="8452" width="7" style="638" customWidth="1"/>
    <col min="8453" max="8459" width="8" style="638"/>
    <col min="8460" max="8460" width="9.88671875" style="638" customWidth="1"/>
    <col min="8461" max="8462" width="8" style="638"/>
    <col min="8463" max="8463" width="9.6640625" style="638" customWidth="1"/>
    <col min="8464" max="8464" width="10.77734375" style="638" customWidth="1"/>
    <col min="8465" max="8465" width="12.44140625" style="638" customWidth="1"/>
    <col min="8466" max="8467" width="9.6640625" style="638" customWidth="1"/>
    <col min="8468" max="8469" width="11.109375" style="638" customWidth="1"/>
    <col min="8470" max="8704" width="8" style="638"/>
    <col min="8705" max="8705" width="6.77734375" style="638" customWidth="1"/>
    <col min="8706" max="8706" width="3.33203125" style="638" customWidth="1"/>
    <col min="8707" max="8708" width="7" style="638" customWidth="1"/>
    <col min="8709" max="8715" width="8" style="638"/>
    <col min="8716" max="8716" width="9.88671875" style="638" customWidth="1"/>
    <col min="8717" max="8718" width="8" style="638"/>
    <col min="8719" max="8719" width="9.6640625" style="638" customWidth="1"/>
    <col min="8720" max="8720" width="10.77734375" style="638" customWidth="1"/>
    <col min="8721" max="8721" width="12.44140625" style="638" customWidth="1"/>
    <col min="8722" max="8723" width="9.6640625" style="638" customWidth="1"/>
    <col min="8724" max="8725" width="11.109375" style="638" customWidth="1"/>
    <col min="8726" max="8960" width="8" style="638"/>
    <col min="8961" max="8961" width="6.77734375" style="638" customWidth="1"/>
    <col min="8962" max="8962" width="3.33203125" style="638" customWidth="1"/>
    <col min="8963" max="8964" width="7" style="638" customWidth="1"/>
    <col min="8965" max="8971" width="8" style="638"/>
    <col min="8972" max="8972" width="9.88671875" style="638" customWidth="1"/>
    <col min="8973" max="8974" width="8" style="638"/>
    <col min="8975" max="8975" width="9.6640625" style="638" customWidth="1"/>
    <col min="8976" max="8976" width="10.77734375" style="638" customWidth="1"/>
    <col min="8977" max="8977" width="12.44140625" style="638" customWidth="1"/>
    <col min="8978" max="8979" width="9.6640625" style="638" customWidth="1"/>
    <col min="8980" max="8981" width="11.109375" style="638" customWidth="1"/>
    <col min="8982" max="9216" width="8" style="638"/>
    <col min="9217" max="9217" width="6.77734375" style="638" customWidth="1"/>
    <col min="9218" max="9218" width="3.33203125" style="638" customWidth="1"/>
    <col min="9219" max="9220" width="7" style="638" customWidth="1"/>
    <col min="9221" max="9227" width="8" style="638"/>
    <col min="9228" max="9228" width="9.88671875" style="638" customWidth="1"/>
    <col min="9229" max="9230" width="8" style="638"/>
    <col min="9231" max="9231" width="9.6640625" style="638" customWidth="1"/>
    <col min="9232" max="9232" width="10.77734375" style="638" customWidth="1"/>
    <col min="9233" max="9233" width="12.44140625" style="638" customWidth="1"/>
    <col min="9234" max="9235" width="9.6640625" style="638" customWidth="1"/>
    <col min="9236" max="9237" width="11.109375" style="638" customWidth="1"/>
    <col min="9238" max="9472" width="8" style="638"/>
    <col min="9473" max="9473" width="6.77734375" style="638" customWidth="1"/>
    <col min="9474" max="9474" width="3.33203125" style="638" customWidth="1"/>
    <col min="9475" max="9476" width="7" style="638" customWidth="1"/>
    <col min="9477" max="9483" width="8" style="638"/>
    <col min="9484" max="9484" width="9.88671875" style="638" customWidth="1"/>
    <col min="9485" max="9486" width="8" style="638"/>
    <col min="9487" max="9487" width="9.6640625" style="638" customWidth="1"/>
    <col min="9488" max="9488" width="10.77734375" style="638" customWidth="1"/>
    <col min="9489" max="9489" width="12.44140625" style="638" customWidth="1"/>
    <col min="9490" max="9491" width="9.6640625" style="638" customWidth="1"/>
    <col min="9492" max="9493" width="11.109375" style="638" customWidth="1"/>
    <col min="9494" max="9728" width="8" style="638"/>
    <col min="9729" max="9729" width="6.77734375" style="638" customWidth="1"/>
    <col min="9730" max="9730" width="3.33203125" style="638" customWidth="1"/>
    <col min="9731" max="9732" width="7" style="638" customWidth="1"/>
    <col min="9733" max="9739" width="8" style="638"/>
    <col min="9740" max="9740" width="9.88671875" style="638" customWidth="1"/>
    <col min="9741" max="9742" width="8" style="638"/>
    <col min="9743" max="9743" width="9.6640625" style="638" customWidth="1"/>
    <col min="9744" max="9744" width="10.77734375" style="638" customWidth="1"/>
    <col min="9745" max="9745" width="12.44140625" style="638" customWidth="1"/>
    <col min="9746" max="9747" width="9.6640625" style="638" customWidth="1"/>
    <col min="9748" max="9749" width="11.109375" style="638" customWidth="1"/>
    <col min="9750" max="9984" width="8" style="638"/>
    <col min="9985" max="9985" width="6.77734375" style="638" customWidth="1"/>
    <col min="9986" max="9986" width="3.33203125" style="638" customWidth="1"/>
    <col min="9987" max="9988" width="7" style="638" customWidth="1"/>
    <col min="9989" max="9995" width="8" style="638"/>
    <col min="9996" max="9996" width="9.88671875" style="638" customWidth="1"/>
    <col min="9997" max="9998" width="8" style="638"/>
    <col min="9999" max="9999" width="9.6640625" style="638" customWidth="1"/>
    <col min="10000" max="10000" width="10.77734375" style="638" customWidth="1"/>
    <col min="10001" max="10001" width="12.44140625" style="638" customWidth="1"/>
    <col min="10002" max="10003" width="9.6640625" style="638" customWidth="1"/>
    <col min="10004" max="10005" width="11.109375" style="638" customWidth="1"/>
    <col min="10006" max="10240" width="8" style="638"/>
    <col min="10241" max="10241" width="6.77734375" style="638" customWidth="1"/>
    <col min="10242" max="10242" width="3.33203125" style="638" customWidth="1"/>
    <col min="10243" max="10244" width="7" style="638" customWidth="1"/>
    <col min="10245" max="10251" width="8" style="638"/>
    <col min="10252" max="10252" width="9.88671875" style="638" customWidth="1"/>
    <col min="10253" max="10254" width="8" style="638"/>
    <col min="10255" max="10255" width="9.6640625" style="638" customWidth="1"/>
    <col min="10256" max="10256" width="10.77734375" style="638" customWidth="1"/>
    <col min="10257" max="10257" width="12.44140625" style="638" customWidth="1"/>
    <col min="10258" max="10259" width="9.6640625" style="638" customWidth="1"/>
    <col min="10260" max="10261" width="11.109375" style="638" customWidth="1"/>
    <col min="10262" max="10496" width="8" style="638"/>
    <col min="10497" max="10497" width="6.77734375" style="638" customWidth="1"/>
    <col min="10498" max="10498" width="3.33203125" style="638" customWidth="1"/>
    <col min="10499" max="10500" width="7" style="638" customWidth="1"/>
    <col min="10501" max="10507" width="8" style="638"/>
    <col min="10508" max="10508" width="9.88671875" style="638" customWidth="1"/>
    <col min="10509" max="10510" width="8" style="638"/>
    <col min="10511" max="10511" width="9.6640625" style="638" customWidth="1"/>
    <col min="10512" max="10512" width="10.77734375" style="638" customWidth="1"/>
    <col min="10513" max="10513" width="12.44140625" style="638" customWidth="1"/>
    <col min="10514" max="10515" width="9.6640625" style="638" customWidth="1"/>
    <col min="10516" max="10517" width="11.109375" style="638" customWidth="1"/>
    <col min="10518" max="10752" width="8" style="638"/>
    <col min="10753" max="10753" width="6.77734375" style="638" customWidth="1"/>
    <col min="10754" max="10754" width="3.33203125" style="638" customWidth="1"/>
    <col min="10755" max="10756" width="7" style="638" customWidth="1"/>
    <col min="10757" max="10763" width="8" style="638"/>
    <col min="10764" max="10764" width="9.88671875" style="638" customWidth="1"/>
    <col min="10765" max="10766" width="8" style="638"/>
    <col min="10767" max="10767" width="9.6640625" style="638" customWidth="1"/>
    <col min="10768" max="10768" width="10.77734375" style="638" customWidth="1"/>
    <col min="10769" max="10769" width="12.44140625" style="638" customWidth="1"/>
    <col min="10770" max="10771" width="9.6640625" style="638" customWidth="1"/>
    <col min="10772" max="10773" width="11.109375" style="638" customWidth="1"/>
    <col min="10774" max="11008" width="8" style="638"/>
    <col min="11009" max="11009" width="6.77734375" style="638" customWidth="1"/>
    <col min="11010" max="11010" width="3.33203125" style="638" customWidth="1"/>
    <col min="11011" max="11012" width="7" style="638" customWidth="1"/>
    <col min="11013" max="11019" width="8" style="638"/>
    <col min="11020" max="11020" width="9.88671875" style="638" customWidth="1"/>
    <col min="11021" max="11022" width="8" style="638"/>
    <col min="11023" max="11023" width="9.6640625" style="638" customWidth="1"/>
    <col min="11024" max="11024" width="10.77734375" style="638" customWidth="1"/>
    <col min="11025" max="11025" width="12.44140625" style="638" customWidth="1"/>
    <col min="11026" max="11027" width="9.6640625" style="638" customWidth="1"/>
    <col min="11028" max="11029" width="11.109375" style="638" customWidth="1"/>
    <col min="11030" max="11264" width="8" style="638"/>
    <col min="11265" max="11265" width="6.77734375" style="638" customWidth="1"/>
    <col min="11266" max="11266" width="3.33203125" style="638" customWidth="1"/>
    <col min="11267" max="11268" width="7" style="638" customWidth="1"/>
    <col min="11269" max="11275" width="8" style="638"/>
    <col min="11276" max="11276" width="9.88671875" style="638" customWidth="1"/>
    <col min="11277" max="11278" width="8" style="638"/>
    <col min="11279" max="11279" width="9.6640625" style="638" customWidth="1"/>
    <col min="11280" max="11280" width="10.77734375" style="638" customWidth="1"/>
    <col min="11281" max="11281" width="12.44140625" style="638" customWidth="1"/>
    <col min="11282" max="11283" width="9.6640625" style="638" customWidth="1"/>
    <col min="11284" max="11285" width="11.109375" style="638" customWidth="1"/>
    <col min="11286" max="11520" width="8" style="638"/>
    <col min="11521" max="11521" width="6.77734375" style="638" customWidth="1"/>
    <col min="11522" max="11522" width="3.33203125" style="638" customWidth="1"/>
    <col min="11523" max="11524" width="7" style="638" customWidth="1"/>
    <col min="11525" max="11531" width="8" style="638"/>
    <col min="11532" max="11532" width="9.88671875" style="638" customWidth="1"/>
    <col min="11533" max="11534" width="8" style="638"/>
    <col min="11535" max="11535" width="9.6640625" style="638" customWidth="1"/>
    <col min="11536" max="11536" width="10.77734375" style="638" customWidth="1"/>
    <col min="11537" max="11537" width="12.44140625" style="638" customWidth="1"/>
    <col min="11538" max="11539" width="9.6640625" style="638" customWidth="1"/>
    <col min="11540" max="11541" width="11.109375" style="638" customWidth="1"/>
    <col min="11542" max="11776" width="8" style="638"/>
    <col min="11777" max="11777" width="6.77734375" style="638" customWidth="1"/>
    <col min="11778" max="11778" width="3.33203125" style="638" customWidth="1"/>
    <col min="11779" max="11780" width="7" style="638" customWidth="1"/>
    <col min="11781" max="11787" width="8" style="638"/>
    <col min="11788" max="11788" width="9.88671875" style="638" customWidth="1"/>
    <col min="11789" max="11790" width="8" style="638"/>
    <col min="11791" max="11791" width="9.6640625" style="638" customWidth="1"/>
    <col min="11792" max="11792" width="10.77734375" style="638" customWidth="1"/>
    <col min="11793" max="11793" width="12.44140625" style="638" customWidth="1"/>
    <col min="11794" max="11795" width="9.6640625" style="638" customWidth="1"/>
    <col min="11796" max="11797" width="11.109375" style="638" customWidth="1"/>
    <col min="11798" max="12032" width="8" style="638"/>
    <col min="12033" max="12033" width="6.77734375" style="638" customWidth="1"/>
    <col min="12034" max="12034" width="3.33203125" style="638" customWidth="1"/>
    <col min="12035" max="12036" width="7" style="638" customWidth="1"/>
    <col min="12037" max="12043" width="8" style="638"/>
    <col min="12044" max="12044" width="9.88671875" style="638" customWidth="1"/>
    <col min="12045" max="12046" width="8" style="638"/>
    <col min="12047" max="12047" width="9.6640625" style="638" customWidth="1"/>
    <col min="12048" max="12048" width="10.77734375" style="638" customWidth="1"/>
    <col min="12049" max="12049" width="12.44140625" style="638" customWidth="1"/>
    <col min="12050" max="12051" width="9.6640625" style="638" customWidth="1"/>
    <col min="12052" max="12053" width="11.109375" style="638" customWidth="1"/>
    <col min="12054" max="12288" width="8" style="638"/>
    <col min="12289" max="12289" width="6.77734375" style="638" customWidth="1"/>
    <col min="12290" max="12290" width="3.33203125" style="638" customWidth="1"/>
    <col min="12291" max="12292" width="7" style="638" customWidth="1"/>
    <col min="12293" max="12299" width="8" style="638"/>
    <col min="12300" max="12300" width="9.88671875" style="638" customWidth="1"/>
    <col min="12301" max="12302" width="8" style="638"/>
    <col min="12303" max="12303" width="9.6640625" style="638" customWidth="1"/>
    <col min="12304" max="12304" width="10.77734375" style="638" customWidth="1"/>
    <col min="12305" max="12305" width="12.44140625" style="638" customWidth="1"/>
    <col min="12306" max="12307" width="9.6640625" style="638" customWidth="1"/>
    <col min="12308" max="12309" width="11.109375" style="638" customWidth="1"/>
    <col min="12310" max="12544" width="8" style="638"/>
    <col min="12545" max="12545" width="6.77734375" style="638" customWidth="1"/>
    <col min="12546" max="12546" width="3.33203125" style="638" customWidth="1"/>
    <col min="12547" max="12548" width="7" style="638" customWidth="1"/>
    <col min="12549" max="12555" width="8" style="638"/>
    <col min="12556" max="12556" width="9.88671875" style="638" customWidth="1"/>
    <col min="12557" max="12558" width="8" style="638"/>
    <col min="12559" max="12559" width="9.6640625" style="638" customWidth="1"/>
    <col min="12560" max="12560" width="10.77734375" style="638" customWidth="1"/>
    <col min="12561" max="12561" width="12.44140625" style="638" customWidth="1"/>
    <col min="12562" max="12563" width="9.6640625" style="638" customWidth="1"/>
    <col min="12564" max="12565" width="11.109375" style="638" customWidth="1"/>
    <col min="12566" max="12800" width="8" style="638"/>
    <col min="12801" max="12801" width="6.77734375" style="638" customWidth="1"/>
    <col min="12802" max="12802" width="3.33203125" style="638" customWidth="1"/>
    <col min="12803" max="12804" width="7" style="638" customWidth="1"/>
    <col min="12805" max="12811" width="8" style="638"/>
    <col min="12812" max="12812" width="9.88671875" style="638" customWidth="1"/>
    <col min="12813" max="12814" width="8" style="638"/>
    <col min="12815" max="12815" width="9.6640625" style="638" customWidth="1"/>
    <col min="12816" max="12816" width="10.77734375" style="638" customWidth="1"/>
    <col min="12817" max="12817" width="12.44140625" style="638" customWidth="1"/>
    <col min="12818" max="12819" width="9.6640625" style="638" customWidth="1"/>
    <col min="12820" max="12821" width="11.109375" style="638" customWidth="1"/>
    <col min="12822" max="13056" width="8" style="638"/>
    <col min="13057" max="13057" width="6.77734375" style="638" customWidth="1"/>
    <col min="13058" max="13058" width="3.33203125" style="638" customWidth="1"/>
    <col min="13059" max="13060" width="7" style="638" customWidth="1"/>
    <col min="13061" max="13067" width="8" style="638"/>
    <col min="13068" max="13068" width="9.88671875" style="638" customWidth="1"/>
    <col min="13069" max="13070" width="8" style="638"/>
    <col min="13071" max="13071" width="9.6640625" style="638" customWidth="1"/>
    <col min="13072" max="13072" width="10.77734375" style="638" customWidth="1"/>
    <col min="13073" max="13073" width="12.44140625" style="638" customWidth="1"/>
    <col min="13074" max="13075" width="9.6640625" style="638" customWidth="1"/>
    <col min="13076" max="13077" width="11.109375" style="638" customWidth="1"/>
    <col min="13078" max="13312" width="8" style="638"/>
    <col min="13313" max="13313" width="6.77734375" style="638" customWidth="1"/>
    <col min="13314" max="13314" width="3.33203125" style="638" customWidth="1"/>
    <col min="13315" max="13316" width="7" style="638" customWidth="1"/>
    <col min="13317" max="13323" width="8" style="638"/>
    <col min="13324" max="13324" width="9.88671875" style="638" customWidth="1"/>
    <col min="13325" max="13326" width="8" style="638"/>
    <col min="13327" max="13327" width="9.6640625" style="638" customWidth="1"/>
    <col min="13328" max="13328" width="10.77734375" style="638" customWidth="1"/>
    <col min="13329" max="13329" width="12.44140625" style="638" customWidth="1"/>
    <col min="13330" max="13331" width="9.6640625" style="638" customWidth="1"/>
    <col min="13332" max="13333" width="11.109375" style="638" customWidth="1"/>
    <col min="13334" max="13568" width="8" style="638"/>
    <col min="13569" max="13569" width="6.77734375" style="638" customWidth="1"/>
    <col min="13570" max="13570" width="3.33203125" style="638" customWidth="1"/>
    <col min="13571" max="13572" width="7" style="638" customWidth="1"/>
    <col min="13573" max="13579" width="8" style="638"/>
    <col min="13580" max="13580" width="9.88671875" style="638" customWidth="1"/>
    <col min="13581" max="13582" width="8" style="638"/>
    <col min="13583" max="13583" width="9.6640625" style="638" customWidth="1"/>
    <col min="13584" max="13584" width="10.77734375" style="638" customWidth="1"/>
    <col min="13585" max="13585" width="12.44140625" style="638" customWidth="1"/>
    <col min="13586" max="13587" width="9.6640625" style="638" customWidth="1"/>
    <col min="13588" max="13589" width="11.109375" style="638" customWidth="1"/>
    <col min="13590" max="13824" width="8" style="638"/>
    <col min="13825" max="13825" width="6.77734375" style="638" customWidth="1"/>
    <col min="13826" max="13826" width="3.33203125" style="638" customWidth="1"/>
    <col min="13827" max="13828" width="7" style="638" customWidth="1"/>
    <col min="13829" max="13835" width="8" style="638"/>
    <col min="13836" max="13836" width="9.88671875" style="638" customWidth="1"/>
    <col min="13837" max="13838" width="8" style="638"/>
    <col min="13839" max="13839" width="9.6640625" style="638" customWidth="1"/>
    <col min="13840" max="13840" width="10.77734375" style="638" customWidth="1"/>
    <col min="13841" max="13841" width="12.44140625" style="638" customWidth="1"/>
    <col min="13842" max="13843" width="9.6640625" style="638" customWidth="1"/>
    <col min="13844" max="13845" width="11.109375" style="638" customWidth="1"/>
    <col min="13846" max="14080" width="8" style="638"/>
    <col min="14081" max="14081" width="6.77734375" style="638" customWidth="1"/>
    <col min="14082" max="14082" width="3.33203125" style="638" customWidth="1"/>
    <col min="14083" max="14084" width="7" style="638" customWidth="1"/>
    <col min="14085" max="14091" width="8" style="638"/>
    <col min="14092" max="14092" width="9.88671875" style="638" customWidth="1"/>
    <col min="14093" max="14094" width="8" style="638"/>
    <col min="14095" max="14095" width="9.6640625" style="638" customWidth="1"/>
    <col min="14096" max="14096" width="10.77734375" style="638" customWidth="1"/>
    <col min="14097" max="14097" width="12.44140625" style="638" customWidth="1"/>
    <col min="14098" max="14099" width="9.6640625" style="638" customWidth="1"/>
    <col min="14100" max="14101" width="11.109375" style="638" customWidth="1"/>
    <col min="14102" max="14336" width="8" style="638"/>
    <col min="14337" max="14337" width="6.77734375" style="638" customWidth="1"/>
    <col min="14338" max="14338" width="3.33203125" style="638" customWidth="1"/>
    <col min="14339" max="14340" width="7" style="638" customWidth="1"/>
    <col min="14341" max="14347" width="8" style="638"/>
    <col min="14348" max="14348" width="9.88671875" style="638" customWidth="1"/>
    <col min="14349" max="14350" width="8" style="638"/>
    <col min="14351" max="14351" width="9.6640625" style="638" customWidth="1"/>
    <col min="14352" max="14352" width="10.77734375" style="638" customWidth="1"/>
    <col min="14353" max="14353" width="12.44140625" style="638" customWidth="1"/>
    <col min="14354" max="14355" width="9.6640625" style="638" customWidth="1"/>
    <col min="14356" max="14357" width="11.109375" style="638" customWidth="1"/>
    <col min="14358" max="14592" width="8" style="638"/>
    <col min="14593" max="14593" width="6.77734375" style="638" customWidth="1"/>
    <col min="14594" max="14594" width="3.33203125" style="638" customWidth="1"/>
    <col min="14595" max="14596" width="7" style="638" customWidth="1"/>
    <col min="14597" max="14603" width="8" style="638"/>
    <col min="14604" max="14604" width="9.88671875" style="638" customWidth="1"/>
    <col min="14605" max="14606" width="8" style="638"/>
    <col min="14607" max="14607" width="9.6640625" style="638" customWidth="1"/>
    <col min="14608" max="14608" width="10.77734375" style="638" customWidth="1"/>
    <col min="14609" max="14609" width="12.44140625" style="638" customWidth="1"/>
    <col min="14610" max="14611" width="9.6640625" style="638" customWidth="1"/>
    <col min="14612" max="14613" width="11.109375" style="638" customWidth="1"/>
    <col min="14614" max="14848" width="8" style="638"/>
    <col min="14849" max="14849" width="6.77734375" style="638" customWidth="1"/>
    <col min="14850" max="14850" width="3.33203125" style="638" customWidth="1"/>
    <col min="14851" max="14852" width="7" style="638" customWidth="1"/>
    <col min="14853" max="14859" width="8" style="638"/>
    <col min="14860" max="14860" width="9.88671875" style="638" customWidth="1"/>
    <col min="14861" max="14862" width="8" style="638"/>
    <col min="14863" max="14863" width="9.6640625" style="638" customWidth="1"/>
    <col min="14864" max="14864" width="10.77734375" style="638" customWidth="1"/>
    <col min="14865" max="14865" width="12.44140625" style="638" customWidth="1"/>
    <col min="14866" max="14867" width="9.6640625" style="638" customWidth="1"/>
    <col min="14868" max="14869" width="11.109375" style="638" customWidth="1"/>
    <col min="14870" max="15104" width="8" style="638"/>
    <col min="15105" max="15105" width="6.77734375" style="638" customWidth="1"/>
    <col min="15106" max="15106" width="3.33203125" style="638" customWidth="1"/>
    <col min="15107" max="15108" width="7" style="638" customWidth="1"/>
    <col min="15109" max="15115" width="8" style="638"/>
    <col min="15116" max="15116" width="9.88671875" style="638" customWidth="1"/>
    <col min="15117" max="15118" width="8" style="638"/>
    <col min="15119" max="15119" width="9.6640625" style="638" customWidth="1"/>
    <col min="15120" max="15120" width="10.77734375" style="638" customWidth="1"/>
    <col min="15121" max="15121" width="12.44140625" style="638" customWidth="1"/>
    <col min="15122" max="15123" width="9.6640625" style="638" customWidth="1"/>
    <col min="15124" max="15125" width="11.109375" style="638" customWidth="1"/>
    <col min="15126" max="15360" width="8" style="638"/>
    <col min="15361" max="15361" width="6.77734375" style="638" customWidth="1"/>
    <col min="15362" max="15362" width="3.33203125" style="638" customWidth="1"/>
    <col min="15363" max="15364" width="7" style="638" customWidth="1"/>
    <col min="15365" max="15371" width="8" style="638"/>
    <col min="15372" max="15372" width="9.88671875" style="638" customWidth="1"/>
    <col min="15373" max="15374" width="8" style="638"/>
    <col min="15375" max="15375" width="9.6640625" style="638" customWidth="1"/>
    <col min="15376" max="15376" width="10.77734375" style="638" customWidth="1"/>
    <col min="15377" max="15377" width="12.44140625" style="638" customWidth="1"/>
    <col min="15378" max="15379" width="9.6640625" style="638" customWidth="1"/>
    <col min="15380" max="15381" width="11.109375" style="638" customWidth="1"/>
    <col min="15382" max="15616" width="8" style="638"/>
    <col min="15617" max="15617" width="6.77734375" style="638" customWidth="1"/>
    <col min="15618" max="15618" width="3.33203125" style="638" customWidth="1"/>
    <col min="15619" max="15620" width="7" style="638" customWidth="1"/>
    <col min="15621" max="15627" width="8" style="638"/>
    <col min="15628" max="15628" width="9.88671875" style="638" customWidth="1"/>
    <col min="15629" max="15630" width="8" style="638"/>
    <col min="15631" max="15631" width="9.6640625" style="638" customWidth="1"/>
    <col min="15632" max="15632" width="10.77734375" style="638" customWidth="1"/>
    <col min="15633" max="15633" width="12.44140625" style="638" customWidth="1"/>
    <col min="15634" max="15635" width="9.6640625" style="638" customWidth="1"/>
    <col min="15636" max="15637" width="11.109375" style="638" customWidth="1"/>
    <col min="15638" max="15872" width="8" style="638"/>
    <col min="15873" max="15873" width="6.77734375" style="638" customWidth="1"/>
    <col min="15874" max="15874" width="3.33203125" style="638" customWidth="1"/>
    <col min="15875" max="15876" width="7" style="638" customWidth="1"/>
    <col min="15877" max="15883" width="8" style="638"/>
    <col min="15884" max="15884" width="9.88671875" style="638" customWidth="1"/>
    <col min="15885" max="15886" width="8" style="638"/>
    <col min="15887" max="15887" width="9.6640625" style="638" customWidth="1"/>
    <col min="15888" max="15888" width="10.77734375" style="638" customWidth="1"/>
    <col min="15889" max="15889" width="12.44140625" style="638" customWidth="1"/>
    <col min="15890" max="15891" width="9.6640625" style="638" customWidth="1"/>
    <col min="15892" max="15893" width="11.109375" style="638" customWidth="1"/>
    <col min="15894" max="16128" width="8" style="638"/>
    <col min="16129" max="16129" width="6.77734375" style="638" customWidth="1"/>
    <col min="16130" max="16130" width="3.33203125" style="638" customWidth="1"/>
    <col min="16131" max="16132" width="7" style="638" customWidth="1"/>
    <col min="16133" max="16139" width="8" style="638"/>
    <col min="16140" max="16140" width="9.88671875" style="638" customWidth="1"/>
    <col min="16141" max="16142" width="8" style="638"/>
    <col min="16143" max="16143" width="9.6640625" style="638" customWidth="1"/>
    <col min="16144" max="16144" width="10.77734375" style="638" customWidth="1"/>
    <col min="16145" max="16145" width="12.44140625" style="638" customWidth="1"/>
    <col min="16146" max="16147" width="9.6640625" style="638" customWidth="1"/>
    <col min="16148" max="16149" width="11.109375" style="638" customWidth="1"/>
    <col min="16150" max="16384" width="8" style="638"/>
  </cols>
  <sheetData>
    <row r="1" spans="1:22" ht="16.5" customHeight="1">
      <c r="A1" s="2374" t="s">
        <v>1079</v>
      </c>
      <c r="B1" s="2374"/>
      <c r="C1" s="586"/>
      <c r="D1" s="587"/>
      <c r="E1" s="637"/>
      <c r="G1" s="639"/>
      <c r="H1" s="639"/>
      <c r="I1" s="639"/>
      <c r="J1" s="639"/>
      <c r="K1" s="639"/>
      <c r="L1" s="639"/>
      <c r="M1" s="639"/>
      <c r="N1" s="639"/>
      <c r="O1" s="639"/>
      <c r="P1" s="639"/>
      <c r="Q1" s="639"/>
      <c r="R1" s="2423" t="s">
        <v>1051</v>
      </c>
      <c r="S1" s="2424"/>
      <c r="T1" s="2425" t="s">
        <v>1668</v>
      </c>
      <c r="U1" s="2426"/>
      <c r="V1" s="147" t="s">
        <v>873</v>
      </c>
    </row>
    <row r="2" spans="1:22" ht="18" customHeight="1">
      <c r="A2" s="2378" t="s">
        <v>1669</v>
      </c>
      <c r="B2" s="2378"/>
      <c r="C2" s="640" t="s">
        <v>1670</v>
      </c>
      <c r="D2" s="641"/>
      <c r="E2" s="637"/>
      <c r="F2" s="639"/>
      <c r="G2" s="639"/>
      <c r="H2" s="639"/>
      <c r="I2" s="639"/>
      <c r="J2" s="639"/>
      <c r="K2" s="639"/>
      <c r="L2" s="639"/>
      <c r="M2" s="639"/>
      <c r="N2" s="639"/>
      <c r="O2" s="639"/>
      <c r="P2" s="639"/>
      <c r="Q2" s="639"/>
      <c r="R2" s="2423" t="s">
        <v>1734</v>
      </c>
      <c r="S2" s="2424"/>
      <c r="T2" s="2427" t="s">
        <v>1735</v>
      </c>
      <c r="U2" s="2428"/>
    </row>
    <row r="3" spans="1:22" ht="25.05" customHeight="1">
      <c r="A3" s="2429" t="s">
        <v>1736</v>
      </c>
      <c r="B3" s="2429"/>
      <c r="C3" s="2429"/>
      <c r="D3" s="2429"/>
      <c r="E3" s="2429"/>
      <c r="F3" s="2429"/>
      <c r="G3" s="2429"/>
      <c r="H3" s="2429"/>
      <c r="I3" s="2429"/>
      <c r="J3" s="2429"/>
      <c r="K3" s="2429"/>
      <c r="L3" s="2429"/>
      <c r="M3" s="2429"/>
      <c r="N3" s="2429"/>
      <c r="O3" s="2429"/>
      <c r="P3" s="2429"/>
      <c r="Q3" s="2429"/>
      <c r="R3" s="2429"/>
      <c r="S3" s="2429"/>
      <c r="T3" s="2429"/>
      <c r="U3" s="2429"/>
    </row>
    <row r="4" spans="1:22" ht="20.100000000000001" customHeight="1" thickBot="1">
      <c r="B4" s="642"/>
      <c r="C4" s="642"/>
      <c r="D4" s="642"/>
      <c r="E4" s="2430" t="s">
        <v>2286</v>
      </c>
      <c r="F4" s="2430"/>
      <c r="G4" s="2430"/>
      <c r="H4" s="2430"/>
      <c r="I4" s="2430"/>
      <c r="J4" s="2430"/>
      <c r="K4" s="2430"/>
      <c r="L4" s="2430"/>
      <c r="M4" s="2430"/>
      <c r="N4" s="2430"/>
      <c r="O4" s="2430"/>
      <c r="P4" s="2430"/>
      <c r="Q4" s="2430"/>
      <c r="R4" s="2430"/>
      <c r="S4" s="2430"/>
      <c r="T4" s="642"/>
      <c r="U4" s="643" t="s">
        <v>1640</v>
      </c>
    </row>
    <row r="5" spans="1:22" s="644" customFormat="1" ht="20.100000000000001" customHeight="1" thickBot="1">
      <c r="A5" s="2431" t="s">
        <v>1737</v>
      </c>
      <c r="B5" s="2431"/>
      <c r="C5" s="2431"/>
      <c r="D5" s="2431"/>
      <c r="E5" s="2432" t="s">
        <v>1738</v>
      </c>
      <c r="F5" s="2432"/>
      <c r="G5" s="2432" t="s">
        <v>1739</v>
      </c>
      <c r="H5" s="2432"/>
      <c r="I5" s="2432"/>
      <c r="J5" s="2432"/>
      <c r="K5" s="2432"/>
      <c r="L5" s="2432"/>
      <c r="M5" s="2432"/>
      <c r="N5" s="2432"/>
      <c r="O5" s="2432" t="s">
        <v>1740</v>
      </c>
      <c r="P5" s="2432"/>
      <c r="Q5" s="2432"/>
      <c r="R5" s="2432"/>
      <c r="S5" s="2432"/>
      <c r="T5" s="2432"/>
      <c r="U5" s="2432"/>
    </row>
    <row r="6" spans="1:22" s="644" customFormat="1" ht="37.950000000000003" customHeight="1" thickBot="1">
      <c r="A6" s="2431"/>
      <c r="B6" s="2431"/>
      <c r="C6" s="2431"/>
      <c r="D6" s="2431"/>
      <c r="E6" s="645" t="s">
        <v>1741</v>
      </c>
      <c r="F6" s="645" t="s">
        <v>1742</v>
      </c>
      <c r="G6" s="645" t="s">
        <v>1743</v>
      </c>
      <c r="H6" s="646" t="s">
        <v>1744</v>
      </c>
      <c r="I6" s="647" t="s">
        <v>1745</v>
      </c>
      <c r="J6" s="647" t="s">
        <v>1746</v>
      </c>
      <c r="K6" s="647" t="s">
        <v>1747</v>
      </c>
      <c r="L6" s="647" t="s">
        <v>1748</v>
      </c>
      <c r="M6" s="645" t="s">
        <v>1749</v>
      </c>
      <c r="N6" s="645" t="s">
        <v>1750</v>
      </c>
      <c r="O6" s="645" t="s">
        <v>1751</v>
      </c>
      <c r="P6" s="646" t="s">
        <v>1752</v>
      </c>
      <c r="Q6" s="646" t="s">
        <v>1753</v>
      </c>
      <c r="R6" s="645" t="s">
        <v>1754</v>
      </c>
      <c r="S6" s="645" t="s">
        <v>1755</v>
      </c>
      <c r="T6" s="645" t="s">
        <v>1756</v>
      </c>
      <c r="U6" s="645" t="s">
        <v>1757</v>
      </c>
    </row>
    <row r="7" spans="1:22" ht="16.5" customHeight="1" thickBot="1">
      <c r="A7" s="2434" t="s">
        <v>1758</v>
      </c>
      <c r="B7" s="2436" t="s">
        <v>1759</v>
      </c>
      <c r="C7" s="2438" t="s">
        <v>1760</v>
      </c>
      <c r="D7" s="2438"/>
      <c r="E7" s="1205">
        <f>SUM(E8:E19)</f>
        <v>0</v>
      </c>
      <c r="F7" s="1205">
        <f t="shared" ref="F7:U7" si="0">SUM(F8:F19)</f>
        <v>0</v>
      </c>
      <c r="G7" s="1205">
        <f t="shared" si="0"/>
        <v>0</v>
      </c>
      <c r="H7" s="1205">
        <f t="shared" si="0"/>
        <v>0</v>
      </c>
      <c r="I7" s="1205">
        <f t="shared" si="0"/>
        <v>0</v>
      </c>
      <c r="J7" s="1205">
        <f t="shared" si="0"/>
        <v>0</v>
      </c>
      <c r="K7" s="1205">
        <f t="shared" si="0"/>
        <v>0</v>
      </c>
      <c r="L7" s="1205">
        <f t="shared" si="0"/>
        <v>0</v>
      </c>
      <c r="M7" s="1205">
        <f t="shared" si="0"/>
        <v>0</v>
      </c>
      <c r="N7" s="1205">
        <f t="shared" si="0"/>
        <v>0</v>
      </c>
      <c r="O7" s="1205">
        <f t="shared" si="0"/>
        <v>0</v>
      </c>
      <c r="P7" s="1205">
        <f t="shared" si="0"/>
        <v>0</v>
      </c>
      <c r="Q7" s="1205">
        <f t="shared" si="0"/>
        <v>0</v>
      </c>
      <c r="R7" s="1205">
        <f t="shared" si="0"/>
        <v>0</v>
      </c>
      <c r="S7" s="1205">
        <f t="shared" si="0"/>
        <v>0</v>
      </c>
      <c r="T7" s="1205">
        <f t="shared" si="0"/>
        <v>0</v>
      </c>
      <c r="U7" s="1205">
        <f t="shared" si="0"/>
        <v>0</v>
      </c>
    </row>
    <row r="8" spans="1:22" ht="16.5" customHeight="1" thickBot="1">
      <c r="A8" s="2434"/>
      <c r="B8" s="2437"/>
      <c r="C8" s="2439" t="s">
        <v>1694</v>
      </c>
      <c r="D8" s="2439"/>
      <c r="E8" s="1206">
        <v>0</v>
      </c>
      <c r="F8" s="1206">
        <v>0</v>
      </c>
      <c r="G8" s="1206">
        <v>0</v>
      </c>
      <c r="H8" s="1206">
        <v>0</v>
      </c>
      <c r="I8" s="1206">
        <v>0</v>
      </c>
      <c r="J8" s="1206">
        <v>0</v>
      </c>
      <c r="K8" s="1206">
        <v>0</v>
      </c>
      <c r="L8" s="1206">
        <v>0</v>
      </c>
      <c r="M8" s="1206">
        <v>0</v>
      </c>
      <c r="N8" s="1206">
        <v>0</v>
      </c>
      <c r="O8" s="1206">
        <v>0</v>
      </c>
      <c r="P8" s="1206">
        <v>0</v>
      </c>
      <c r="Q8" s="1206">
        <v>0</v>
      </c>
      <c r="R8" s="1206">
        <v>0</v>
      </c>
      <c r="S8" s="1206">
        <v>0</v>
      </c>
      <c r="T8" s="1206">
        <v>0</v>
      </c>
      <c r="U8" s="1206">
        <v>0</v>
      </c>
    </row>
    <row r="9" spans="1:22" ht="16.5" customHeight="1" thickBot="1">
      <c r="A9" s="2434"/>
      <c r="B9" s="2437"/>
      <c r="C9" s="2439" t="s">
        <v>1695</v>
      </c>
      <c r="D9" s="2439"/>
      <c r="E9" s="1206">
        <v>0</v>
      </c>
      <c r="F9" s="1206">
        <v>0</v>
      </c>
      <c r="G9" s="1206">
        <v>0</v>
      </c>
      <c r="H9" s="1206">
        <v>0</v>
      </c>
      <c r="I9" s="1206">
        <v>0</v>
      </c>
      <c r="J9" s="1206">
        <v>0</v>
      </c>
      <c r="K9" s="1206">
        <v>0</v>
      </c>
      <c r="L9" s="1206">
        <v>0</v>
      </c>
      <c r="M9" s="1206">
        <v>0</v>
      </c>
      <c r="N9" s="1206">
        <v>0</v>
      </c>
      <c r="O9" s="1206">
        <v>0</v>
      </c>
      <c r="P9" s="1206">
        <v>0</v>
      </c>
      <c r="Q9" s="1206">
        <v>0</v>
      </c>
      <c r="R9" s="1206">
        <v>0</v>
      </c>
      <c r="S9" s="1206">
        <v>0</v>
      </c>
      <c r="T9" s="1206">
        <v>0</v>
      </c>
      <c r="U9" s="1206">
        <v>0</v>
      </c>
    </row>
    <row r="10" spans="1:22" ht="16.5" customHeight="1" thickBot="1">
      <c r="A10" s="2434"/>
      <c r="B10" s="2437"/>
      <c r="C10" s="2439" t="s">
        <v>1696</v>
      </c>
      <c r="D10" s="2439"/>
      <c r="E10" s="1206">
        <v>0</v>
      </c>
      <c r="F10" s="1206">
        <v>0</v>
      </c>
      <c r="G10" s="1206">
        <v>0</v>
      </c>
      <c r="H10" s="1206">
        <v>0</v>
      </c>
      <c r="I10" s="1206">
        <v>0</v>
      </c>
      <c r="J10" s="1206">
        <v>0</v>
      </c>
      <c r="K10" s="1206">
        <v>0</v>
      </c>
      <c r="L10" s="1206">
        <v>0</v>
      </c>
      <c r="M10" s="1206">
        <v>0</v>
      </c>
      <c r="N10" s="1206">
        <v>0</v>
      </c>
      <c r="O10" s="1206">
        <v>0</v>
      </c>
      <c r="P10" s="1206">
        <v>0</v>
      </c>
      <c r="Q10" s="1206">
        <v>0</v>
      </c>
      <c r="R10" s="1206">
        <v>0</v>
      </c>
      <c r="S10" s="1206">
        <v>0</v>
      </c>
      <c r="T10" s="1206">
        <v>0</v>
      </c>
      <c r="U10" s="1206">
        <v>0</v>
      </c>
    </row>
    <row r="11" spans="1:22" ht="16.5" customHeight="1" thickBot="1">
      <c r="A11" s="2434"/>
      <c r="B11" s="2437"/>
      <c r="C11" s="2439" t="s">
        <v>1697</v>
      </c>
      <c r="D11" s="2439"/>
      <c r="E11" s="1206">
        <v>0</v>
      </c>
      <c r="F11" s="1206">
        <v>0</v>
      </c>
      <c r="G11" s="1206">
        <v>0</v>
      </c>
      <c r="H11" s="1206">
        <v>0</v>
      </c>
      <c r="I11" s="1206">
        <v>0</v>
      </c>
      <c r="J11" s="1206">
        <v>0</v>
      </c>
      <c r="K11" s="1206">
        <v>0</v>
      </c>
      <c r="L11" s="1206">
        <v>0</v>
      </c>
      <c r="M11" s="1206">
        <v>0</v>
      </c>
      <c r="N11" s="1206">
        <v>0</v>
      </c>
      <c r="O11" s="1206">
        <v>0</v>
      </c>
      <c r="P11" s="1206">
        <v>0</v>
      </c>
      <c r="Q11" s="1206">
        <v>0</v>
      </c>
      <c r="R11" s="1206">
        <v>0</v>
      </c>
      <c r="S11" s="1206">
        <v>0</v>
      </c>
      <c r="T11" s="1206">
        <v>0</v>
      </c>
      <c r="U11" s="1206">
        <v>0</v>
      </c>
    </row>
    <row r="12" spans="1:22" ht="16.5" customHeight="1" thickBot="1">
      <c r="A12" s="2434"/>
      <c r="B12" s="2437"/>
      <c r="C12" s="2439" t="s">
        <v>1698</v>
      </c>
      <c r="D12" s="2439"/>
      <c r="E12" s="1206">
        <v>0</v>
      </c>
      <c r="F12" s="1206">
        <v>0</v>
      </c>
      <c r="G12" s="1206">
        <v>0</v>
      </c>
      <c r="H12" s="1206">
        <v>0</v>
      </c>
      <c r="I12" s="1206">
        <v>0</v>
      </c>
      <c r="J12" s="1206">
        <v>0</v>
      </c>
      <c r="K12" s="1206">
        <v>0</v>
      </c>
      <c r="L12" s="1206">
        <v>0</v>
      </c>
      <c r="M12" s="1206">
        <v>0</v>
      </c>
      <c r="N12" s="1206">
        <v>0</v>
      </c>
      <c r="O12" s="1206">
        <v>0</v>
      </c>
      <c r="P12" s="1206">
        <v>0</v>
      </c>
      <c r="Q12" s="1206">
        <v>0</v>
      </c>
      <c r="R12" s="1206">
        <v>0</v>
      </c>
      <c r="S12" s="1206">
        <v>0</v>
      </c>
      <c r="T12" s="1206">
        <v>0</v>
      </c>
      <c r="U12" s="1206">
        <v>0</v>
      </c>
    </row>
    <row r="13" spans="1:22" ht="16.5" customHeight="1" thickBot="1">
      <c r="A13" s="2434"/>
      <c r="B13" s="2437"/>
      <c r="C13" s="2439" t="s">
        <v>1699</v>
      </c>
      <c r="D13" s="2439"/>
      <c r="E13" s="1206">
        <v>0</v>
      </c>
      <c r="F13" s="1206">
        <v>0</v>
      </c>
      <c r="G13" s="1206">
        <v>0</v>
      </c>
      <c r="H13" s="1206">
        <v>0</v>
      </c>
      <c r="I13" s="1206">
        <v>0</v>
      </c>
      <c r="J13" s="1206">
        <v>0</v>
      </c>
      <c r="K13" s="1206">
        <v>0</v>
      </c>
      <c r="L13" s="1206">
        <v>0</v>
      </c>
      <c r="M13" s="1206">
        <v>0</v>
      </c>
      <c r="N13" s="1206">
        <v>0</v>
      </c>
      <c r="O13" s="1206">
        <v>0</v>
      </c>
      <c r="P13" s="1206">
        <v>0</v>
      </c>
      <c r="Q13" s="1206">
        <v>0</v>
      </c>
      <c r="R13" s="1206">
        <v>0</v>
      </c>
      <c r="S13" s="1206">
        <v>0</v>
      </c>
      <c r="T13" s="1206">
        <v>0</v>
      </c>
      <c r="U13" s="1206">
        <v>0</v>
      </c>
    </row>
    <row r="14" spans="1:22" ht="16.5" customHeight="1" thickBot="1">
      <c r="A14" s="2434"/>
      <c r="B14" s="2437"/>
      <c r="C14" s="2439" t="s">
        <v>1700</v>
      </c>
      <c r="D14" s="2439"/>
      <c r="E14" s="1206">
        <v>0</v>
      </c>
      <c r="F14" s="1206">
        <v>0</v>
      </c>
      <c r="G14" s="1206">
        <v>0</v>
      </c>
      <c r="H14" s="1206">
        <v>0</v>
      </c>
      <c r="I14" s="1206">
        <v>0</v>
      </c>
      <c r="J14" s="1206">
        <v>0</v>
      </c>
      <c r="K14" s="1206">
        <v>0</v>
      </c>
      <c r="L14" s="1206">
        <v>0</v>
      </c>
      <c r="M14" s="1206">
        <v>0</v>
      </c>
      <c r="N14" s="1206">
        <v>0</v>
      </c>
      <c r="O14" s="1206">
        <v>0</v>
      </c>
      <c r="P14" s="1206">
        <v>0</v>
      </c>
      <c r="Q14" s="1206">
        <v>0</v>
      </c>
      <c r="R14" s="1206">
        <v>0</v>
      </c>
      <c r="S14" s="1206">
        <v>0</v>
      </c>
      <c r="T14" s="1206">
        <v>0</v>
      </c>
      <c r="U14" s="1206">
        <v>0</v>
      </c>
    </row>
    <row r="15" spans="1:22" ht="16.5" customHeight="1" thickBot="1">
      <c r="A15" s="2434"/>
      <c r="B15" s="2437"/>
      <c r="C15" s="2439" t="s">
        <v>1701</v>
      </c>
      <c r="D15" s="2439"/>
      <c r="E15" s="1206">
        <v>0</v>
      </c>
      <c r="F15" s="1206">
        <v>0</v>
      </c>
      <c r="G15" s="1206">
        <v>0</v>
      </c>
      <c r="H15" s="1206">
        <v>0</v>
      </c>
      <c r="I15" s="1206">
        <v>0</v>
      </c>
      <c r="J15" s="1206">
        <v>0</v>
      </c>
      <c r="K15" s="1206">
        <v>0</v>
      </c>
      <c r="L15" s="1206">
        <v>0</v>
      </c>
      <c r="M15" s="1206">
        <v>0</v>
      </c>
      <c r="N15" s="1206">
        <v>0</v>
      </c>
      <c r="O15" s="1206">
        <v>0</v>
      </c>
      <c r="P15" s="1206">
        <v>0</v>
      </c>
      <c r="Q15" s="1206">
        <v>0</v>
      </c>
      <c r="R15" s="1206">
        <v>0</v>
      </c>
      <c r="S15" s="1206">
        <v>0</v>
      </c>
      <c r="T15" s="1206">
        <v>0</v>
      </c>
      <c r="U15" s="1206">
        <v>0</v>
      </c>
    </row>
    <row r="16" spans="1:22" ht="16.5" customHeight="1" thickBot="1">
      <c r="A16" s="2434"/>
      <c r="B16" s="2437"/>
      <c r="C16" s="2439" t="s">
        <v>1702</v>
      </c>
      <c r="D16" s="2439"/>
      <c r="E16" s="1206">
        <v>0</v>
      </c>
      <c r="F16" s="1206">
        <v>0</v>
      </c>
      <c r="G16" s="1206">
        <v>0</v>
      </c>
      <c r="H16" s="1206">
        <v>0</v>
      </c>
      <c r="I16" s="1206">
        <v>0</v>
      </c>
      <c r="J16" s="1206">
        <v>0</v>
      </c>
      <c r="K16" s="1206">
        <v>0</v>
      </c>
      <c r="L16" s="1206">
        <v>0</v>
      </c>
      <c r="M16" s="1206">
        <v>0</v>
      </c>
      <c r="N16" s="1206">
        <v>0</v>
      </c>
      <c r="O16" s="1206">
        <v>0</v>
      </c>
      <c r="P16" s="1206">
        <v>0</v>
      </c>
      <c r="Q16" s="1206">
        <v>0</v>
      </c>
      <c r="R16" s="1206">
        <v>0</v>
      </c>
      <c r="S16" s="1206">
        <v>0</v>
      </c>
      <c r="T16" s="1206">
        <v>0</v>
      </c>
      <c r="U16" s="1206">
        <v>0</v>
      </c>
    </row>
    <row r="17" spans="1:21" ht="16.5" customHeight="1" thickBot="1">
      <c r="A17" s="2434"/>
      <c r="B17" s="2437"/>
      <c r="C17" s="2439" t="s">
        <v>1703</v>
      </c>
      <c r="D17" s="2439"/>
      <c r="E17" s="1206">
        <v>0</v>
      </c>
      <c r="F17" s="1206">
        <v>0</v>
      </c>
      <c r="G17" s="1206">
        <v>0</v>
      </c>
      <c r="H17" s="1206">
        <v>0</v>
      </c>
      <c r="I17" s="1206">
        <v>0</v>
      </c>
      <c r="J17" s="1206">
        <v>0</v>
      </c>
      <c r="K17" s="1206">
        <v>0</v>
      </c>
      <c r="L17" s="1206">
        <v>0</v>
      </c>
      <c r="M17" s="1206">
        <v>0</v>
      </c>
      <c r="N17" s="1206">
        <v>0</v>
      </c>
      <c r="O17" s="1206">
        <v>0</v>
      </c>
      <c r="P17" s="1206">
        <v>0</v>
      </c>
      <c r="Q17" s="1206">
        <v>0</v>
      </c>
      <c r="R17" s="1206">
        <v>0</v>
      </c>
      <c r="S17" s="1206">
        <v>0</v>
      </c>
      <c r="T17" s="1206">
        <v>0</v>
      </c>
      <c r="U17" s="1206">
        <v>0</v>
      </c>
    </row>
    <row r="18" spans="1:21" ht="16.5" customHeight="1" thickBot="1">
      <c r="A18" s="2434"/>
      <c r="B18" s="2437"/>
      <c r="C18" s="2440" t="s">
        <v>1704</v>
      </c>
      <c r="D18" s="2440"/>
      <c r="E18" s="1206">
        <v>0</v>
      </c>
      <c r="F18" s="1206">
        <v>0</v>
      </c>
      <c r="G18" s="1206">
        <v>0</v>
      </c>
      <c r="H18" s="1206">
        <v>0</v>
      </c>
      <c r="I18" s="1206">
        <v>0</v>
      </c>
      <c r="J18" s="1206">
        <v>0</v>
      </c>
      <c r="K18" s="1206">
        <v>0</v>
      </c>
      <c r="L18" s="1206">
        <v>0</v>
      </c>
      <c r="M18" s="1206">
        <v>0</v>
      </c>
      <c r="N18" s="1206">
        <v>0</v>
      </c>
      <c r="O18" s="1206">
        <v>0</v>
      </c>
      <c r="P18" s="1206">
        <v>0</v>
      </c>
      <c r="Q18" s="1206">
        <v>0</v>
      </c>
      <c r="R18" s="1206">
        <v>0</v>
      </c>
      <c r="S18" s="1206">
        <v>0</v>
      </c>
      <c r="T18" s="1206">
        <v>0</v>
      </c>
      <c r="U18" s="1206">
        <v>0</v>
      </c>
    </row>
    <row r="19" spans="1:21" ht="16.5" customHeight="1" thickBot="1">
      <c r="A19" s="2434"/>
      <c r="B19" s="2437"/>
      <c r="C19" s="2439" t="s">
        <v>1750</v>
      </c>
      <c r="D19" s="2439"/>
      <c r="E19" s="1206">
        <v>0</v>
      </c>
      <c r="F19" s="1206">
        <v>0</v>
      </c>
      <c r="G19" s="1206">
        <v>0</v>
      </c>
      <c r="H19" s="1206">
        <v>0</v>
      </c>
      <c r="I19" s="1206">
        <v>0</v>
      </c>
      <c r="J19" s="1206">
        <v>0</v>
      </c>
      <c r="K19" s="1206">
        <v>0</v>
      </c>
      <c r="L19" s="1206">
        <v>0</v>
      </c>
      <c r="M19" s="1206">
        <v>0</v>
      </c>
      <c r="N19" s="1206">
        <v>0</v>
      </c>
      <c r="O19" s="1206">
        <v>0</v>
      </c>
      <c r="P19" s="1206">
        <v>0</v>
      </c>
      <c r="Q19" s="1206">
        <v>0</v>
      </c>
      <c r="R19" s="1206">
        <v>0</v>
      </c>
      <c r="S19" s="1206">
        <v>0</v>
      </c>
      <c r="T19" s="1206">
        <v>0</v>
      </c>
      <c r="U19" s="1206">
        <v>0</v>
      </c>
    </row>
    <row r="20" spans="1:21" ht="16.5" hidden="1" customHeight="1">
      <c r="A20" s="2434"/>
      <c r="B20" s="2437"/>
      <c r="C20" s="2433" t="s">
        <v>1761</v>
      </c>
      <c r="D20" s="2433"/>
      <c r="E20" s="1206"/>
      <c r="F20" s="1206"/>
      <c r="G20" s="1206"/>
      <c r="H20" s="1206"/>
      <c r="I20" s="1206"/>
      <c r="J20" s="1206"/>
      <c r="K20" s="1206"/>
      <c r="L20" s="1206"/>
      <c r="M20" s="1206"/>
      <c r="N20" s="1206"/>
      <c r="O20" s="1206"/>
      <c r="P20" s="1206"/>
      <c r="Q20" s="1206"/>
      <c r="R20" s="1206"/>
      <c r="S20" s="1206"/>
      <c r="T20" s="1206"/>
      <c r="U20" s="1206"/>
    </row>
    <row r="21" spans="1:21" ht="16.5" hidden="1" customHeight="1">
      <c r="A21" s="2434"/>
      <c r="B21" s="2437"/>
      <c r="C21" s="2441" t="s">
        <v>1762</v>
      </c>
      <c r="D21" s="2441"/>
      <c r="E21" s="1206"/>
      <c r="F21" s="1206"/>
      <c r="G21" s="1206"/>
      <c r="H21" s="1206"/>
      <c r="I21" s="1206"/>
      <c r="J21" s="1206"/>
      <c r="K21" s="1206"/>
      <c r="L21" s="1206"/>
      <c r="M21" s="1206"/>
      <c r="N21" s="1206"/>
      <c r="O21" s="1206"/>
      <c r="P21" s="1206"/>
      <c r="Q21" s="1206"/>
      <c r="R21" s="1206"/>
      <c r="S21" s="1206"/>
      <c r="T21" s="1206"/>
      <c r="U21" s="1206"/>
    </row>
    <row r="22" spans="1:21" ht="16.5" hidden="1" customHeight="1">
      <c r="A22" s="2434"/>
      <c r="B22" s="2437"/>
      <c r="C22" s="2433" t="s">
        <v>1763</v>
      </c>
      <c r="D22" s="2433"/>
      <c r="E22" s="1206"/>
      <c r="F22" s="1206"/>
      <c r="G22" s="1206"/>
      <c r="H22" s="1206"/>
      <c r="I22" s="1206"/>
      <c r="J22" s="1206"/>
      <c r="K22" s="1206"/>
      <c r="L22" s="1206"/>
      <c r="M22" s="1206"/>
      <c r="N22" s="1206"/>
      <c r="O22" s="1206"/>
      <c r="P22" s="1206"/>
      <c r="Q22" s="1206"/>
      <c r="R22" s="1206"/>
      <c r="S22" s="1206"/>
      <c r="T22" s="1206"/>
      <c r="U22" s="1206"/>
    </row>
    <row r="23" spans="1:21" ht="16.5" hidden="1" customHeight="1">
      <c r="A23" s="2434"/>
      <c r="B23" s="2437"/>
      <c r="C23" s="2433" t="s">
        <v>1764</v>
      </c>
      <c r="D23" s="2433"/>
      <c r="E23" s="1206"/>
      <c r="F23" s="1206"/>
      <c r="G23" s="1206"/>
      <c r="H23" s="1206"/>
      <c r="I23" s="1206"/>
      <c r="J23" s="1206"/>
      <c r="K23" s="1206"/>
      <c r="L23" s="1206"/>
      <c r="M23" s="1206"/>
      <c r="N23" s="1206"/>
      <c r="O23" s="1206"/>
      <c r="P23" s="1206"/>
      <c r="Q23" s="1206"/>
      <c r="R23" s="1206"/>
      <c r="S23" s="1206"/>
      <c r="T23" s="1206"/>
      <c r="U23" s="1206"/>
    </row>
    <row r="24" spans="1:21" ht="16.5" hidden="1" customHeight="1">
      <c r="A24" s="2434"/>
      <c r="B24" s="2437"/>
      <c r="C24" s="2442" t="s">
        <v>1765</v>
      </c>
      <c r="D24" s="648" t="s">
        <v>1766</v>
      </c>
      <c r="E24" s="1206"/>
      <c r="F24" s="1206"/>
      <c r="G24" s="1206"/>
      <c r="H24" s="1206"/>
      <c r="I24" s="1206"/>
      <c r="J24" s="1206"/>
      <c r="K24" s="1206"/>
      <c r="L24" s="1206"/>
      <c r="M24" s="1206"/>
      <c r="N24" s="1206"/>
      <c r="O24" s="1206"/>
      <c r="P24" s="1206"/>
      <c r="Q24" s="1206"/>
      <c r="R24" s="1206"/>
      <c r="S24" s="1206"/>
      <c r="T24" s="1206"/>
      <c r="U24" s="1206"/>
    </row>
    <row r="25" spans="1:21" ht="16.5" hidden="1" customHeight="1">
      <c r="A25" s="2434"/>
      <c r="B25" s="2437"/>
      <c r="C25" s="2442"/>
      <c r="D25" s="648" t="s">
        <v>1767</v>
      </c>
      <c r="E25" s="1206"/>
      <c r="F25" s="1206"/>
      <c r="G25" s="1206"/>
      <c r="H25" s="1206"/>
      <c r="I25" s="1206"/>
      <c r="J25" s="1206"/>
      <c r="K25" s="1206"/>
      <c r="L25" s="1206"/>
      <c r="M25" s="1206"/>
      <c r="N25" s="1206"/>
      <c r="O25" s="1206"/>
      <c r="P25" s="1206"/>
      <c r="Q25" s="1206"/>
      <c r="R25" s="1206"/>
      <c r="S25" s="1206"/>
      <c r="T25" s="1206"/>
      <c r="U25" s="1206"/>
    </row>
    <row r="26" spans="1:21" ht="16.5" hidden="1" customHeight="1">
      <c r="A26" s="2434"/>
      <c r="B26" s="2437"/>
      <c r="C26" s="2442"/>
      <c r="D26" s="648" t="s">
        <v>1750</v>
      </c>
      <c r="E26" s="1206"/>
      <c r="F26" s="1206"/>
      <c r="G26" s="1206"/>
      <c r="H26" s="1206"/>
      <c r="I26" s="1206"/>
      <c r="J26" s="1206"/>
      <c r="K26" s="1206"/>
      <c r="L26" s="1206"/>
      <c r="M26" s="1206"/>
      <c r="N26" s="1206"/>
      <c r="O26" s="1206"/>
      <c r="P26" s="1206"/>
      <c r="Q26" s="1206"/>
      <c r="R26" s="1206"/>
      <c r="S26" s="1206"/>
      <c r="T26" s="1206"/>
      <c r="U26" s="1206"/>
    </row>
    <row r="27" spans="1:21" ht="16.5" customHeight="1" thickBot="1">
      <c r="A27" s="2434"/>
      <c r="B27" s="2443" t="s">
        <v>1768</v>
      </c>
      <c r="C27" s="2439" t="s">
        <v>1769</v>
      </c>
      <c r="D27" s="2439"/>
      <c r="E27" s="1207">
        <f>SUM(E28:E39)</f>
        <v>0</v>
      </c>
      <c r="F27" s="1207">
        <f t="shared" ref="F27:U27" si="1">SUM(F28:F39)</f>
        <v>0</v>
      </c>
      <c r="G27" s="1207">
        <f t="shared" si="1"/>
        <v>0</v>
      </c>
      <c r="H27" s="1207">
        <f t="shared" si="1"/>
        <v>0</v>
      </c>
      <c r="I27" s="1207">
        <f t="shared" si="1"/>
        <v>0</v>
      </c>
      <c r="J27" s="1207">
        <f t="shared" si="1"/>
        <v>0</v>
      </c>
      <c r="K27" s="1207">
        <f t="shared" si="1"/>
        <v>0</v>
      </c>
      <c r="L27" s="1207">
        <f t="shared" si="1"/>
        <v>0</v>
      </c>
      <c r="M27" s="1207">
        <f t="shared" si="1"/>
        <v>0</v>
      </c>
      <c r="N27" s="1207">
        <f t="shared" si="1"/>
        <v>0</v>
      </c>
      <c r="O27" s="1207">
        <f t="shared" si="1"/>
        <v>0</v>
      </c>
      <c r="P27" s="1207">
        <f t="shared" si="1"/>
        <v>0</v>
      </c>
      <c r="Q27" s="1207">
        <f t="shared" si="1"/>
        <v>0</v>
      </c>
      <c r="R27" s="1207">
        <f t="shared" si="1"/>
        <v>0</v>
      </c>
      <c r="S27" s="1207">
        <f t="shared" si="1"/>
        <v>0</v>
      </c>
      <c r="T27" s="1207">
        <f t="shared" si="1"/>
        <v>0</v>
      </c>
      <c r="U27" s="1207">
        <f t="shared" si="1"/>
        <v>0</v>
      </c>
    </row>
    <row r="28" spans="1:21" ht="16.5" customHeight="1" thickBot="1">
      <c r="A28" s="2434"/>
      <c r="B28" s="2443"/>
      <c r="C28" s="2439" t="s">
        <v>1770</v>
      </c>
      <c r="D28" s="2439"/>
      <c r="E28" s="1206">
        <v>0</v>
      </c>
      <c r="F28" s="1206">
        <v>0</v>
      </c>
      <c r="G28" s="1206">
        <v>0</v>
      </c>
      <c r="H28" s="1206">
        <v>0</v>
      </c>
      <c r="I28" s="1206">
        <v>0</v>
      </c>
      <c r="J28" s="1206">
        <v>0</v>
      </c>
      <c r="K28" s="1206">
        <v>0</v>
      </c>
      <c r="L28" s="1206">
        <v>0</v>
      </c>
      <c r="M28" s="1206">
        <v>0</v>
      </c>
      <c r="N28" s="1206">
        <v>0</v>
      </c>
      <c r="O28" s="1206">
        <v>0</v>
      </c>
      <c r="P28" s="1206">
        <v>0</v>
      </c>
      <c r="Q28" s="1206">
        <v>0</v>
      </c>
      <c r="R28" s="1206">
        <v>0</v>
      </c>
      <c r="S28" s="1206">
        <v>0</v>
      </c>
      <c r="T28" s="1206">
        <v>0</v>
      </c>
      <c r="U28" s="1206">
        <v>0</v>
      </c>
    </row>
    <row r="29" spans="1:21" ht="16.5" customHeight="1" thickBot="1">
      <c r="A29" s="2434"/>
      <c r="B29" s="2443"/>
      <c r="C29" s="2439" t="s">
        <v>1771</v>
      </c>
      <c r="D29" s="2439"/>
      <c r="E29" s="1206">
        <v>0</v>
      </c>
      <c r="F29" s="1206">
        <v>0</v>
      </c>
      <c r="G29" s="1206">
        <v>0</v>
      </c>
      <c r="H29" s="1206">
        <v>0</v>
      </c>
      <c r="I29" s="1206">
        <v>0</v>
      </c>
      <c r="J29" s="1206">
        <v>0</v>
      </c>
      <c r="K29" s="1206">
        <v>0</v>
      </c>
      <c r="L29" s="1206">
        <v>0</v>
      </c>
      <c r="M29" s="1206">
        <v>0</v>
      </c>
      <c r="N29" s="1206">
        <v>0</v>
      </c>
      <c r="O29" s="1206">
        <v>0</v>
      </c>
      <c r="P29" s="1206">
        <v>0</v>
      </c>
      <c r="Q29" s="1206">
        <v>0</v>
      </c>
      <c r="R29" s="1206">
        <v>0</v>
      </c>
      <c r="S29" s="1206">
        <v>0</v>
      </c>
      <c r="T29" s="1206">
        <v>0</v>
      </c>
      <c r="U29" s="1206">
        <v>0</v>
      </c>
    </row>
    <row r="30" spans="1:21" ht="16.5" customHeight="1" thickBot="1">
      <c r="A30" s="2434"/>
      <c r="B30" s="2443"/>
      <c r="C30" s="2439" t="s">
        <v>1772</v>
      </c>
      <c r="D30" s="2439"/>
      <c r="E30" s="1206">
        <v>0</v>
      </c>
      <c r="F30" s="1206">
        <v>0</v>
      </c>
      <c r="G30" s="1206">
        <v>0</v>
      </c>
      <c r="H30" s="1206">
        <v>0</v>
      </c>
      <c r="I30" s="1206">
        <v>0</v>
      </c>
      <c r="J30" s="1206">
        <v>0</v>
      </c>
      <c r="K30" s="1206">
        <v>0</v>
      </c>
      <c r="L30" s="1206">
        <v>0</v>
      </c>
      <c r="M30" s="1206">
        <v>0</v>
      </c>
      <c r="N30" s="1206">
        <v>0</v>
      </c>
      <c r="O30" s="1206">
        <v>0</v>
      </c>
      <c r="P30" s="1206">
        <v>0</v>
      </c>
      <c r="Q30" s="1206">
        <v>0</v>
      </c>
      <c r="R30" s="1206">
        <v>0</v>
      </c>
      <c r="S30" s="1206">
        <v>0</v>
      </c>
      <c r="T30" s="1206">
        <v>0</v>
      </c>
      <c r="U30" s="1206">
        <v>0</v>
      </c>
    </row>
    <row r="31" spans="1:21" ht="16.5" customHeight="1" thickBot="1">
      <c r="A31" s="2434"/>
      <c r="B31" s="2443"/>
      <c r="C31" s="2444" t="s">
        <v>1773</v>
      </c>
      <c r="D31" s="2444"/>
      <c r="E31" s="1206">
        <v>0</v>
      </c>
      <c r="F31" s="1206">
        <v>0</v>
      </c>
      <c r="G31" s="1206">
        <v>0</v>
      </c>
      <c r="H31" s="1206">
        <v>0</v>
      </c>
      <c r="I31" s="1206">
        <v>0</v>
      </c>
      <c r="J31" s="1206">
        <v>0</v>
      </c>
      <c r="K31" s="1206">
        <v>0</v>
      </c>
      <c r="L31" s="1206">
        <v>0</v>
      </c>
      <c r="M31" s="1206">
        <v>0</v>
      </c>
      <c r="N31" s="1206">
        <v>0</v>
      </c>
      <c r="O31" s="1206">
        <v>0</v>
      </c>
      <c r="P31" s="1206">
        <v>0</v>
      </c>
      <c r="Q31" s="1206">
        <v>0</v>
      </c>
      <c r="R31" s="1206">
        <v>0</v>
      </c>
      <c r="S31" s="1206">
        <v>0</v>
      </c>
      <c r="T31" s="1206">
        <v>0</v>
      </c>
      <c r="U31" s="1206">
        <v>0</v>
      </c>
    </row>
    <row r="32" spans="1:21" ht="16.5" customHeight="1" thickBot="1">
      <c r="A32" s="2434"/>
      <c r="B32" s="2443"/>
      <c r="C32" s="2439" t="s">
        <v>1774</v>
      </c>
      <c r="D32" s="2439"/>
      <c r="E32" s="1206">
        <v>0</v>
      </c>
      <c r="F32" s="1206">
        <v>0</v>
      </c>
      <c r="G32" s="1206">
        <v>0</v>
      </c>
      <c r="H32" s="1206">
        <v>0</v>
      </c>
      <c r="I32" s="1206">
        <v>0</v>
      </c>
      <c r="J32" s="1206">
        <v>0</v>
      </c>
      <c r="K32" s="1206">
        <v>0</v>
      </c>
      <c r="L32" s="1206">
        <v>0</v>
      </c>
      <c r="M32" s="1206">
        <v>0</v>
      </c>
      <c r="N32" s="1206">
        <v>0</v>
      </c>
      <c r="O32" s="1206">
        <v>0</v>
      </c>
      <c r="P32" s="1206">
        <v>0</v>
      </c>
      <c r="Q32" s="1206">
        <v>0</v>
      </c>
      <c r="R32" s="1206">
        <v>0</v>
      </c>
      <c r="S32" s="1206">
        <v>0</v>
      </c>
      <c r="T32" s="1206">
        <v>0</v>
      </c>
      <c r="U32" s="1206">
        <v>0</v>
      </c>
    </row>
    <row r="33" spans="1:21" ht="16.5" customHeight="1" thickBot="1">
      <c r="A33" s="2434"/>
      <c r="B33" s="2443"/>
      <c r="C33" s="2439" t="s">
        <v>1775</v>
      </c>
      <c r="D33" s="2439"/>
      <c r="E33" s="1206">
        <v>0</v>
      </c>
      <c r="F33" s="1206">
        <v>0</v>
      </c>
      <c r="G33" s="1206">
        <v>0</v>
      </c>
      <c r="H33" s="1206">
        <v>0</v>
      </c>
      <c r="I33" s="1206">
        <v>0</v>
      </c>
      <c r="J33" s="1206">
        <v>0</v>
      </c>
      <c r="K33" s="1206">
        <v>0</v>
      </c>
      <c r="L33" s="1206">
        <v>0</v>
      </c>
      <c r="M33" s="1206">
        <v>0</v>
      </c>
      <c r="N33" s="1206">
        <v>0</v>
      </c>
      <c r="O33" s="1206">
        <v>0</v>
      </c>
      <c r="P33" s="1206">
        <v>0</v>
      </c>
      <c r="Q33" s="1206">
        <v>0</v>
      </c>
      <c r="R33" s="1206">
        <v>0</v>
      </c>
      <c r="S33" s="1206">
        <v>0</v>
      </c>
      <c r="T33" s="1206">
        <v>0</v>
      </c>
      <c r="U33" s="1206">
        <v>0</v>
      </c>
    </row>
    <row r="34" spans="1:21" ht="16.5" customHeight="1" thickBot="1">
      <c r="A34" s="2434"/>
      <c r="B34" s="2443"/>
      <c r="C34" s="2439" t="s">
        <v>1776</v>
      </c>
      <c r="D34" s="2439"/>
      <c r="E34" s="1206">
        <v>0</v>
      </c>
      <c r="F34" s="1206">
        <v>0</v>
      </c>
      <c r="G34" s="1206">
        <v>0</v>
      </c>
      <c r="H34" s="1206">
        <v>0</v>
      </c>
      <c r="I34" s="1206">
        <v>0</v>
      </c>
      <c r="J34" s="1206">
        <v>0</v>
      </c>
      <c r="K34" s="1206">
        <v>0</v>
      </c>
      <c r="L34" s="1206">
        <v>0</v>
      </c>
      <c r="M34" s="1206">
        <v>0</v>
      </c>
      <c r="N34" s="1206">
        <v>0</v>
      </c>
      <c r="O34" s="1206">
        <v>0</v>
      </c>
      <c r="P34" s="1206">
        <v>0</v>
      </c>
      <c r="Q34" s="1206">
        <v>0</v>
      </c>
      <c r="R34" s="1206">
        <v>0</v>
      </c>
      <c r="S34" s="1206">
        <v>0</v>
      </c>
      <c r="T34" s="1206">
        <v>0</v>
      </c>
      <c r="U34" s="1206">
        <v>0</v>
      </c>
    </row>
    <row r="35" spans="1:21" ht="16.5" customHeight="1" thickBot="1">
      <c r="A35" s="2434"/>
      <c r="B35" s="2443"/>
      <c r="C35" s="2439" t="s">
        <v>1777</v>
      </c>
      <c r="D35" s="2439"/>
      <c r="E35" s="1206">
        <v>0</v>
      </c>
      <c r="F35" s="1206">
        <v>0</v>
      </c>
      <c r="G35" s="1206">
        <v>0</v>
      </c>
      <c r="H35" s="1206">
        <v>0</v>
      </c>
      <c r="I35" s="1206">
        <v>0</v>
      </c>
      <c r="J35" s="1206">
        <v>0</v>
      </c>
      <c r="K35" s="1206">
        <v>0</v>
      </c>
      <c r="L35" s="1206">
        <v>0</v>
      </c>
      <c r="M35" s="1206">
        <v>0</v>
      </c>
      <c r="N35" s="1206">
        <v>0</v>
      </c>
      <c r="O35" s="1206">
        <v>0</v>
      </c>
      <c r="P35" s="1206">
        <v>0</v>
      </c>
      <c r="Q35" s="1206">
        <v>0</v>
      </c>
      <c r="R35" s="1206">
        <v>0</v>
      </c>
      <c r="S35" s="1206">
        <v>0</v>
      </c>
      <c r="T35" s="1206">
        <v>0</v>
      </c>
      <c r="U35" s="1206">
        <v>0</v>
      </c>
    </row>
    <row r="36" spans="1:21" ht="16.5" customHeight="1" thickBot="1">
      <c r="A36" s="2434"/>
      <c r="B36" s="2443"/>
      <c r="C36" s="2439" t="s">
        <v>1778</v>
      </c>
      <c r="D36" s="2439"/>
      <c r="E36" s="1206">
        <v>0</v>
      </c>
      <c r="F36" s="1206">
        <v>0</v>
      </c>
      <c r="G36" s="1206">
        <v>0</v>
      </c>
      <c r="H36" s="1206">
        <v>0</v>
      </c>
      <c r="I36" s="1206">
        <v>0</v>
      </c>
      <c r="J36" s="1206">
        <v>0</v>
      </c>
      <c r="K36" s="1206">
        <v>0</v>
      </c>
      <c r="L36" s="1206">
        <v>0</v>
      </c>
      <c r="M36" s="1206">
        <v>0</v>
      </c>
      <c r="N36" s="1206">
        <v>0</v>
      </c>
      <c r="O36" s="1206">
        <v>0</v>
      </c>
      <c r="P36" s="1206">
        <v>0</v>
      </c>
      <c r="Q36" s="1206">
        <v>0</v>
      </c>
      <c r="R36" s="1206">
        <v>0</v>
      </c>
      <c r="S36" s="1206">
        <v>0</v>
      </c>
      <c r="T36" s="1206">
        <v>0</v>
      </c>
      <c r="U36" s="1206">
        <v>0</v>
      </c>
    </row>
    <row r="37" spans="1:21" ht="16.5" customHeight="1" thickBot="1">
      <c r="A37" s="2434"/>
      <c r="B37" s="2443"/>
      <c r="C37" s="2439" t="s">
        <v>1779</v>
      </c>
      <c r="D37" s="2439"/>
      <c r="E37" s="1206">
        <v>0</v>
      </c>
      <c r="F37" s="1206">
        <v>0</v>
      </c>
      <c r="G37" s="1206">
        <v>0</v>
      </c>
      <c r="H37" s="1206">
        <v>0</v>
      </c>
      <c r="I37" s="1206">
        <v>0</v>
      </c>
      <c r="J37" s="1206">
        <v>0</v>
      </c>
      <c r="K37" s="1206">
        <v>0</v>
      </c>
      <c r="L37" s="1206">
        <v>0</v>
      </c>
      <c r="M37" s="1206">
        <v>0</v>
      </c>
      <c r="N37" s="1206">
        <v>0</v>
      </c>
      <c r="O37" s="1206">
        <v>0</v>
      </c>
      <c r="P37" s="1206">
        <v>0</v>
      </c>
      <c r="Q37" s="1206">
        <v>0</v>
      </c>
      <c r="R37" s="1206">
        <v>0</v>
      </c>
      <c r="S37" s="1206">
        <v>0</v>
      </c>
      <c r="T37" s="1206">
        <v>0</v>
      </c>
      <c r="U37" s="1206">
        <v>0</v>
      </c>
    </row>
    <row r="38" spans="1:21" ht="16.5" customHeight="1" thickBot="1">
      <c r="A38" s="2434"/>
      <c r="B38" s="2443"/>
      <c r="C38" s="2439" t="s">
        <v>1780</v>
      </c>
      <c r="D38" s="2439"/>
      <c r="E38" s="1206">
        <v>0</v>
      </c>
      <c r="F38" s="1206">
        <v>0</v>
      </c>
      <c r="G38" s="1206">
        <v>0</v>
      </c>
      <c r="H38" s="1206">
        <v>0</v>
      </c>
      <c r="I38" s="1206">
        <v>0</v>
      </c>
      <c r="J38" s="1206">
        <v>0</v>
      </c>
      <c r="K38" s="1206">
        <v>0</v>
      </c>
      <c r="L38" s="1206">
        <v>0</v>
      </c>
      <c r="M38" s="1206">
        <v>0</v>
      </c>
      <c r="N38" s="1206">
        <v>0</v>
      </c>
      <c r="O38" s="1206">
        <v>0</v>
      </c>
      <c r="P38" s="1206">
        <v>0</v>
      </c>
      <c r="Q38" s="1206">
        <v>0</v>
      </c>
      <c r="R38" s="1206">
        <v>0</v>
      </c>
      <c r="S38" s="1206">
        <v>0</v>
      </c>
      <c r="T38" s="1206">
        <v>0</v>
      </c>
      <c r="U38" s="1206">
        <v>0</v>
      </c>
    </row>
    <row r="39" spans="1:21" ht="16.5" customHeight="1">
      <c r="A39" s="2435"/>
      <c r="B39" s="2443"/>
      <c r="C39" s="2439" t="s">
        <v>1750</v>
      </c>
      <c r="D39" s="2439"/>
      <c r="E39" s="1206">
        <v>0</v>
      </c>
      <c r="F39" s="1206">
        <v>0</v>
      </c>
      <c r="G39" s="1206">
        <v>0</v>
      </c>
      <c r="H39" s="1206">
        <v>0</v>
      </c>
      <c r="I39" s="1206">
        <v>0</v>
      </c>
      <c r="J39" s="1206">
        <v>0</v>
      </c>
      <c r="K39" s="1206">
        <v>0</v>
      </c>
      <c r="L39" s="1206">
        <v>0</v>
      </c>
      <c r="M39" s="1206">
        <v>0</v>
      </c>
      <c r="N39" s="1206">
        <v>0</v>
      </c>
      <c r="O39" s="1206">
        <v>0</v>
      </c>
      <c r="P39" s="1206">
        <v>0</v>
      </c>
      <c r="Q39" s="1206">
        <v>0</v>
      </c>
      <c r="R39" s="1206">
        <v>0</v>
      </c>
      <c r="S39" s="1206">
        <v>0</v>
      </c>
      <c r="T39" s="1206">
        <v>0</v>
      </c>
      <c r="U39" s="1206">
        <v>0</v>
      </c>
    </row>
    <row r="40" spans="1:21" s="653" customFormat="1" ht="18" customHeight="1" thickBot="1">
      <c r="A40" s="2446" t="s">
        <v>1706</v>
      </c>
      <c r="B40" s="2446"/>
      <c r="C40" s="649"/>
      <c r="D40" s="649"/>
      <c r="E40" s="650"/>
      <c r="F40" s="651"/>
      <c r="G40" s="651"/>
      <c r="H40" s="650"/>
      <c r="I40" s="651"/>
      <c r="J40" s="651"/>
      <c r="K40" s="650"/>
      <c r="L40" s="649"/>
      <c r="M40" s="651"/>
      <c r="N40" s="652"/>
      <c r="O40" s="650"/>
      <c r="P40" s="650"/>
      <c r="Q40" s="650"/>
      <c r="R40" s="650"/>
      <c r="S40" s="650"/>
      <c r="T40" s="650"/>
      <c r="U40" s="650"/>
    </row>
    <row r="41" spans="1:21" s="653" customFormat="1" ht="16.5" customHeight="1">
      <c r="A41" s="654" t="s">
        <v>1222</v>
      </c>
      <c r="B41" s="655"/>
      <c r="C41" s="655"/>
      <c r="D41" s="655"/>
      <c r="E41" s="656"/>
      <c r="F41" s="654" t="s">
        <v>1223</v>
      </c>
      <c r="G41" s="655"/>
      <c r="I41" s="655" t="s">
        <v>1150</v>
      </c>
      <c r="J41" s="656"/>
      <c r="K41" s="655"/>
      <c r="N41" s="601" t="s">
        <v>1707</v>
      </c>
      <c r="O41" s="655"/>
      <c r="P41" s="656"/>
      <c r="R41" s="656"/>
      <c r="S41" s="600" t="s">
        <v>2287</v>
      </c>
      <c r="T41" s="656"/>
      <c r="U41" s="656"/>
    </row>
    <row r="42" spans="1:21" s="653" customFormat="1" ht="22.8" customHeight="1">
      <c r="A42" s="656"/>
      <c r="B42" s="656"/>
      <c r="C42" s="656"/>
      <c r="D42" s="656"/>
      <c r="E42" s="656"/>
      <c r="F42" s="656"/>
      <c r="G42" s="655"/>
      <c r="H42" s="656"/>
      <c r="I42" s="655" t="s">
        <v>1152</v>
      </c>
      <c r="J42" s="656"/>
      <c r="K42" s="655"/>
      <c r="M42" s="656"/>
      <c r="N42" s="655"/>
      <c r="O42" s="655"/>
      <c r="P42" s="656"/>
      <c r="Q42" s="656"/>
      <c r="R42" s="656"/>
      <c r="S42" s="656"/>
      <c r="T42" s="656"/>
      <c r="U42" s="656"/>
    </row>
    <row r="43" spans="1:21" ht="16.5" customHeight="1">
      <c r="A43" s="2447" t="s">
        <v>1708</v>
      </c>
      <c r="B43" s="2447"/>
      <c r="C43" s="2447"/>
      <c r="D43" s="2447"/>
      <c r="E43" s="2447"/>
      <c r="F43" s="2447"/>
      <c r="G43" s="2447"/>
      <c r="H43" s="2447"/>
      <c r="I43" s="2447"/>
      <c r="J43" s="2447"/>
      <c r="K43" s="2447"/>
      <c r="L43" s="2447"/>
      <c r="M43" s="2447"/>
      <c r="N43" s="2447"/>
      <c r="O43" s="2447"/>
      <c r="P43" s="2447"/>
      <c r="Q43" s="2447"/>
      <c r="R43" s="2447"/>
      <c r="S43" s="2447"/>
      <c r="T43" s="2447"/>
      <c r="U43" s="2447"/>
    </row>
    <row r="44" spans="1:21" s="657" customFormat="1" ht="15" customHeight="1">
      <c r="A44" s="2447" t="s">
        <v>1709</v>
      </c>
      <c r="B44" s="2447"/>
      <c r="C44" s="2447"/>
      <c r="D44" s="2447"/>
      <c r="E44" s="2447"/>
      <c r="F44" s="2447"/>
      <c r="G44" s="2447"/>
      <c r="H44" s="2447"/>
      <c r="I44" s="2447"/>
      <c r="J44" s="2447"/>
      <c r="K44" s="2447"/>
      <c r="L44" s="2447"/>
      <c r="M44" s="2447"/>
      <c r="N44" s="2447"/>
      <c r="O44" s="2447"/>
      <c r="P44" s="2447"/>
      <c r="Q44" s="2447"/>
      <c r="R44" s="2447"/>
      <c r="S44" s="2447"/>
      <c r="T44" s="2447"/>
      <c r="U44" s="2447"/>
    </row>
    <row r="45" spans="1:21" s="657" customFormat="1" ht="15" customHeight="1">
      <c r="A45" s="2445" t="s">
        <v>1781</v>
      </c>
      <c r="B45" s="2445"/>
      <c r="C45" s="2445"/>
      <c r="D45" s="2445"/>
      <c r="E45" s="2445"/>
      <c r="F45" s="2445"/>
      <c r="G45" s="2445"/>
      <c r="H45" s="2445"/>
      <c r="I45" s="2445"/>
      <c r="J45" s="2445"/>
      <c r="K45" s="2445"/>
      <c r="L45" s="2445"/>
      <c r="M45" s="2445"/>
      <c r="N45" s="2445"/>
      <c r="O45" s="2445"/>
      <c r="P45" s="2445"/>
      <c r="Q45" s="2445"/>
      <c r="R45" s="2445"/>
      <c r="S45" s="2445"/>
      <c r="T45" s="2445"/>
      <c r="U45" s="2445"/>
    </row>
  </sheetData>
  <sheetProtection selectLockedCells="1" selectUnlockedCells="1"/>
  <mergeCells count="50">
    <mergeCell ref="A45:U45"/>
    <mergeCell ref="C32:D32"/>
    <mergeCell ref="C33:D33"/>
    <mergeCell ref="C34:D34"/>
    <mergeCell ref="C35:D35"/>
    <mergeCell ref="C36:D36"/>
    <mergeCell ref="C37:D37"/>
    <mergeCell ref="C38:D38"/>
    <mergeCell ref="C39:D39"/>
    <mergeCell ref="A40:B40"/>
    <mergeCell ref="A43:U43"/>
    <mergeCell ref="A44:U44"/>
    <mergeCell ref="C21:D21"/>
    <mergeCell ref="C22:D22"/>
    <mergeCell ref="C23:D23"/>
    <mergeCell ref="C24:C26"/>
    <mergeCell ref="B27:B39"/>
    <mergeCell ref="C27:D27"/>
    <mergeCell ref="C28:D28"/>
    <mergeCell ref="C29:D29"/>
    <mergeCell ref="C30:D30"/>
    <mergeCell ref="C31:D31"/>
    <mergeCell ref="C20:D20"/>
    <mergeCell ref="A7:A39"/>
    <mergeCell ref="B7:B26"/>
    <mergeCell ref="C7:D7"/>
    <mergeCell ref="C8:D8"/>
    <mergeCell ref="C9:D9"/>
    <mergeCell ref="C10:D10"/>
    <mergeCell ref="C11:D11"/>
    <mergeCell ref="C12:D12"/>
    <mergeCell ref="C13:D13"/>
    <mergeCell ref="C14:D14"/>
    <mergeCell ref="C15:D15"/>
    <mergeCell ref="C16:D16"/>
    <mergeCell ref="C17:D17"/>
    <mergeCell ref="C18:D18"/>
    <mergeCell ref="C19:D19"/>
    <mergeCell ref="A3:U3"/>
    <mergeCell ref="E4:S4"/>
    <mergeCell ref="A5:D6"/>
    <mergeCell ref="E5:F5"/>
    <mergeCell ref="G5:N5"/>
    <mergeCell ref="O5:U5"/>
    <mergeCell ref="A1:B1"/>
    <mergeCell ref="R1:S1"/>
    <mergeCell ref="T1:U1"/>
    <mergeCell ref="A2:B2"/>
    <mergeCell ref="R2:S2"/>
    <mergeCell ref="T2:U2"/>
  </mergeCells>
  <phoneticPr fontId="13" type="noConversion"/>
  <hyperlinks>
    <hyperlink ref="V1" location="預告統計資料發布時間表!A1" display="回發布時間表" xr:uid="{25CA9EDA-0017-4C55-94AB-722E274CDA8D}"/>
  </hyperlinks>
  <printOptions horizontalCentered="1"/>
  <pageMargins left="0.23622047244094491" right="0.15748031496062992" top="0.39370078740157483" bottom="0.59055118110236227" header="0.51181102362204722" footer="0.51181102362204722"/>
  <pageSetup paperSize="9" scale="75" firstPageNumber="0" orientation="landscape" horizontalDpi="300" verticalDpi="300" r:id="rId1"/>
  <headerFooter alignWithMargins="0"/>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D84E5-D45A-4DB4-966C-A9B11864F632}">
  <sheetPr>
    <pageSetUpPr fitToPage="1"/>
  </sheetPr>
  <dimension ref="A1:Y42"/>
  <sheetViews>
    <sheetView zoomScale="85" zoomScaleNormal="85" workbookViewId="0">
      <selection activeCell="Y1" sqref="Y1"/>
    </sheetView>
  </sheetViews>
  <sheetFormatPr defaultColWidth="7.21875" defaultRowHeight="12"/>
  <cols>
    <col min="1" max="1" width="10" style="551" customWidth="1"/>
    <col min="2" max="2" width="6.33203125" style="551" customWidth="1"/>
    <col min="3" max="5" width="8.88671875" style="551" bestFit="1" customWidth="1"/>
    <col min="6" max="6" width="12.88671875" style="551" customWidth="1"/>
    <col min="7" max="7" width="9.21875" style="551" customWidth="1"/>
    <col min="8" max="9" width="11.21875" style="551" bestFit="1" customWidth="1"/>
    <col min="10" max="12" width="9.21875" style="551" customWidth="1"/>
    <col min="13" max="13" width="10.77734375" style="551" customWidth="1"/>
    <col min="14" max="14" width="9.21875" style="551" customWidth="1"/>
    <col min="15" max="18" width="7.6640625" style="551" customWidth="1"/>
    <col min="19" max="19" width="9.21875" style="551" customWidth="1"/>
    <col min="20" max="20" width="12.5546875" style="551" bestFit="1" customWidth="1"/>
    <col min="21" max="23" width="7.6640625" style="551" customWidth="1"/>
    <col min="24" max="24" width="14.5546875" style="551" customWidth="1"/>
    <col min="25" max="256" width="7.21875" style="551"/>
    <col min="257" max="257" width="10" style="551" customWidth="1"/>
    <col min="258" max="258" width="6.33203125" style="551" customWidth="1"/>
    <col min="259" max="261" width="7.21875" style="551"/>
    <col min="262" max="262" width="10" style="551" customWidth="1"/>
    <col min="263" max="268" width="9.21875" style="551" customWidth="1"/>
    <col min="269" max="269" width="10.77734375" style="551" customWidth="1"/>
    <col min="270" max="270" width="9.21875" style="551" customWidth="1"/>
    <col min="271" max="274" width="7.6640625" style="551" customWidth="1"/>
    <col min="275" max="276" width="9.21875" style="551" customWidth="1"/>
    <col min="277" max="279" width="7.6640625" style="551" customWidth="1"/>
    <col min="280" max="280" width="14.5546875" style="551" customWidth="1"/>
    <col min="281" max="512" width="7.21875" style="551"/>
    <col min="513" max="513" width="10" style="551" customWidth="1"/>
    <col min="514" max="514" width="6.33203125" style="551" customWidth="1"/>
    <col min="515" max="517" width="7.21875" style="551"/>
    <col min="518" max="518" width="10" style="551" customWidth="1"/>
    <col min="519" max="524" width="9.21875" style="551" customWidth="1"/>
    <col min="525" max="525" width="10.77734375" style="551" customWidth="1"/>
    <col min="526" max="526" width="9.21875" style="551" customWidth="1"/>
    <col min="527" max="530" width="7.6640625" style="551" customWidth="1"/>
    <col min="531" max="532" width="9.21875" style="551" customWidth="1"/>
    <col min="533" max="535" width="7.6640625" style="551" customWidth="1"/>
    <col min="536" max="536" width="14.5546875" style="551" customWidth="1"/>
    <col min="537" max="768" width="7.21875" style="551"/>
    <col min="769" max="769" width="10" style="551" customWidth="1"/>
    <col min="770" max="770" width="6.33203125" style="551" customWidth="1"/>
    <col min="771" max="773" width="7.21875" style="551"/>
    <col min="774" max="774" width="10" style="551" customWidth="1"/>
    <col min="775" max="780" width="9.21875" style="551" customWidth="1"/>
    <col min="781" max="781" width="10.77734375" style="551" customWidth="1"/>
    <col min="782" max="782" width="9.21875" style="551" customWidth="1"/>
    <col min="783" max="786" width="7.6640625" style="551" customWidth="1"/>
    <col min="787" max="788" width="9.21875" style="551" customWidth="1"/>
    <col min="789" max="791" width="7.6640625" style="551" customWidth="1"/>
    <col min="792" max="792" width="14.5546875" style="551" customWidth="1"/>
    <col min="793" max="1024" width="7.21875" style="551"/>
    <col min="1025" max="1025" width="10" style="551" customWidth="1"/>
    <col min="1026" max="1026" width="6.33203125" style="551" customWidth="1"/>
    <col min="1027" max="1029" width="7.21875" style="551"/>
    <col min="1030" max="1030" width="10" style="551" customWidth="1"/>
    <col min="1031" max="1036" width="9.21875" style="551" customWidth="1"/>
    <col min="1037" max="1037" width="10.77734375" style="551" customWidth="1"/>
    <col min="1038" max="1038" width="9.21875" style="551" customWidth="1"/>
    <col min="1039" max="1042" width="7.6640625" style="551" customWidth="1"/>
    <col min="1043" max="1044" width="9.21875" style="551" customWidth="1"/>
    <col min="1045" max="1047" width="7.6640625" style="551" customWidth="1"/>
    <col min="1048" max="1048" width="14.5546875" style="551" customWidth="1"/>
    <col min="1049" max="1280" width="7.21875" style="551"/>
    <col min="1281" max="1281" width="10" style="551" customWidth="1"/>
    <col min="1282" max="1282" width="6.33203125" style="551" customWidth="1"/>
    <col min="1283" max="1285" width="7.21875" style="551"/>
    <col min="1286" max="1286" width="10" style="551" customWidth="1"/>
    <col min="1287" max="1292" width="9.21875" style="551" customWidth="1"/>
    <col min="1293" max="1293" width="10.77734375" style="551" customWidth="1"/>
    <col min="1294" max="1294" width="9.21875" style="551" customWidth="1"/>
    <col min="1295" max="1298" width="7.6640625" style="551" customWidth="1"/>
    <col min="1299" max="1300" width="9.21875" style="551" customWidth="1"/>
    <col min="1301" max="1303" width="7.6640625" style="551" customWidth="1"/>
    <col min="1304" max="1304" width="14.5546875" style="551" customWidth="1"/>
    <col min="1305" max="1536" width="7.21875" style="551"/>
    <col min="1537" max="1537" width="10" style="551" customWidth="1"/>
    <col min="1538" max="1538" width="6.33203125" style="551" customWidth="1"/>
    <col min="1539" max="1541" width="7.21875" style="551"/>
    <col min="1542" max="1542" width="10" style="551" customWidth="1"/>
    <col min="1543" max="1548" width="9.21875" style="551" customWidth="1"/>
    <col min="1549" max="1549" width="10.77734375" style="551" customWidth="1"/>
    <col min="1550" max="1550" width="9.21875" style="551" customWidth="1"/>
    <col min="1551" max="1554" width="7.6640625" style="551" customWidth="1"/>
    <col min="1555" max="1556" width="9.21875" style="551" customWidth="1"/>
    <col min="1557" max="1559" width="7.6640625" style="551" customWidth="1"/>
    <col min="1560" max="1560" width="14.5546875" style="551" customWidth="1"/>
    <col min="1561" max="1792" width="7.21875" style="551"/>
    <col min="1793" max="1793" width="10" style="551" customWidth="1"/>
    <col min="1794" max="1794" width="6.33203125" style="551" customWidth="1"/>
    <col min="1795" max="1797" width="7.21875" style="551"/>
    <col min="1798" max="1798" width="10" style="551" customWidth="1"/>
    <col min="1799" max="1804" width="9.21875" style="551" customWidth="1"/>
    <col min="1805" max="1805" width="10.77734375" style="551" customWidth="1"/>
    <col min="1806" max="1806" width="9.21875" style="551" customWidth="1"/>
    <col min="1807" max="1810" width="7.6640625" style="551" customWidth="1"/>
    <col min="1811" max="1812" width="9.21875" style="551" customWidth="1"/>
    <col min="1813" max="1815" width="7.6640625" style="551" customWidth="1"/>
    <col min="1816" max="1816" width="14.5546875" style="551" customWidth="1"/>
    <col min="1817" max="2048" width="7.21875" style="551"/>
    <col min="2049" max="2049" width="10" style="551" customWidth="1"/>
    <col min="2050" max="2050" width="6.33203125" style="551" customWidth="1"/>
    <col min="2051" max="2053" width="7.21875" style="551"/>
    <col min="2054" max="2054" width="10" style="551" customWidth="1"/>
    <col min="2055" max="2060" width="9.21875" style="551" customWidth="1"/>
    <col min="2061" max="2061" width="10.77734375" style="551" customWidth="1"/>
    <col min="2062" max="2062" width="9.21875" style="551" customWidth="1"/>
    <col min="2063" max="2066" width="7.6640625" style="551" customWidth="1"/>
    <col min="2067" max="2068" width="9.21875" style="551" customWidth="1"/>
    <col min="2069" max="2071" width="7.6640625" style="551" customWidth="1"/>
    <col min="2072" max="2072" width="14.5546875" style="551" customWidth="1"/>
    <col min="2073" max="2304" width="7.21875" style="551"/>
    <col min="2305" max="2305" width="10" style="551" customWidth="1"/>
    <col min="2306" max="2306" width="6.33203125" style="551" customWidth="1"/>
    <col min="2307" max="2309" width="7.21875" style="551"/>
    <col min="2310" max="2310" width="10" style="551" customWidth="1"/>
    <col min="2311" max="2316" width="9.21875" style="551" customWidth="1"/>
    <col min="2317" max="2317" width="10.77734375" style="551" customWidth="1"/>
    <col min="2318" max="2318" width="9.21875" style="551" customWidth="1"/>
    <col min="2319" max="2322" width="7.6640625" style="551" customWidth="1"/>
    <col min="2323" max="2324" width="9.21875" style="551" customWidth="1"/>
    <col min="2325" max="2327" width="7.6640625" style="551" customWidth="1"/>
    <col min="2328" max="2328" width="14.5546875" style="551" customWidth="1"/>
    <col min="2329" max="2560" width="7.21875" style="551"/>
    <col min="2561" max="2561" width="10" style="551" customWidth="1"/>
    <col min="2562" max="2562" width="6.33203125" style="551" customWidth="1"/>
    <col min="2563" max="2565" width="7.21875" style="551"/>
    <col min="2566" max="2566" width="10" style="551" customWidth="1"/>
    <col min="2567" max="2572" width="9.21875" style="551" customWidth="1"/>
    <col min="2573" max="2573" width="10.77734375" style="551" customWidth="1"/>
    <col min="2574" max="2574" width="9.21875" style="551" customWidth="1"/>
    <col min="2575" max="2578" width="7.6640625" style="551" customWidth="1"/>
    <col min="2579" max="2580" width="9.21875" style="551" customWidth="1"/>
    <col min="2581" max="2583" width="7.6640625" style="551" customWidth="1"/>
    <col min="2584" max="2584" width="14.5546875" style="551" customWidth="1"/>
    <col min="2585" max="2816" width="7.21875" style="551"/>
    <col min="2817" max="2817" width="10" style="551" customWidth="1"/>
    <col min="2818" max="2818" width="6.33203125" style="551" customWidth="1"/>
    <col min="2819" max="2821" width="7.21875" style="551"/>
    <col min="2822" max="2822" width="10" style="551" customWidth="1"/>
    <col min="2823" max="2828" width="9.21875" style="551" customWidth="1"/>
    <col min="2829" max="2829" width="10.77734375" style="551" customWidth="1"/>
    <col min="2830" max="2830" width="9.21875" style="551" customWidth="1"/>
    <col min="2831" max="2834" width="7.6640625" style="551" customWidth="1"/>
    <col min="2835" max="2836" width="9.21875" style="551" customWidth="1"/>
    <col min="2837" max="2839" width="7.6640625" style="551" customWidth="1"/>
    <col min="2840" max="2840" width="14.5546875" style="551" customWidth="1"/>
    <col min="2841" max="3072" width="7.21875" style="551"/>
    <col min="3073" max="3073" width="10" style="551" customWidth="1"/>
    <col min="3074" max="3074" width="6.33203125" style="551" customWidth="1"/>
    <col min="3075" max="3077" width="7.21875" style="551"/>
    <col min="3078" max="3078" width="10" style="551" customWidth="1"/>
    <col min="3079" max="3084" width="9.21875" style="551" customWidth="1"/>
    <col min="3085" max="3085" width="10.77734375" style="551" customWidth="1"/>
    <col min="3086" max="3086" width="9.21875" style="551" customWidth="1"/>
    <col min="3087" max="3090" width="7.6640625" style="551" customWidth="1"/>
    <col min="3091" max="3092" width="9.21875" style="551" customWidth="1"/>
    <col min="3093" max="3095" width="7.6640625" style="551" customWidth="1"/>
    <col min="3096" max="3096" width="14.5546875" style="551" customWidth="1"/>
    <col min="3097" max="3328" width="7.21875" style="551"/>
    <col min="3329" max="3329" width="10" style="551" customWidth="1"/>
    <col min="3330" max="3330" width="6.33203125" style="551" customWidth="1"/>
    <col min="3331" max="3333" width="7.21875" style="551"/>
    <col min="3334" max="3334" width="10" style="551" customWidth="1"/>
    <col min="3335" max="3340" width="9.21875" style="551" customWidth="1"/>
    <col min="3341" max="3341" width="10.77734375" style="551" customWidth="1"/>
    <col min="3342" max="3342" width="9.21875" style="551" customWidth="1"/>
    <col min="3343" max="3346" width="7.6640625" style="551" customWidth="1"/>
    <col min="3347" max="3348" width="9.21875" style="551" customWidth="1"/>
    <col min="3349" max="3351" width="7.6640625" style="551" customWidth="1"/>
    <col min="3352" max="3352" width="14.5546875" style="551" customWidth="1"/>
    <col min="3353" max="3584" width="7.21875" style="551"/>
    <col min="3585" max="3585" width="10" style="551" customWidth="1"/>
    <col min="3586" max="3586" width="6.33203125" style="551" customWidth="1"/>
    <col min="3587" max="3589" width="7.21875" style="551"/>
    <col min="3590" max="3590" width="10" style="551" customWidth="1"/>
    <col min="3591" max="3596" width="9.21875" style="551" customWidth="1"/>
    <col min="3597" max="3597" width="10.77734375" style="551" customWidth="1"/>
    <col min="3598" max="3598" width="9.21875" style="551" customWidth="1"/>
    <col min="3599" max="3602" width="7.6640625" style="551" customWidth="1"/>
    <col min="3603" max="3604" width="9.21875" style="551" customWidth="1"/>
    <col min="3605" max="3607" width="7.6640625" style="551" customWidth="1"/>
    <col min="3608" max="3608" width="14.5546875" style="551" customWidth="1"/>
    <col min="3609" max="3840" width="7.21875" style="551"/>
    <col min="3841" max="3841" width="10" style="551" customWidth="1"/>
    <col min="3842" max="3842" width="6.33203125" style="551" customWidth="1"/>
    <col min="3843" max="3845" width="7.21875" style="551"/>
    <col min="3846" max="3846" width="10" style="551" customWidth="1"/>
    <col min="3847" max="3852" width="9.21875" style="551" customWidth="1"/>
    <col min="3853" max="3853" width="10.77734375" style="551" customWidth="1"/>
    <col min="3854" max="3854" width="9.21875" style="551" customWidth="1"/>
    <col min="3855" max="3858" width="7.6640625" style="551" customWidth="1"/>
    <col min="3859" max="3860" width="9.21875" style="551" customWidth="1"/>
    <col min="3861" max="3863" width="7.6640625" style="551" customWidth="1"/>
    <col min="3864" max="3864" width="14.5546875" style="551" customWidth="1"/>
    <col min="3865" max="4096" width="7.21875" style="551"/>
    <col min="4097" max="4097" width="10" style="551" customWidth="1"/>
    <col min="4098" max="4098" width="6.33203125" style="551" customWidth="1"/>
    <col min="4099" max="4101" width="7.21875" style="551"/>
    <col min="4102" max="4102" width="10" style="551" customWidth="1"/>
    <col min="4103" max="4108" width="9.21875" style="551" customWidth="1"/>
    <col min="4109" max="4109" width="10.77734375" style="551" customWidth="1"/>
    <col min="4110" max="4110" width="9.21875" style="551" customWidth="1"/>
    <col min="4111" max="4114" width="7.6640625" style="551" customWidth="1"/>
    <col min="4115" max="4116" width="9.21875" style="551" customWidth="1"/>
    <col min="4117" max="4119" width="7.6640625" style="551" customWidth="1"/>
    <col min="4120" max="4120" width="14.5546875" style="551" customWidth="1"/>
    <col min="4121" max="4352" width="7.21875" style="551"/>
    <col min="4353" max="4353" width="10" style="551" customWidth="1"/>
    <col min="4354" max="4354" width="6.33203125" style="551" customWidth="1"/>
    <col min="4355" max="4357" width="7.21875" style="551"/>
    <col min="4358" max="4358" width="10" style="551" customWidth="1"/>
    <col min="4359" max="4364" width="9.21875" style="551" customWidth="1"/>
    <col min="4365" max="4365" width="10.77734375" style="551" customWidth="1"/>
    <col min="4366" max="4366" width="9.21875" style="551" customWidth="1"/>
    <col min="4367" max="4370" width="7.6640625" style="551" customWidth="1"/>
    <col min="4371" max="4372" width="9.21875" style="551" customWidth="1"/>
    <col min="4373" max="4375" width="7.6640625" style="551" customWidth="1"/>
    <col min="4376" max="4376" width="14.5546875" style="551" customWidth="1"/>
    <col min="4377" max="4608" width="7.21875" style="551"/>
    <col min="4609" max="4609" width="10" style="551" customWidth="1"/>
    <col min="4610" max="4610" width="6.33203125" style="551" customWidth="1"/>
    <col min="4611" max="4613" width="7.21875" style="551"/>
    <col min="4614" max="4614" width="10" style="551" customWidth="1"/>
    <col min="4615" max="4620" width="9.21875" style="551" customWidth="1"/>
    <col min="4621" max="4621" width="10.77734375" style="551" customWidth="1"/>
    <col min="4622" max="4622" width="9.21875" style="551" customWidth="1"/>
    <col min="4623" max="4626" width="7.6640625" style="551" customWidth="1"/>
    <col min="4627" max="4628" width="9.21875" style="551" customWidth="1"/>
    <col min="4629" max="4631" width="7.6640625" style="551" customWidth="1"/>
    <col min="4632" max="4632" width="14.5546875" style="551" customWidth="1"/>
    <col min="4633" max="4864" width="7.21875" style="551"/>
    <col min="4865" max="4865" width="10" style="551" customWidth="1"/>
    <col min="4866" max="4866" width="6.33203125" style="551" customWidth="1"/>
    <col min="4867" max="4869" width="7.21875" style="551"/>
    <col min="4870" max="4870" width="10" style="551" customWidth="1"/>
    <col min="4871" max="4876" width="9.21875" style="551" customWidth="1"/>
    <col min="4877" max="4877" width="10.77734375" style="551" customWidth="1"/>
    <col min="4878" max="4878" width="9.21875" style="551" customWidth="1"/>
    <col min="4879" max="4882" width="7.6640625" style="551" customWidth="1"/>
    <col min="4883" max="4884" width="9.21875" style="551" customWidth="1"/>
    <col min="4885" max="4887" width="7.6640625" style="551" customWidth="1"/>
    <col min="4888" max="4888" width="14.5546875" style="551" customWidth="1"/>
    <col min="4889" max="5120" width="7.21875" style="551"/>
    <col min="5121" max="5121" width="10" style="551" customWidth="1"/>
    <col min="5122" max="5122" width="6.33203125" style="551" customWidth="1"/>
    <col min="5123" max="5125" width="7.21875" style="551"/>
    <col min="5126" max="5126" width="10" style="551" customWidth="1"/>
    <col min="5127" max="5132" width="9.21875" style="551" customWidth="1"/>
    <col min="5133" max="5133" width="10.77734375" style="551" customWidth="1"/>
    <col min="5134" max="5134" width="9.21875" style="551" customWidth="1"/>
    <col min="5135" max="5138" width="7.6640625" style="551" customWidth="1"/>
    <col min="5139" max="5140" width="9.21875" style="551" customWidth="1"/>
    <col min="5141" max="5143" width="7.6640625" style="551" customWidth="1"/>
    <col min="5144" max="5144" width="14.5546875" style="551" customWidth="1"/>
    <col min="5145" max="5376" width="7.21875" style="551"/>
    <col min="5377" max="5377" width="10" style="551" customWidth="1"/>
    <col min="5378" max="5378" width="6.33203125" style="551" customWidth="1"/>
    <col min="5379" max="5381" width="7.21875" style="551"/>
    <col min="5382" max="5382" width="10" style="551" customWidth="1"/>
    <col min="5383" max="5388" width="9.21875" style="551" customWidth="1"/>
    <col min="5389" max="5389" width="10.77734375" style="551" customWidth="1"/>
    <col min="5390" max="5390" width="9.21875" style="551" customWidth="1"/>
    <col min="5391" max="5394" width="7.6640625" style="551" customWidth="1"/>
    <col min="5395" max="5396" width="9.21875" style="551" customWidth="1"/>
    <col min="5397" max="5399" width="7.6640625" style="551" customWidth="1"/>
    <col min="5400" max="5400" width="14.5546875" style="551" customWidth="1"/>
    <col min="5401" max="5632" width="7.21875" style="551"/>
    <col min="5633" max="5633" width="10" style="551" customWidth="1"/>
    <col min="5634" max="5634" width="6.33203125" style="551" customWidth="1"/>
    <col min="5635" max="5637" width="7.21875" style="551"/>
    <col min="5638" max="5638" width="10" style="551" customWidth="1"/>
    <col min="5639" max="5644" width="9.21875" style="551" customWidth="1"/>
    <col min="5645" max="5645" width="10.77734375" style="551" customWidth="1"/>
    <col min="5646" max="5646" width="9.21875" style="551" customWidth="1"/>
    <col min="5647" max="5650" width="7.6640625" style="551" customWidth="1"/>
    <col min="5651" max="5652" width="9.21875" style="551" customWidth="1"/>
    <col min="5653" max="5655" width="7.6640625" style="551" customWidth="1"/>
    <col min="5656" max="5656" width="14.5546875" style="551" customWidth="1"/>
    <col min="5657" max="5888" width="7.21875" style="551"/>
    <col min="5889" max="5889" width="10" style="551" customWidth="1"/>
    <col min="5890" max="5890" width="6.33203125" style="551" customWidth="1"/>
    <col min="5891" max="5893" width="7.21875" style="551"/>
    <col min="5894" max="5894" width="10" style="551" customWidth="1"/>
    <col min="5895" max="5900" width="9.21875" style="551" customWidth="1"/>
    <col min="5901" max="5901" width="10.77734375" style="551" customWidth="1"/>
    <col min="5902" max="5902" width="9.21875" style="551" customWidth="1"/>
    <col min="5903" max="5906" width="7.6640625" style="551" customWidth="1"/>
    <col min="5907" max="5908" width="9.21875" style="551" customWidth="1"/>
    <col min="5909" max="5911" width="7.6640625" style="551" customWidth="1"/>
    <col min="5912" max="5912" width="14.5546875" style="551" customWidth="1"/>
    <col min="5913" max="6144" width="7.21875" style="551"/>
    <col min="6145" max="6145" width="10" style="551" customWidth="1"/>
    <col min="6146" max="6146" width="6.33203125" style="551" customWidth="1"/>
    <col min="6147" max="6149" width="7.21875" style="551"/>
    <col min="6150" max="6150" width="10" style="551" customWidth="1"/>
    <col min="6151" max="6156" width="9.21875" style="551" customWidth="1"/>
    <col min="6157" max="6157" width="10.77734375" style="551" customWidth="1"/>
    <col min="6158" max="6158" width="9.21875" style="551" customWidth="1"/>
    <col min="6159" max="6162" width="7.6640625" style="551" customWidth="1"/>
    <col min="6163" max="6164" width="9.21875" style="551" customWidth="1"/>
    <col min="6165" max="6167" width="7.6640625" style="551" customWidth="1"/>
    <col min="6168" max="6168" width="14.5546875" style="551" customWidth="1"/>
    <col min="6169" max="6400" width="7.21875" style="551"/>
    <col min="6401" max="6401" width="10" style="551" customWidth="1"/>
    <col min="6402" max="6402" width="6.33203125" style="551" customWidth="1"/>
    <col min="6403" max="6405" width="7.21875" style="551"/>
    <col min="6406" max="6406" width="10" style="551" customWidth="1"/>
    <col min="6407" max="6412" width="9.21875" style="551" customWidth="1"/>
    <col min="6413" max="6413" width="10.77734375" style="551" customWidth="1"/>
    <col min="6414" max="6414" width="9.21875" style="551" customWidth="1"/>
    <col min="6415" max="6418" width="7.6640625" style="551" customWidth="1"/>
    <col min="6419" max="6420" width="9.21875" style="551" customWidth="1"/>
    <col min="6421" max="6423" width="7.6640625" style="551" customWidth="1"/>
    <col min="6424" max="6424" width="14.5546875" style="551" customWidth="1"/>
    <col min="6425" max="6656" width="7.21875" style="551"/>
    <col min="6657" max="6657" width="10" style="551" customWidth="1"/>
    <col min="6658" max="6658" width="6.33203125" style="551" customWidth="1"/>
    <col min="6659" max="6661" width="7.21875" style="551"/>
    <col min="6662" max="6662" width="10" style="551" customWidth="1"/>
    <col min="6663" max="6668" width="9.21875" style="551" customWidth="1"/>
    <col min="6669" max="6669" width="10.77734375" style="551" customWidth="1"/>
    <col min="6670" max="6670" width="9.21875" style="551" customWidth="1"/>
    <col min="6671" max="6674" width="7.6640625" style="551" customWidth="1"/>
    <col min="6675" max="6676" width="9.21875" style="551" customWidth="1"/>
    <col min="6677" max="6679" width="7.6640625" style="551" customWidth="1"/>
    <col min="6680" max="6680" width="14.5546875" style="551" customWidth="1"/>
    <col min="6681" max="6912" width="7.21875" style="551"/>
    <col min="6913" max="6913" width="10" style="551" customWidth="1"/>
    <col min="6914" max="6914" width="6.33203125" style="551" customWidth="1"/>
    <col min="6915" max="6917" width="7.21875" style="551"/>
    <col min="6918" max="6918" width="10" style="551" customWidth="1"/>
    <col min="6919" max="6924" width="9.21875" style="551" customWidth="1"/>
    <col min="6925" max="6925" width="10.77734375" style="551" customWidth="1"/>
    <col min="6926" max="6926" width="9.21875" style="551" customWidth="1"/>
    <col min="6927" max="6930" width="7.6640625" style="551" customWidth="1"/>
    <col min="6931" max="6932" width="9.21875" style="551" customWidth="1"/>
    <col min="6933" max="6935" width="7.6640625" style="551" customWidth="1"/>
    <col min="6936" max="6936" width="14.5546875" style="551" customWidth="1"/>
    <col min="6937" max="7168" width="7.21875" style="551"/>
    <col min="7169" max="7169" width="10" style="551" customWidth="1"/>
    <col min="7170" max="7170" width="6.33203125" style="551" customWidth="1"/>
    <col min="7171" max="7173" width="7.21875" style="551"/>
    <col min="7174" max="7174" width="10" style="551" customWidth="1"/>
    <col min="7175" max="7180" width="9.21875" style="551" customWidth="1"/>
    <col min="7181" max="7181" width="10.77734375" style="551" customWidth="1"/>
    <col min="7182" max="7182" width="9.21875" style="551" customWidth="1"/>
    <col min="7183" max="7186" width="7.6640625" style="551" customWidth="1"/>
    <col min="7187" max="7188" width="9.21875" style="551" customWidth="1"/>
    <col min="7189" max="7191" width="7.6640625" style="551" customWidth="1"/>
    <col min="7192" max="7192" width="14.5546875" style="551" customWidth="1"/>
    <col min="7193" max="7424" width="7.21875" style="551"/>
    <col min="7425" max="7425" width="10" style="551" customWidth="1"/>
    <col min="7426" max="7426" width="6.33203125" style="551" customWidth="1"/>
    <col min="7427" max="7429" width="7.21875" style="551"/>
    <col min="7430" max="7430" width="10" style="551" customWidth="1"/>
    <col min="7431" max="7436" width="9.21875" style="551" customWidth="1"/>
    <col min="7437" max="7437" width="10.77734375" style="551" customWidth="1"/>
    <col min="7438" max="7438" width="9.21875" style="551" customWidth="1"/>
    <col min="7439" max="7442" width="7.6640625" style="551" customWidth="1"/>
    <col min="7443" max="7444" width="9.21875" style="551" customWidth="1"/>
    <col min="7445" max="7447" width="7.6640625" style="551" customWidth="1"/>
    <col min="7448" max="7448" width="14.5546875" style="551" customWidth="1"/>
    <col min="7449" max="7680" width="7.21875" style="551"/>
    <col min="7681" max="7681" width="10" style="551" customWidth="1"/>
    <col min="7682" max="7682" width="6.33203125" style="551" customWidth="1"/>
    <col min="7683" max="7685" width="7.21875" style="551"/>
    <col min="7686" max="7686" width="10" style="551" customWidth="1"/>
    <col min="7687" max="7692" width="9.21875" style="551" customWidth="1"/>
    <col min="7693" max="7693" width="10.77734375" style="551" customWidth="1"/>
    <col min="7694" max="7694" width="9.21875" style="551" customWidth="1"/>
    <col min="7695" max="7698" width="7.6640625" style="551" customWidth="1"/>
    <col min="7699" max="7700" width="9.21875" style="551" customWidth="1"/>
    <col min="7701" max="7703" width="7.6640625" style="551" customWidth="1"/>
    <col min="7704" max="7704" width="14.5546875" style="551" customWidth="1"/>
    <col min="7705" max="7936" width="7.21875" style="551"/>
    <col min="7937" max="7937" width="10" style="551" customWidth="1"/>
    <col min="7938" max="7938" width="6.33203125" style="551" customWidth="1"/>
    <col min="7939" max="7941" width="7.21875" style="551"/>
    <col min="7942" max="7942" width="10" style="551" customWidth="1"/>
    <col min="7943" max="7948" width="9.21875" style="551" customWidth="1"/>
    <col min="7949" max="7949" width="10.77734375" style="551" customWidth="1"/>
    <col min="7950" max="7950" width="9.21875" style="551" customWidth="1"/>
    <col min="7951" max="7954" width="7.6640625" style="551" customWidth="1"/>
    <col min="7955" max="7956" width="9.21875" style="551" customWidth="1"/>
    <col min="7957" max="7959" width="7.6640625" style="551" customWidth="1"/>
    <col min="7960" max="7960" width="14.5546875" style="551" customWidth="1"/>
    <col min="7961" max="8192" width="7.21875" style="551"/>
    <col min="8193" max="8193" width="10" style="551" customWidth="1"/>
    <col min="8194" max="8194" width="6.33203125" style="551" customWidth="1"/>
    <col min="8195" max="8197" width="7.21875" style="551"/>
    <col min="8198" max="8198" width="10" style="551" customWidth="1"/>
    <col min="8199" max="8204" width="9.21875" style="551" customWidth="1"/>
    <col min="8205" max="8205" width="10.77734375" style="551" customWidth="1"/>
    <col min="8206" max="8206" width="9.21875" style="551" customWidth="1"/>
    <col min="8207" max="8210" width="7.6640625" style="551" customWidth="1"/>
    <col min="8211" max="8212" width="9.21875" style="551" customWidth="1"/>
    <col min="8213" max="8215" width="7.6640625" style="551" customWidth="1"/>
    <col min="8216" max="8216" width="14.5546875" style="551" customWidth="1"/>
    <col min="8217" max="8448" width="7.21875" style="551"/>
    <col min="8449" max="8449" width="10" style="551" customWidth="1"/>
    <col min="8450" max="8450" width="6.33203125" style="551" customWidth="1"/>
    <col min="8451" max="8453" width="7.21875" style="551"/>
    <col min="8454" max="8454" width="10" style="551" customWidth="1"/>
    <col min="8455" max="8460" width="9.21875" style="551" customWidth="1"/>
    <col min="8461" max="8461" width="10.77734375" style="551" customWidth="1"/>
    <col min="8462" max="8462" width="9.21875" style="551" customWidth="1"/>
    <col min="8463" max="8466" width="7.6640625" style="551" customWidth="1"/>
    <col min="8467" max="8468" width="9.21875" style="551" customWidth="1"/>
    <col min="8469" max="8471" width="7.6640625" style="551" customWidth="1"/>
    <col min="8472" max="8472" width="14.5546875" style="551" customWidth="1"/>
    <col min="8473" max="8704" width="7.21875" style="551"/>
    <col min="8705" max="8705" width="10" style="551" customWidth="1"/>
    <col min="8706" max="8706" width="6.33203125" style="551" customWidth="1"/>
    <col min="8707" max="8709" width="7.21875" style="551"/>
    <col min="8710" max="8710" width="10" style="551" customWidth="1"/>
    <col min="8711" max="8716" width="9.21875" style="551" customWidth="1"/>
    <col min="8717" max="8717" width="10.77734375" style="551" customWidth="1"/>
    <col min="8718" max="8718" width="9.21875" style="551" customWidth="1"/>
    <col min="8719" max="8722" width="7.6640625" style="551" customWidth="1"/>
    <col min="8723" max="8724" width="9.21875" style="551" customWidth="1"/>
    <col min="8725" max="8727" width="7.6640625" style="551" customWidth="1"/>
    <col min="8728" max="8728" width="14.5546875" style="551" customWidth="1"/>
    <col min="8729" max="8960" width="7.21875" style="551"/>
    <col min="8961" max="8961" width="10" style="551" customWidth="1"/>
    <col min="8962" max="8962" width="6.33203125" style="551" customWidth="1"/>
    <col min="8963" max="8965" width="7.21875" style="551"/>
    <col min="8966" max="8966" width="10" style="551" customWidth="1"/>
    <col min="8967" max="8972" width="9.21875" style="551" customWidth="1"/>
    <col min="8973" max="8973" width="10.77734375" style="551" customWidth="1"/>
    <col min="8974" max="8974" width="9.21875" style="551" customWidth="1"/>
    <col min="8975" max="8978" width="7.6640625" style="551" customWidth="1"/>
    <col min="8979" max="8980" width="9.21875" style="551" customWidth="1"/>
    <col min="8981" max="8983" width="7.6640625" style="551" customWidth="1"/>
    <col min="8984" max="8984" width="14.5546875" style="551" customWidth="1"/>
    <col min="8985" max="9216" width="7.21875" style="551"/>
    <col min="9217" max="9217" width="10" style="551" customWidth="1"/>
    <col min="9218" max="9218" width="6.33203125" style="551" customWidth="1"/>
    <col min="9219" max="9221" width="7.21875" style="551"/>
    <col min="9222" max="9222" width="10" style="551" customWidth="1"/>
    <col min="9223" max="9228" width="9.21875" style="551" customWidth="1"/>
    <col min="9229" max="9229" width="10.77734375" style="551" customWidth="1"/>
    <col min="9230" max="9230" width="9.21875" style="551" customWidth="1"/>
    <col min="9231" max="9234" width="7.6640625" style="551" customWidth="1"/>
    <col min="9235" max="9236" width="9.21875" style="551" customWidth="1"/>
    <col min="9237" max="9239" width="7.6640625" style="551" customWidth="1"/>
    <col min="9240" max="9240" width="14.5546875" style="551" customWidth="1"/>
    <col min="9241" max="9472" width="7.21875" style="551"/>
    <col min="9473" max="9473" width="10" style="551" customWidth="1"/>
    <col min="9474" max="9474" width="6.33203125" style="551" customWidth="1"/>
    <col min="9475" max="9477" width="7.21875" style="551"/>
    <col min="9478" max="9478" width="10" style="551" customWidth="1"/>
    <col min="9479" max="9484" width="9.21875" style="551" customWidth="1"/>
    <col min="9485" max="9485" width="10.77734375" style="551" customWidth="1"/>
    <col min="9486" max="9486" width="9.21875" style="551" customWidth="1"/>
    <col min="9487" max="9490" width="7.6640625" style="551" customWidth="1"/>
    <col min="9491" max="9492" width="9.21875" style="551" customWidth="1"/>
    <col min="9493" max="9495" width="7.6640625" style="551" customWidth="1"/>
    <col min="9496" max="9496" width="14.5546875" style="551" customWidth="1"/>
    <col min="9497" max="9728" width="7.21875" style="551"/>
    <col min="9729" max="9729" width="10" style="551" customWidth="1"/>
    <col min="9730" max="9730" width="6.33203125" style="551" customWidth="1"/>
    <col min="9731" max="9733" width="7.21875" style="551"/>
    <col min="9734" max="9734" width="10" style="551" customWidth="1"/>
    <col min="9735" max="9740" width="9.21875" style="551" customWidth="1"/>
    <col min="9741" max="9741" width="10.77734375" style="551" customWidth="1"/>
    <col min="9742" max="9742" width="9.21875" style="551" customWidth="1"/>
    <col min="9743" max="9746" width="7.6640625" style="551" customWidth="1"/>
    <col min="9747" max="9748" width="9.21875" style="551" customWidth="1"/>
    <col min="9749" max="9751" width="7.6640625" style="551" customWidth="1"/>
    <col min="9752" max="9752" width="14.5546875" style="551" customWidth="1"/>
    <col min="9753" max="9984" width="7.21875" style="551"/>
    <col min="9985" max="9985" width="10" style="551" customWidth="1"/>
    <col min="9986" max="9986" width="6.33203125" style="551" customWidth="1"/>
    <col min="9987" max="9989" width="7.21875" style="551"/>
    <col min="9990" max="9990" width="10" style="551" customWidth="1"/>
    <col min="9991" max="9996" width="9.21875" style="551" customWidth="1"/>
    <col min="9997" max="9997" width="10.77734375" style="551" customWidth="1"/>
    <col min="9998" max="9998" width="9.21875" style="551" customWidth="1"/>
    <col min="9999" max="10002" width="7.6640625" style="551" customWidth="1"/>
    <col min="10003" max="10004" width="9.21875" style="551" customWidth="1"/>
    <col min="10005" max="10007" width="7.6640625" style="551" customWidth="1"/>
    <col min="10008" max="10008" width="14.5546875" style="551" customWidth="1"/>
    <col min="10009" max="10240" width="7.21875" style="551"/>
    <col min="10241" max="10241" width="10" style="551" customWidth="1"/>
    <col min="10242" max="10242" width="6.33203125" style="551" customWidth="1"/>
    <col min="10243" max="10245" width="7.21875" style="551"/>
    <col min="10246" max="10246" width="10" style="551" customWidth="1"/>
    <col min="10247" max="10252" width="9.21875" style="551" customWidth="1"/>
    <col min="10253" max="10253" width="10.77734375" style="551" customWidth="1"/>
    <col min="10254" max="10254" width="9.21875" style="551" customWidth="1"/>
    <col min="10255" max="10258" width="7.6640625" style="551" customWidth="1"/>
    <col min="10259" max="10260" width="9.21875" style="551" customWidth="1"/>
    <col min="10261" max="10263" width="7.6640625" style="551" customWidth="1"/>
    <col min="10264" max="10264" width="14.5546875" style="551" customWidth="1"/>
    <col min="10265" max="10496" width="7.21875" style="551"/>
    <col min="10497" max="10497" width="10" style="551" customWidth="1"/>
    <col min="10498" max="10498" width="6.33203125" style="551" customWidth="1"/>
    <col min="10499" max="10501" width="7.21875" style="551"/>
    <col min="10502" max="10502" width="10" style="551" customWidth="1"/>
    <col min="10503" max="10508" width="9.21875" style="551" customWidth="1"/>
    <col min="10509" max="10509" width="10.77734375" style="551" customWidth="1"/>
    <col min="10510" max="10510" width="9.21875" style="551" customWidth="1"/>
    <col min="10511" max="10514" width="7.6640625" style="551" customWidth="1"/>
    <col min="10515" max="10516" width="9.21875" style="551" customWidth="1"/>
    <col min="10517" max="10519" width="7.6640625" style="551" customWidth="1"/>
    <col min="10520" max="10520" width="14.5546875" style="551" customWidth="1"/>
    <col min="10521" max="10752" width="7.21875" style="551"/>
    <col min="10753" max="10753" width="10" style="551" customWidth="1"/>
    <col min="10754" max="10754" width="6.33203125" style="551" customWidth="1"/>
    <col min="10755" max="10757" width="7.21875" style="551"/>
    <col min="10758" max="10758" width="10" style="551" customWidth="1"/>
    <col min="10759" max="10764" width="9.21875" style="551" customWidth="1"/>
    <col min="10765" max="10765" width="10.77734375" style="551" customWidth="1"/>
    <col min="10766" max="10766" width="9.21875" style="551" customWidth="1"/>
    <col min="10767" max="10770" width="7.6640625" style="551" customWidth="1"/>
    <col min="10771" max="10772" width="9.21875" style="551" customWidth="1"/>
    <col min="10773" max="10775" width="7.6640625" style="551" customWidth="1"/>
    <col min="10776" max="10776" width="14.5546875" style="551" customWidth="1"/>
    <col min="10777" max="11008" width="7.21875" style="551"/>
    <col min="11009" max="11009" width="10" style="551" customWidth="1"/>
    <col min="11010" max="11010" width="6.33203125" style="551" customWidth="1"/>
    <col min="11011" max="11013" width="7.21875" style="551"/>
    <col min="11014" max="11014" width="10" style="551" customWidth="1"/>
    <col min="11015" max="11020" width="9.21875" style="551" customWidth="1"/>
    <col min="11021" max="11021" width="10.77734375" style="551" customWidth="1"/>
    <col min="11022" max="11022" width="9.21875" style="551" customWidth="1"/>
    <col min="11023" max="11026" width="7.6640625" style="551" customWidth="1"/>
    <col min="11027" max="11028" width="9.21875" style="551" customWidth="1"/>
    <col min="11029" max="11031" width="7.6640625" style="551" customWidth="1"/>
    <col min="11032" max="11032" width="14.5546875" style="551" customWidth="1"/>
    <col min="11033" max="11264" width="7.21875" style="551"/>
    <col min="11265" max="11265" width="10" style="551" customWidth="1"/>
    <col min="11266" max="11266" width="6.33203125" style="551" customWidth="1"/>
    <col min="11267" max="11269" width="7.21875" style="551"/>
    <col min="11270" max="11270" width="10" style="551" customWidth="1"/>
    <col min="11271" max="11276" width="9.21875" style="551" customWidth="1"/>
    <col min="11277" max="11277" width="10.77734375" style="551" customWidth="1"/>
    <col min="11278" max="11278" width="9.21875" style="551" customWidth="1"/>
    <col min="11279" max="11282" width="7.6640625" style="551" customWidth="1"/>
    <col min="11283" max="11284" width="9.21875" style="551" customWidth="1"/>
    <col min="11285" max="11287" width="7.6640625" style="551" customWidth="1"/>
    <col min="11288" max="11288" width="14.5546875" style="551" customWidth="1"/>
    <col min="11289" max="11520" width="7.21875" style="551"/>
    <col min="11521" max="11521" width="10" style="551" customWidth="1"/>
    <col min="11522" max="11522" width="6.33203125" style="551" customWidth="1"/>
    <col min="11523" max="11525" width="7.21875" style="551"/>
    <col min="11526" max="11526" width="10" style="551" customWidth="1"/>
    <col min="11527" max="11532" width="9.21875" style="551" customWidth="1"/>
    <col min="11533" max="11533" width="10.77734375" style="551" customWidth="1"/>
    <col min="11534" max="11534" width="9.21875" style="551" customWidth="1"/>
    <col min="11535" max="11538" width="7.6640625" style="551" customWidth="1"/>
    <col min="11539" max="11540" width="9.21875" style="551" customWidth="1"/>
    <col min="11541" max="11543" width="7.6640625" style="551" customWidth="1"/>
    <col min="11544" max="11544" width="14.5546875" style="551" customWidth="1"/>
    <col min="11545" max="11776" width="7.21875" style="551"/>
    <col min="11777" max="11777" width="10" style="551" customWidth="1"/>
    <col min="11778" max="11778" width="6.33203125" style="551" customWidth="1"/>
    <col min="11779" max="11781" width="7.21875" style="551"/>
    <col min="11782" max="11782" width="10" style="551" customWidth="1"/>
    <col min="11783" max="11788" width="9.21875" style="551" customWidth="1"/>
    <col min="11789" max="11789" width="10.77734375" style="551" customWidth="1"/>
    <col min="11790" max="11790" width="9.21875" style="551" customWidth="1"/>
    <col min="11791" max="11794" width="7.6640625" style="551" customWidth="1"/>
    <col min="11795" max="11796" width="9.21875" style="551" customWidth="1"/>
    <col min="11797" max="11799" width="7.6640625" style="551" customWidth="1"/>
    <col min="11800" max="11800" width="14.5546875" style="551" customWidth="1"/>
    <col min="11801" max="12032" width="7.21875" style="551"/>
    <col min="12033" max="12033" width="10" style="551" customWidth="1"/>
    <col min="12034" max="12034" width="6.33203125" style="551" customWidth="1"/>
    <col min="12035" max="12037" width="7.21875" style="551"/>
    <col min="12038" max="12038" width="10" style="551" customWidth="1"/>
    <col min="12039" max="12044" width="9.21875" style="551" customWidth="1"/>
    <col min="12045" max="12045" width="10.77734375" style="551" customWidth="1"/>
    <col min="12046" max="12046" width="9.21875" style="551" customWidth="1"/>
    <col min="12047" max="12050" width="7.6640625" style="551" customWidth="1"/>
    <col min="12051" max="12052" width="9.21875" style="551" customWidth="1"/>
    <col min="12053" max="12055" width="7.6640625" style="551" customWidth="1"/>
    <col min="12056" max="12056" width="14.5546875" style="551" customWidth="1"/>
    <col min="12057" max="12288" width="7.21875" style="551"/>
    <col min="12289" max="12289" width="10" style="551" customWidth="1"/>
    <col min="12290" max="12290" width="6.33203125" style="551" customWidth="1"/>
    <col min="12291" max="12293" width="7.21875" style="551"/>
    <col min="12294" max="12294" width="10" style="551" customWidth="1"/>
    <col min="12295" max="12300" width="9.21875" style="551" customWidth="1"/>
    <col min="12301" max="12301" width="10.77734375" style="551" customWidth="1"/>
    <col min="12302" max="12302" width="9.21875" style="551" customWidth="1"/>
    <col min="12303" max="12306" width="7.6640625" style="551" customWidth="1"/>
    <col min="12307" max="12308" width="9.21875" style="551" customWidth="1"/>
    <col min="12309" max="12311" width="7.6640625" style="551" customWidth="1"/>
    <col min="12312" max="12312" width="14.5546875" style="551" customWidth="1"/>
    <col min="12313" max="12544" width="7.21875" style="551"/>
    <col min="12545" max="12545" width="10" style="551" customWidth="1"/>
    <col min="12546" max="12546" width="6.33203125" style="551" customWidth="1"/>
    <col min="12547" max="12549" width="7.21875" style="551"/>
    <col min="12550" max="12550" width="10" style="551" customWidth="1"/>
    <col min="12551" max="12556" width="9.21875" style="551" customWidth="1"/>
    <col min="12557" max="12557" width="10.77734375" style="551" customWidth="1"/>
    <col min="12558" max="12558" width="9.21875" style="551" customWidth="1"/>
    <col min="12559" max="12562" width="7.6640625" style="551" customWidth="1"/>
    <col min="12563" max="12564" width="9.21875" style="551" customWidth="1"/>
    <col min="12565" max="12567" width="7.6640625" style="551" customWidth="1"/>
    <col min="12568" max="12568" width="14.5546875" style="551" customWidth="1"/>
    <col min="12569" max="12800" width="7.21875" style="551"/>
    <col min="12801" max="12801" width="10" style="551" customWidth="1"/>
    <col min="12802" max="12802" width="6.33203125" style="551" customWidth="1"/>
    <col min="12803" max="12805" width="7.21875" style="551"/>
    <col min="12806" max="12806" width="10" style="551" customWidth="1"/>
    <col min="12807" max="12812" width="9.21875" style="551" customWidth="1"/>
    <col min="12813" max="12813" width="10.77734375" style="551" customWidth="1"/>
    <col min="12814" max="12814" width="9.21875" style="551" customWidth="1"/>
    <col min="12815" max="12818" width="7.6640625" style="551" customWidth="1"/>
    <col min="12819" max="12820" width="9.21875" style="551" customWidth="1"/>
    <col min="12821" max="12823" width="7.6640625" style="551" customWidth="1"/>
    <col min="12824" max="12824" width="14.5546875" style="551" customWidth="1"/>
    <col min="12825" max="13056" width="7.21875" style="551"/>
    <col min="13057" max="13057" width="10" style="551" customWidth="1"/>
    <col min="13058" max="13058" width="6.33203125" style="551" customWidth="1"/>
    <col min="13059" max="13061" width="7.21875" style="551"/>
    <col min="13062" max="13062" width="10" style="551" customWidth="1"/>
    <col min="13063" max="13068" width="9.21875" style="551" customWidth="1"/>
    <col min="13069" max="13069" width="10.77734375" style="551" customWidth="1"/>
    <col min="13070" max="13070" width="9.21875" style="551" customWidth="1"/>
    <col min="13071" max="13074" width="7.6640625" style="551" customWidth="1"/>
    <col min="13075" max="13076" width="9.21875" style="551" customWidth="1"/>
    <col min="13077" max="13079" width="7.6640625" style="551" customWidth="1"/>
    <col min="13080" max="13080" width="14.5546875" style="551" customWidth="1"/>
    <col min="13081" max="13312" width="7.21875" style="551"/>
    <col min="13313" max="13313" width="10" style="551" customWidth="1"/>
    <col min="13314" max="13314" width="6.33203125" style="551" customWidth="1"/>
    <col min="13315" max="13317" width="7.21875" style="551"/>
    <col min="13318" max="13318" width="10" style="551" customWidth="1"/>
    <col min="13319" max="13324" width="9.21875" style="551" customWidth="1"/>
    <col min="13325" max="13325" width="10.77734375" style="551" customWidth="1"/>
    <col min="13326" max="13326" width="9.21875" style="551" customWidth="1"/>
    <col min="13327" max="13330" width="7.6640625" style="551" customWidth="1"/>
    <col min="13331" max="13332" width="9.21875" style="551" customWidth="1"/>
    <col min="13333" max="13335" width="7.6640625" style="551" customWidth="1"/>
    <col min="13336" max="13336" width="14.5546875" style="551" customWidth="1"/>
    <col min="13337" max="13568" width="7.21875" style="551"/>
    <col min="13569" max="13569" width="10" style="551" customWidth="1"/>
    <col min="13570" max="13570" width="6.33203125" style="551" customWidth="1"/>
    <col min="13571" max="13573" width="7.21875" style="551"/>
    <col min="13574" max="13574" width="10" style="551" customWidth="1"/>
    <col min="13575" max="13580" width="9.21875" style="551" customWidth="1"/>
    <col min="13581" max="13581" width="10.77734375" style="551" customWidth="1"/>
    <col min="13582" max="13582" width="9.21875" style="551" customWidth="1"/>
    <col min="13583" max="13586" width="7.6640625" style="551" customWidth="1"/>
    <col min="13587" max="13588" width="9.21875" style="551" customWidth="1"/>
    <col min="13589" max="13591" width="7.6640625" style="551" customWidth="1"/>
    <col min="13592" max="13592" width="14.5546875" style="551" customWidth="1"/>
    <col min="13593" max="13824" width="7.21875" style="551"/>
    <col min="13825" max="13825" width="10" style="551" customWidth="1"/>
    <col min="13826" max="13826" width="6.33203125" style="551" customWidth="1"/>
    <col min="13827" max="13829" width="7.21875" style="551"/>
    <col min="13830" max="13830" width="10" style="551" customWidth="1"/>
    <col min="13831" max="13836" width="9.21875" style="551" customWidth="1"/>
    <col min="13837" max="13837" width="10.77734375" style="551" customWidth="1"/>
    <col min="13838" max="13838" width="9.21875" style="551" customWidth="1"/>
    <col min="13839" max="13842" width="7.6640625" style="551" customWidth="1"/>
    <col min="13843" max="13844" width="9.21875" style="551" customWidth="1"/>
    <col min="13845" max="13847" width="7.6640625" style="551" customWidth="1"/>
    <col min="13848" max="13848" width="14.5546875" style="551" customWidth="1"/>
    <col min="13849" max="14080" width="7.21875" style="551"/>
    <col min="14081" max="14081" width="10" style="551" customWidth="1"/>
    <col min="14082" max="14082" width="6.33203125" style="551" customWidth="1"/>
    <col min="14083" max="14085" width="7.21875" style="551"/>
    <col min="14086" max="14086" width="10" style="551" customWidth="1"/>
    <col min="14087" max="14092" width="9.21875" style="551" customWidth="1"/>
    <col min="14093" max="14093" width="10.77734375" style="551" customWidth="1"/>
    <col min="14094" max="14094" width="9.21875" style="551" customWidth="1"/>
    <col min="14095" max="14098" width="7.6640625" style="551" customWidth="1"/>
    <col min="14099" max="14100" width="9.21875" style="551" customWidth="1"/>
    <col min="14101" max="14103" width="7.6640625" style="551" customWidth="1"/>
    <col min="14104" max="14104" width="14.5546875" style="551" customWidth="1"/>
    <col min="14105" max="14336" width="7.21875" style="551"/>
    <col min="14337" max="14337" width="10" style="551" customWidth="1"/>
    <col min="14338" max="14338" width="6.33203125" style="551" customWidth="1"/>
    <col min="14339" max="14341" width="7.21875" style="551"/>
    <col min="14342" max="14342" width="10" style="551" customWidth="1"/>
    <col min="14343" max="14348" width="9.21875" style="551" customWidth="1"/>
    <col min="14349" max="14349" width="10.77734375" style="551" customWidth="1"/>
    <col min="14350" max="14350" width="9.21875" style="551" customWidth="1"/>
    <col min="14351" max="14354" width="7.6640625" style="551" customWidth="1"/>
    <col min="14355" max="14356" width="9.21875" style="551" customWidth="1"/>
    <col min="14357" max="14359" width="7.6640625" style="551" customWidth="1"/>
    <col min="14360" max="14360" width="14.5546875" style="551" customWidth="1"/>
    <col min="14361" max="14592" width="7.21875" style="551"/>
    <col min="14593" max="14593" width="10" style="551" customWidth="1"/>
    <col min="14594" max="14594" width="6.33203125" style="551" customWidth="1"/>
    <col min="14595" max="14597" width="7.21875" style="551"/>
    <col min="14598" max="14598" width="10" style="551" customWidth="1"/>
    <col min="14599" max="14604" width="9.21875" style="551" customWidth="1"/>
    <col min="14605" max="14605" width="10.77734375" style="551" customWidth="1"/>
    <col min="14606" max="14606" width="9.21875" style="551" customWidth="1"/>
    <col min="14607" max="14610" width="7.6640625" style="551" customWidth="1"/>
    <col min="14611" max="14612" width="9.21875" style="551" customWidth="1"/>
    <col min="14613" max="14615" width="7.6640625" style="551" customWidth="1"/>
    <col min="14616" max="14616" width="14.5546875" style="551" customWidth="1"/>
    <col min="14617" max="14848" width="7.21875" style="551"/>
    <col min="14849" max="14849" width="10" style="551" customWidth="1"/>
    <col min="14850" max="14850" width="6.33203125" style="551" customWidth="1"/>
    <col min="14851" max="14853" width="7.21875" style="551"/>
    <col min="14854" max="14854" width="10" style="551" customWidth="1"/>
    <col min="14855" max="14860" width="9.21875" style="551" customWidth="1"/>
    <col min="14861" max="14861" width="10.77734375" style="551" customWidth="1"/>
    <col min="14862" max="14862" width="9.21875" style="551" customWidth="1"/>
    <col min="14863" max="14866" width="7.6640625" style="551" customWidth="1"/>
    <col min="14867" max="14868" width="9.21875" style="551" customWidth="1"/>
    <col min="14869" max="14871" width="7.6640625" style="551" customWidth="1"/>
    <col min="14872" max="14872" width="14.5546875" style="551" customWidth="1"/>
    <col min="14873" max="15104" width="7.21875" style="551"/>
    <col min="15105" max="15105" width="10" style="551" customWidth="1"/>
    <col min="15106" max="15106" width="6.33203125" style="551" customWidth="1"/>
    <col min="15107" max="15109" width="7.21875" style="551"/>
    <col min="15110" max="15110" width="10" style="551" customWidth="1"/>
    <col min="15111" max="15116" width="9.21875" style="551" customWidth="1"/>
    <col min="15117" max="15117" width="10.77734375" style="551" customWidth="1"/>
    <col min="15118" max="15118" width="9.21875" style="551" customWidth="1"/>
    <col min="15119" max="15122" width="7.6640625" style="551" customWidth="1"/>
    <col min="15123" max="15124" width="9.21875" style="551" customWidth="1"/>
    <col min="15125" max="15127" width="7.6640625" style="551" customWidth="1"/>
    <col min="15128" max="15128" width="14.5546875" style="551" customWidth="1"/>
    <col min="15129" max="15360" width="7.21875" style="551"/>
    <col min="15361" max="15361" width="10" style="551" customWidth="1"/>
    <col min="15362" max="15362" width="6.33203125" style="551" customWidth="1"/>
    <col min="15363" max="15365" width="7.21875" style="551"/>
    <col min="15366" max="15366" width="10" style="551" customWidth="1"/>
    <col min="15367" max="15372" width="9.21875" style="551" customWidth="1"/>
    <col min="15373" max="15373" width="10.77734375" style="551" customWidth="1"/>
    <col min="15374" max="15374" width="9.21875" style="551" customWidth="1"/>
    <col min="15375" max="15378" width="7.6640625" style="551" customWidth="1"/>
    <col min="15379" max="15380" width="9.21875" style="551" customWidth="1"/>
    <col min="15381" max="15383" width="7.6640625" style="551" customWidth="1"/>
    <col min="15384" max="15384" width="14.5546875" style="551" customWidth="1"/>
    <col min="15385" max="15616" width="7.21875" style="551"/>
    <col min="15617" max="15617" width="10" style="551" customWidth="1"/>
    <col min="15618" max="15618" width="6.33203125" style="551" customWidth="1"/>
    <col min="15619" max="15621" width="7.21875" style="551"/>
    <col min="15622" max="15622" width="10" style="551" customWidth="1"/>
    <col min="15623" max="15628" width="9.21875" style="551" customWidth="1"/>
    <col min="15629" max="15629" width="10.77734375" style="551" customWidth="1"/>
    <col min="15630" max="15630" width="9.21875" style="551" customWidth="1"/>
    <col min="15631" max="15634" width="7.6640625" style="551" customWidth="1"/>
    <col min="15635" max="15636" width="9.21875" style="551" customWidth="1"/>
    <col min="15637" max="15639" width="7.6640625" style="551" customWidth="1"/>
    <col min="15640" max="15640" width="14.5546875" style="551" customWidth="1"/>
    <col min="15641" max="15872" width="7.21875" style="551"/>
    <col min="15873" max="15873" width="10" style="551" customWidth="1"/>
    <col min="15874" max="15874" width="6.33203125" style="551" customWidth="1"/>
    <col min="15875" max="15877" width="7.21875" style="551"/>
    <col min="15878" max="15878" width="10" style="551" customWidth="1"/>
    <col min="15879" max="15884" width="9.21875" style="551" customWidth="1"/>
    <col min="15885" max="15885" width="10.77734375" style="551" customWidth="1"/>
    <col min="15886" max="15886" width="9.21875" style="551" customWidth="1"/>
    <col min="15887" max="15890" width="7.6640625" style="551" customWidth="1"/>
    <col min="15891" max="15892" width="9.21875" style="551" customWidth="1"/>
    <col min="15893" max="15895" width="7.6640625" style="551" customWidth="1"/>
    <col min="15896" max="15896" width="14.5546875" style="551" customWidth="1"/>
    <col min="15897" max="16128" width="7.21875" style="551"/>
    <col min="16129" max="16129" width="10" style="551" customWidth="1"/>
    <col min="16130" max="16130" width="6.33203125" style="551" customWidth="1"/>
    <col min="16131" max="16133" width="7.21875" style="551"/>
    <col min="16134" max="16134" width="10" style="551" customWidth="1"/>
    <col min="16135" max="16140" width="9.21875" style="551" customWidth="1"/>
    <col min="16141" max="16141" width="10.77734375" style="551" customWidth="1"/>
    <col min="16142" max="16142" width="9.21875" style="551" customWidth="1"/>
    <col min="16143" max="16146" width="7.6640625" style="551" customWidth="1"/>
    <col min="16147" max="16148" width="9.21875" style="551" customWidth="1"/>
    <col min="16149" max="16151" width="7.6640625" style="551" customWidth="1"/>
    <col min="16152" max="16152" width="14.5546875" style="551" customWidth="1"/>
    <col min="16153" max="16384" width="7.21875" style="551"/>
  </cols>
  <sheetData>
    <row r="1" spans="1:25" ht="20.100000000000001" customHeight="1">
      <c r="A1" s="489" t="s">
        <v>1049</v>
      </c>
      <c r="B1" s="490"/>
      <c r="F1" s="583"/>
      <c r="G1" s="583"/>
      <c r="H1" s="583"/>
      <c r="I1" s="583"/>
      <c r="J1" s="583"/>
      <c r="K1" s="583"/>
      <c r="L1" s="583"/>
      <c r="M1" s="583"/>
      <c r="N1" s="583"/>
      <c r="O1" s="583"/>
      <c r="P1" s="583"/>
      <c r="Q1" s="583"/>
      <c r="R1" s="583"/>
      <c r="S1" s="583"/>
      <c r="T1" s="2303" t="s">
        <v>871</v>
      </c>
      <c r="U1" s="2304"/>
      <c r="V1" s="2306" t="s">
        <v>1782</v>
      </c>
      <c r="W1" s="2306"/>
      <c r="X1" s="2306"/>
      <c r="Y1" s="147" t="s">
        <v>873</v>
      </c>
    </row>
    <row r="2" spans="1:25" ht="20.100000000000001" customHeight="1">
      <c r="A2" s="554" t="s">
        <v>1551</v>
      </c>
      <c r="B2" s="494" t="s">
        <v>1783</v>
      </c>
      <c r="C2" s="608"/>
      <c r="D2" s="583"/>
      <c r="E2" s="583"/>
      <c r="F2" s="583"/>
      <c r="G2" s="583"/>
      <c r="H2" s="583"/>
      <c r="I2" s="583"/>
      <c r="J2" s="583"/>
      <c r="K2" s="583"/>
      <c r="L2" s="583"/>
      <c r="M2" s="583"/>
      <c r="N2" s="583"/>
      <c r="O2" s="583"/>
      <c r="P2" s="583"/>
      <c r="Q2" s="583"/>
      <c r="R2" s="583"/>
      <c r="S2" s="583"/>
      <c r="T2" s="2303" t="s">
        <v>1156</v>
      </c>
      <c r="U2" s="2304"/>
      <c r="V2" s="2307" t="s">
        <v>1784</v>
      </c>
      <c r="W2" s="2307"/>
      <c r="X2" s="2307"/>
    </row>
    <row r="3" spans="1:25" ht="21" customHeight="1">
      <c r="A3" s="2450"/>
      <c r="B3" s="2450"/>
      <c r="C3" s="2450"/>
      <c r="D3" s="2450"/>
      <c r="E3" s="2450"/>
      <c r="F3" s="2450"/>
      <c r="G3" s="2450"/>
      <c r="H3" s="2450"/>
      <c r="I3" s="2450"/>
      <c r="J3" s="2450"/>
      <c r="K3" s="2450"/>
      <c r="L3" s="2450"/>
      <c r="M3" s="2450"/>
      <c r="N3" s="2450"/>
      <c r="O3" s="2450"/>
      <c r="P3" s="2450"/>
      <c r="Q3" s="2450"/>
      <c r="R3" s="2450"/>
      <c r="S3" s="2450"/>
      <c r="T3" s="2450"/>
      <c r="U3" s="2450"/>
      <c r="V3" s="2450"/>
      <c r="W3" s="2450"/>
      <c r="X3" s="2450"/>
    </row>
    <row r="4" spans="1:25" ht="35.1" customHeight="1">
      <c r="A4" s="2448" t="s">
        <v>1785</v>
      </c>
      <c r="B4" s="2449"/>
      <c r="C4" s="2449"/>
      <c r="D4" s="2449"/>
      <c r="E4" s="2449"/>
      <c r="F4" s="2449"/>
      <c r="G4" s="2449"/>
      <c r="H4" s="2449"/>
      <c r="I4" s="2449"/>
      <c r="J4" s="2449"/>
      <c r="K4" s="2449"/>
      <c r="L4" s="2449"/>
      <c r="M4" s="2449"/>
      <c r="N4" s="2449"/>
      <c r="O4" s="2449"/>
      <c r="P4" s="2449"/>
      <c r="Q4" s="2449"/>
      <c r="R4" s="2449"/>
      <c r="S4" s="2449"/>
      <c r="T4" s="2449"/>
      <c r="U4" s="2449"/>
      <c r="V4" s="2449"/>
      <c r="W4" s="2449"/>
      <c r="X4" s="2449"/>
    </row>
    <row r="5" spans="1:25" ht="21" customHeight="1" thickBot="1">
      <c r="A5" s="2451" t="s">
        <v>2217</v>
      </c>
      <c r="B5" s="2451"/>
      <c r="C5" s="2451"/>
      <c r="D5" s="2451"/>
      <c r="E5" s="2451"/>
      <c r="F5" s="2451"/>
      <c r="G5" s="2451"/>
      <c r="H5" s="2451"/>
      <c r="I5" s="2451"/>
      <c r="J5" s="2451"/>
      <c r="K5" s="2451"/>
      <c r="L5" s="2451"/>
      <c r="M5" s="2451"/>
      <c r="N5" s="2451"/>
      <c r="O5" s="2451"/>
      <c r="P5" s="2451"/>
      <c r="Q5" s="2451"/>
      <c r="R5" s="2451"/>
      <c r="S5" s="2451"/>
      <c r="T5" s="2451"/>
      <c r="U5" s="2451"/>
      <c r="V5" s="2451"/>
      <c r="W5" s="2451"/>
      <c r="X5" s="2451"/>
    </row>
    <row r="6" spans="1:25" s="562" customFormat="1" ht="28.5" customHeight="1">
      <c r="A6" s="2420" t="s">
        <v>1786</v>
      </c>
      <c r="B6" s="2453" t="s">
        <v>1787</v>
      </c>
      <c r="C6" s="2456" t="s">
        <v>1715</v>
      </c>
      <c r="D6" s="2456"/>
      <c r="E6" s="2456"/>
      <c r="F6" s="2456"/>
      <c r="G6" s="2326" t="s">
        <v>1788</v>
      </c>
      <c r="H6" s="2326"/>
      <c r="I6" s="2326"/>
      <c r="J6" s="2326"/>
      <c r="K6" s="2326"/>
      <c r="L6" s="2326"/>
      <c r="M6" s="2326"/>
      <c r="N6" s="2326"/>
      <c r="O6" s="2326"/>
      <c r="P6" s="2326"/>
      <c r="Q6" s="2326"/>
      <c r="R6" s="2327"/>
      <c r="S6" s="2325" t="s">
        <v>1789</v>
      </c>
      <c r="T6" s="2326"/>
      <c r="U6" s="2326"/>
      <c r="V6" s="2326"/>
      <c r="W6" s="2326"/>
      <c r="X6" s="2326"/>
    </row>
    <row r="7" spans="1:25" s="562" customFormat="1" ht="22.5" customHeight="1">
      <c r="A7" s="2452"/>
      <c r="B7" s="2454"/>
      <c r="C7" s="2329" t="s">
        <v>1790</v>
      </c>
      <c r="D7" s="2330"/>
      <c r="E7" s="2330"/>
      <c r="F7" s="2457" t="s">
        <v>1791</v>
      </c>
      <c r="G7" s="2457" t="s">
        <v>1790</v>
      </c>
      <c r="H7" s="2457" t="s">
        <v>1792</v>
      </c>
      <c r="I7" s="2459" t="s">
        <v>1793</v>
      </c>
      <c r="J7" s="2457" t="s">
        <v>1794</v>
      </c>
      <c r="K7" s="2457" t="s">
        <v>1795</v>
      </c>
      <c r="L7" s="2461" t="s">
        <v>1796</v>
      </c>
      <c r="M7" s="658"/>
      <c r="N7" s="2457" t="s">
        <v>1797</v>
      </c>
      <c r="O7" s="2329" t="s">
        <v>1798</v>
      </c>
      <c r="P7" s="2331"/>
      <c r="Q7" s="2329" t="s">
        <v>1799</v>
      </c>
      <c r="R7" s="2331"/>
      <c r="S7" s="2457" t="s">
        <v>1790</v>
      </c>
      <c r="T7" s="2457" t="s">
        <v>1792</v>
      </c>
      <c r="U7" s="2329" t="s">
        <v>1798</v>
      </c>
      <c r="V7" s="2330"/>
      <c r="W7" s="2329" t="s">
        <v>1799</v>
      </c>
      <c r="X7" s="2330"/>
    </row>
    <row r="8" spans="1:25" s="562" customFormat="1" ht="59.4" customHeight="1" thickBot="1">
      <c r="A8" s="2421"/>
      <c r="B8" s="2455"/>
      <c r="C8" s="659" t="s">
        <v>1097</v>
      </c>
      <c r="D8" s="659" t="s">
        <v>1800</v>
      </c>
      <c r="E8" s="659" t="s">
        <v>1801</v>
      </c>
      <c r="F8" s="2455"/>
      <c r="G8" s="2455"/>
      <c r="H8" s="2455"/>
      <c r="I8" s="2460"/>
      <c r="J8" s="2455"/>
      <c r="K8" s="2455"/>
      <c r="L8" s="2455"/>
      <c r="M8" s="660" t="s">
        <v>1802</v>
      </c>
      <c r="N8" s="2455"/>
      <c r="O8" s="661" t="s">
        <v>1803</v>
      </c>
      <c r="P8" s="661" t="s">
        <v>1804</v>
      </c>
      <c r="Q8" s="661" t="s">
        <v>1805</v>
      </c>
      <c r="R8" s="661" t="s">
        <v>1804</v>
      </c>
      <c r="S8" s="2455"/>
      <c r="T8" s="2455"/>
      <c r="U8" s="661" t="s">
        <v>1803</v>
      </c>
      <c r="V8" s="662" t="s">
        <v>1804</v>
      </c>
      <c r="W8" s="661" t="s">
        <v>1805</v>
      </c>
      <c r="X8" s="662" t="s">
        <v>1804</v>
      </c>
    </row>
    <row r="9" spans="1:25" s="567" customFormat="1" ht="50.1" customHeight="1">
      <c r="A9" s="2452" t="s">
        <v>2218</v>
      </c>
      <c r="B9" s="663" t="s">
        <v>1575</v>
      </c>
      <c r="C9" s="1090">
        <f>SUM(C10:C11)</f>
        <v>8</v>
      </c>
      <c r="D9" s="1090">
        <f t="shared" ref="D9:X9" si="0">SUM(D10:D11)</f>
        <v>4</v>
      </c>
      <c r="E9" s="1090">
        <f t="shared" si="0"/>
        <v>4</v>
      </c>
      <c r="F9" s="1090">
        <f t="shared" si="0"/>
        <v>213357</v>
      </c>
      <c r="G9" s="1090">
        <f t="shared" si="0"/>
        <v>2</v>
      </c>
      <c r="H9" s="1090">
        <f t="shared" si="0"/>
        <v>58120</v>
      </c>
      <c r="I9" s="1090">
        <f t="shared" si="0"/>
        <v>58120</v>
      </c>
      <c r="J9" s="1090">
        <f t="shared" si="0"/>
        <v>0</v>
      </c>
      <c r="K9" s="1090">
        <f t="shared" si="0"/>
        <v>502</v>
      </c>
      <c r="L9" s="1090">
        <f t="shared" si="0"/>
        <v>226</v>
      </c>
      <c r="M9" s="1090">
        <f t="shared" si="0"/>
        <v>1</v>
      </c>
      <c r="N9" s="1090">
        <f t="shared" si="0"/>
        <v>276</v>
      </c>
      <c r="O9" s="1090">
        <f t="shared" si="0"/>
        <v>1</v>
      </c>
      <c r="P9" s="1090">
        <f t="shared" si="0"/>
        <v>0</v>
      </c>
      <c r="Q9" s="1090">
        <f t="shared" si="0"/>
        <v>40</v>
      </c>
      <c r="R9" s="1090">
        <f t="shared" si="0"/>
        <v>12</v>
      </c>
      <c r="S9" s="1090">
        <f t="shared" si="0"/>
        <v>6</v>
      </c>
      <c r="T9" s="1090">
        <f t="shared" si="0"/>
        <v>155237</v>
      </c>
      <c r="U9" s="1090">
        <f t="shared" si="0"/>
        <v>2</v>
      </c>
      <c r="V9" s="1090">
        <f t="shared" si="0"/>
        <v>0</v>
      </c>
      <c r="W9" s="1090">
        <f t="shared" si="0"/>
        <v>2</v>
      </c>
      <c r="X9" s="1090">
        <f t="shared" si="0"/>
        <v>0</v>
      </c>
    </row>
    <row r="10" spans="1:25" ht="50.1" customHeight="1">
      <c r="A10" s="2452"/>
      <c r="B10" s="506" t="s">
        <v>1806</v>
      </c>
      <c r="C10" s="1089">
        <f>SUM(D10:E10)</f>
        <v>8</v>
      </c>
      <c r="D10" s="1089">
        <v>4</v>
      </c>
      <c r="E10" s="1089">
        <v>4</v>
      </c>
      <c r="F10" s="1089">
        <v>213357</v>
      </c>
      <c r="G10" s="1089">
        <v>2</v>
      </c>
      <c r="H10" s="1089">
        <v>58120</v>
      </c>
      <c r="I10" s="1089">
        <v>58120</v>
      </c>
      <c r="J10" s="1089">
        <v>0</v>
      </c>
      <c r="K10" s="1089">
        <v>502</v>
      </c>
      <c r="L10" s="1089">
        <v>226</v>
      </c>
      <c r="M10" s="1089">
        <v>1</v>
      </c>
      <c r="N10" s="1089">
        <v>276</v>
      </c>
      <c r="O10" s="1089">
        <v>1</v>
      </c>
      <c r="P10" s="1089">
        <v>0</v>
      </c>
      <c r="Q10" s="1089">
        <v>40</v>
      </c>
      <c r="R10" s="1089">
        <v>12</v>
      </c>
      <c r="S10" s="1089">
        <v>6</v>
      </c>
      <c r="T10" s="1089">
        <v>155237</v>
      </c>
      <c r="U10" s="1088">
        <v>2</v>
      </c>
      <c r="V10" s="1088">
        <v>0</v>
      </c>
      <c r="W10" s="1088">
        <v>2</v>
      </c>
      <c r="X10" s="1088">
        <v>0</v>
      </c>
    </row>
    <row r="11" spans="1:25" ht="50.1" customHeight="1">
      <c r="A11" s="2458"/>
      <c r="B11" s="506" t="s">
        <v>1807</v>
      </c>
      <c r="C11" s="1089">
        <f>SUM(D11:E11)</f>
        <v>0</v>
      </c>
      <c r="D11" s="1089">
        <v>0</v>
      </c>
      <c r="E11" s="1089">
        <v>0</v>
      </c>
      <c r="F11" s="1089">
        <v>0</v>
      </c>
      <c r="G11" s="1089">
        <v>0</v>
      </c>
      <c r="H11" s="1089">
        <v>0</v>
      </c>
      <c r="I11" s="1089">
        <v>0</v>
      </c>
      <c r="J11" s="1089">
        <v>0</v>
      </c>
      <c r="K11" s="1089">
        <v>0</v>
      </c>
      <c r="L11" s="1089">
        <v>0</v>
      </c>
      <c r="M11" s="1089">
        <v>0</v>
      </c>
      <c r="N11" s="1089">
        <v>0</v>
      </c>
      <c r="O11" s="1089">
        <v>0</v>
      </c>
      <c r="P11" s="1089">
        <v>0</v>
      </c>
      <c r="Q11" s="1089">
        <v>0</v>
      </c>
      <c r="R11" s="1089">
        <v>0</v>
      </c>
      <c r="S11" s="1089">
        <v>0</v>
      </c>
      <c r="T11" s="1089">
        <v>0</v>
      </c>
      <c r="U11" s="1088">
        <v>0</v>
      </c>
      <c r="V11" s="1088">
        <v>0</v>
      </c>
      <c r="W11" s="1088">
        <v>0</v>
      </c>
      <c r="X11" s="1088">
        <v>0</v>
      </c>
    </row>
    <row r="12" spans="1:25" s="491" customFormat="1" ht="50.1" customHeight="1" thickBot="1">
      <c r="A12" s="514" t="s">
        <v>1578</v>
      </c>
      <c r="B12" s="515"/>
      <c r="C12" s="515"/>
      <c r="D12" s="515"/>
      <c r="E12" s="515"/>
      <c r="F12" s="516"/>
      <c r="G12" s="517"/>
      <c r="H12" s="517"/>
      <c r="I12" s="516"/>
      <c r="J12" s="517"/>
      <c r="K12" s="517"/>
      <c r="L12" s="516"/>
      <c r="M12" s="515"/>
      <c r="N12" s="515"/>
      <c r="O12" s="518"/>
      <c r="P12" s="519"/>
      <c r="Q12" s="518"/>
      <c r="R12" s="519"/>
      <c r="S12" s="516"/>
      <c r="T12" s="516"/>
      <c r="U12" s="516"/>
      <c r="V12" s="516"/>
      <c r="W12" s="516"/>
      <c r="X12" s="516"/>
    </row>
    <row r="13" spans="1:25" s="491" customFormat="1" ht="13.5" customHeight="1">
      <c r="A13" s="521" t="s">
        <v>1222</v>
      </c>
      <c r="B13" s="493"/>
      <c r="C13" s="493"/>
      <c r="D13" s="493"/>
      <c r="E13" s="493"/>
      <c r="G13" s="503" t="s">
        <v>1223</v>
      </c>
      <c r="H13" s="493"/>
      <c r="L13" s="493" t="s">
        <v>1808</v>
      </c>
      <c r="M13" s="493"/>
      <c r="O13" s="493"/>
      <c r="Q13" s="493"/>
      <c r="T13" s="522" t="s">
        <v>1809</v>
      </c>
    </row>
    <row r="14" spans="1:25" s="491" customFormat="1" ht="13.5" customHeight="1">
      <c r="A14" s="521"/>
      <c r="B14" s="493"/>
      <c r="C14" s="493"/>
      <c r="D14" s="493"/>
      <c r="E14" s="493"/>
      <c r="G14" s="503"/>
      <c r="H14" s="493"/>
      <c r="L14" s="493"/>
      <c r="M14" s="493"/>
      <c r="O14" s="493"/>
      <c r="Q14" s="493"/>
      <c r="T14" s="522"/>
    </row>
    <row r="15" spans="1:25" s="491" customFormat="1" ht="13.5" customHeight="1">
      <c r="H15" s="493"/>
      <c r="L15" s="493" t="s">
        <v>1009</v>
      </c>
      <c r="M15" s="493"/>
      <c r="N15" s="523"/>
      <c r="O15" s="493"/>
      <c r="Q15" s="493"/>
      <c r="S15" s="493"/>
    </row>
    <row r="16" spans="1:25" s="491" customFormat="1" ht="13.5" customHeight="1">
      <c r="H16" s="493"/>
      <c r="L16" s="493"/>
      <c r="M16" s="493"/>
      <c r="N16" s="523"/>
      <c r="O16" s="493"/>
      <c r="Q16" s="493"/>
      <c r="S16" s="493"/>
    </row>
    <row r="17" spans="1:24" ht="16.5" customHeight="1">
      <c r="A17" s="524" t="s">
        <v>1579</v>
      </c>
      <c r="B17" s="582"/>
      <c r="C17" s="583"/>
      <c r="D17" s="583"/>
      <c r="E17" s="583"/>
      <c r="F17" s="583"/>
      <c r="G17" s="583"/>
      <c r="H17" s="583"/>
      <c r="I17" s="583"/>
      <c r="J17" s="583"/>
      <c r="K17" s="583"/>
      <c r="L17" s="583"/>
      <c r="M17" s="583"/>
      <c r="N17" s="583"/>
      <c r="O17" s="583"/>
      <c r="P17" s="583"/>
      <c r="Q17" s="583"/>
      <c r="R17" s="583"/>
      <c r="S17" s="583"/>
      <c r="T17" s="583"/>
      <c r="X17" s="525" t="s">
        <v>2221</v>
      </c>
    </row>
    <row r="18" spans="1:24" ht="16.5" customHeight="1">
      <c r="A18" s="524" t="s">
        <v>1636</v>
      </c>
      <c r="B18" s="582"/>
      <c r="C18" s="583"/>
      <c r="D18" s="583"/>
      <c r="E18" s="583"/>
      <c r="F18" s="583"/>
      <c r="G18" s="583"/>
      <c r="H18" s="583"/>
      <c r="I18" s="583"/>
      <c r="J18" s="583"/>
      <c r="K18" s="583"/>
      <c r="L18" s="583"/>
      <c r="M18" s="583"/>
      <c r="N18" s="583"/>
      <c r="O18" s="583"/>
      <c r="P18" s="583"/>
      <c r="Q18" s="583"/>
      <c r="R18" s="583"/>
      <c r="S18" s="583"/>
      <c r="T18" s="583"/>
    </row>
    <row r="19" spans="1:24" ht="16.5" customHeight="1">
      <c r="A19" s="548"/>
      <c r="B19" s="664" t="s">
        <v>1810</v>
      </c>
    </row>
    <row r="20" spans="1:24" ht="21" customHeight="1"/>
    <row r="21" spans="1:24" ht="16.5" customHeight="1"/>
    <row r="22" spans="1:24" ht="16.5" customHeight="1"/>
    <row r="23" spans="1:24" s="562" customFormat="1" ht="28.5" customHeight="1"/>
    <row r="24" spans="1:24" s="562" customFormat="1" ht="28.5" customHeight="1"/>
    <row r="25" spans="1:24" s="562" customFormat="1" ht="53.25" customHeight="1"/>
    <row r="26" spans="1:24" s="567" customFormat="1" ht="23.25" customHeight="1"/>
    <row r="27" spans="1:24" ht="23.25" customHeight="1"/>
    <row r="28" spans="1:24" ht="23.25" customHeight="1"/>
    <row r="29" spans="1:24" s="567" customFormat="1" ht="23.25" customHeight="1"/>
    <row r="30" spans="1:24" ht="23.25" customHeight="1"/>
    <row r="31" spans="1:24" ht="23.25" customHeight="1"/>
    <row r="32" spans="1:24" s="567" customFormat="1" ht="23.25" customHeight="1"/>
    <row r="33" spans="1:24" ht="23.25" customHeight="1"/>
    <row r="34" spans="1:24" ht="23.25" customHeight="1"/>
    <row r="35" spans="1:24" s="567" customFormat="1" ht="23.25" customHeight="1"/>
    <row r="36" spans="1:24" ht="23.25" customHeight="1"/>
    <row r="37" spans="1:24" ht="23.25" customHeight="1"/>
    <row r="38" spans="1:24" ht="14.25" customHeight="1"/>
    <row r="39" spans="1:24" ht="14.25" customHeight="1"/>
    <row r="40" spans="1:24" ht="16.5" customHeight="1">
      <c r="U40" s="583"/>
      <c r="V40" s="583"/>
      <c r="W40" s="583"/>
      <c r="X40" s="583"/>
    </row>
    <row r="41" spans="1:24" ht="16.5" customHeight="1">
      <c r="U41" s="583"/>
      <c r="V41" s="583"/>
      <c r="W41" s="583"/>
      <c r="X41" s="583"/>
    </row>
    <row r="42" spans="1:24">
      <c r="A42" s="585"/>
      <c r="B42" s="585"/>
      <c r="C42" s="585"/>
      <c r="D42" s="585"/>
      <c r="E42" s="585"/>
      <c r="F42" s="585"/>
      <c r="G42" s="585"/>
      <c r="H42" s="585"/>
      <c r="I42" s="585"/>
      <c r="J42" s="585"/>
      <c r="K42" s="585"/>
      <c r="L42" s="585"/>
      <c r="M42" s="585"/>
      <c r="N42" s="585"/>
      <c r="O42" s="585"/>
      <c r="P42" s="585"/>
      <c r="Q42" s="585"/>
      <c r="R42" s="585"/>
      <c r="S42" s="585"/>
      <c r="T42" s="585"/>
      <c r="U42" s="585"/>
      <c r="V42" s="585"/>
      <c r="W42" s="585"/>
      <c r="X42" s="585"/>
    </row>
  </sheetData>
  <mergeCells count="28">
    <mergeCell ref="O7:P7"/>
    <mergeCell ref="A9:A11"/>
    <mergeCell ref="I7:I8"/>
    <mergeCell ref="J7:J8"/>
    <mergeCell ref="K7:K8"/>
    <mergeCell ref="L7:L8"/>
    <mergeCell ref="A5:X5"/>
    <mergeCell ref="A6:A8"/>
    <mergeCell ref="B6:B8"/>
    <mergeCell ref="C6:F6"/>
    <mergeCell ref="G6:R6"/>
    <mergeCell ref="S6:X6"/>
    <mergeCell ref="C7:E7"/>
    <mergeCell ref="F7:F8"/>
    <mergeCell ref="G7:G8"/>
    <mergeCell ref="H7:H8"/>
    <mergeCell ref="Q7:R7"/>
    <mergeCell ref="S7:S8"/>
    <mergeCell ref="T7:T8"/>
    <mergeCell ref="U7:V7"/>
    <mergeCell ref="W7:X7"/>
    <mergeCell ref="N7:N8"/>
    <mergeCell ref="A4:X4"/>
    <mergeCell ref="T1:U1"/>
    <mergeCell ref="V1:X1"/>
    <mergeCell ref="T2:U2"/>
    <mergeCell ref="V2:X2"/>
    <mergeCell ref="A3:X3"/>
  </mergeCells>
  <phoneticPr fontId="13" type="noConversion"/>
  <hyperlinks>
    <hyperlink ref="Y1" location="預告統計資料發布時間表!A1" display="回發布時間表" xr:uid="{E40F2E77-EA3A-4E06-ABA7-22E44749CB9A}"/>
  </hyperlinks>
  <printOptions horizontalCentered="1" verticalCentered="1"/>
  <pageMargins left="0.59055118110236227" right="0.55118110236220474" top="0.78740157480314965" bottom="0.59055118110236227" header="0.51181102362204722" footer="0.51181102362204722"/>
  <pageSetup paperSize="9" scale="63" orientation="landscape" r:id="rId1"/>
  <headerFooter alignWithMargins="0"/>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DEC7B-BA41-4565-9D12-515F54FB4305}">
  <sheetPr>
    <pageSetUpPr fitToPage="1"/>
  </sheetPr>
  <dimension ref="A1:U69"/>
  <sheetViews>
    <sheetView zoomScaleNormal="75" workbookViewId="0">
      <selection activeCell="U1" sqref="U1"/>
    </sheetView>
  </sheetViews>
  <sheetFormatPr defaultColWidth="7.21875" defaultRowHeight="12"/>
  <cols>
    <col min="1" max="1" width="9.5546875" style="551" customWidth="1"/>
    <col min="2" max="2" width="6.5546875" style="551" customWidth="1"/>
    <col min="3" max="20" width="9" style="551" customWidth="1"/>
    <col min="21" max="256" width="7.21875" style="551"/>
    <col min="257" max="257" width="9.5546875" style="551" customWidth="1"/>
    <col min="258" max="258" width="6.5546875" style="551" customWidth="1"/>
    <col min="259" max="259" width="8.44140625" style="551" customWidth="1"/>
    <col min="260" max="261" width="7.6640625" style="551" customWidth="1"/>
    <col min="262" max="272" width="8.44140625" style="551" customWidth="1"/>
    <col min="273" max="273" width="9.21875" style="551" customWidth="1"/>
    <col min="274" max="274" width="10.44140625" style="551" customWidth="1"/>
    <col min="275" max="275" width="9.33203125" style="551" customWidth="1"/>
    <col min="276" max="276" width="15.44140625" style="551" customWidth="1"/>
    <col min="277" max="512" width="7.21875" style="551"/>
    <col min="513" max="513" width="9.5546875" style="551" customWidth="1"/>
    <col min="514" max="514" width="6.5546875" style="551" customWidth="1"/>
    <col min="515" max="515" width="8.44140625" style="551" customWidth="1"/>
    <col min="516" max="517" width="7.6640625" style="551" customWidth="1"/>
    <col min="518" max="528" width="8.44140625" style="551" customWidth="1"/>
    <col min="529" max="529" width="9.21875" style="551" customWidth="1"/>
    <col min="530" max="530" width="10.44140625" style="551" customWidth="1"/>
    <col min="531" max="531" width="9.33203125" style="551" customWidth="1"/>
    <col min="532" max="532" width="15.44140625" style="551" customWidth="1"/>
    <col min="533" max="768" width="7.21875" style="551"/>
    <col min="769" max="769" width="9.5546875" style="551" customWidth="1"/>
    <col min="770" max="770" width="6.5546875" style="551" customWidth="1"/>
    <col min="771" max="771" width="8.44140625" style="551" customWidth="1"/>
    <col min="772" max="773" width="7.6640625" style="551" customWidth="1"/>
    <col min="774" max="784" width="8.44140625" style="551" customWidth="1"/>
    <col min="785" max="785" width="9.21875" style="551" customWidth="1"/>
    <col min="786" max="786" width="10.44140625" style="551" customWidth="1"/>
    <col min="787" max="787" width="9.33203125" style="551" customWidth="1"/>
    <col min="788" max="788" width="15.44140625" style="551" customWidth="1"/>
    <col min="789" max="1024" width="7.21875" style="551"/>
    <col min="1025" max="1025" width="9.5546875" style="551" customWidth="1"/>
    <col min="1026" max="1026" width="6.5546875" style="551" customWidth="1"/>
    <col min="1027" max="1027" width="8.44140625" style="551" customWidth="1"/>
    <col min="1028" max="1029" width="7.6640625" style="551" customWidth="1"/>
    <col min="1030" max="1040" width="8.44140625" style="551" customWidth="1"/>
    <col min="1041" max="1041" width="9.21875" style="551" customWidth="1"/>
    <col min="1042" max="1042" width="10.44140625" style="551" customWidth="1"/>
    <col min="1043" max="1043" width="9.33203125" style="551" customWidth="1"/>
    <col min="1044" max="1044" width="15.44140625" style="551" customWidth="1"/>
    <col min="1045" max="1280" width="7.21875" style="551"/>
    <col min="1281" max="1281" width="9.5546875" style="551" customWidth="1"/>
    <col min="1282" max="1282" width="6.5546875" style="551" customWidth="1"/>
    <col min="1283" max="1283" width="8.44140625" style="551" customWidth="1"/>
    <col min="1284" max="1285" width="7.6640625" style="551" customWidth="1"/>
    <col min="1286" max="1296" width="8.44140625" style="551" customWidth="1"/>
    <col min="1297" max="1297" width="9.21875" style="551" customWidth="1"/>
    <col min="1298" max="1298" width="10.44140625" style="551" customWidth="1"/>
    <col min="1299" max="1299" width="9.33203125" style="551" customWidth="1"/>
    <col min="1300" max="1300" width="15.44140625" style="551" customWidth="1"/>
    <col min="1301" max="1536" width="7.21875" style="551"/>
    <col min="1537" max="1537" width="9.5546875" style="551" customWidth="1"/>
    <col min="1538" max="1538" width="6.5546875" style="551" customWidth="1"/>
    <col min="1539" max="1539" width="8.44140625" style="551" customWidth="1"/>
    <col min="1540" max="1541" width="7.6640625" style="551" customWidth="1"/>
    <col min="1542" max="1552" width="8.44140625" style="551" customWidth="1"/>
    <col min="1553" max="1553" width="9.21875" style="551" customWidth="1"/>
    <col min="1554" max="1554" width="10.44140625" style="551" customWidth="1"/>
    <col min="1555" max="1555" width="9.33203125" style="551" customWidth="1"/>
    <col min="1556" max="1556" width="15.44140625" style="551" customWidth="1"/>
    <col min="1557" max="1792" width="7.21875" style="551"/>
    <col min="1793" max="1793" width="9.5546875" style="551" customWidth="1"/>
    <col min="1794" max="1794" width="6.5546875" style="551" customWidth="1"/>
    <col min="1795" max="1795" width="8.44140625" style="551" customWidth="1"/>
    <col min="1796" max="1797" width="7.6640625" style="551" customWidth="1"/>
    <col min="1798" max="1808" width="8.44140625" style="551" customWidth="1"/>
    <col min="1809" max="1809" width="9.21875" style="551" customWidth="1"/>
    <col min="1810" max="1810" width="10.44140625" style="551" customWidth="1"/>
    <col min="1811" max="1811" width="9.33203125" style="551" customWidth="1"/>
    <col min="1812" max="1812" width="15.44140625" style="551" customWidth="1"/>
    <col min="1813" max="2048" width="7.21875" style="551"/>
    <col min="2049" max="2049" width="9.5546875" style="551" customWidth="1"/>
    <col min="2050" max="2050" width="6.5546875" style="551" customWidth="1"/>
    <col min="2051" max="2051" width="8.44140625" style="551" customWidth="1"/>
    <col min="2052" max="2053" width="7.6640625" style="551" customWidth="1"/>
    <col min="2054" max="2064" width="8.44140625" style="551" customWidth="1"/>
    <col min="2065" max="2065" width="9.21875" style="551" customWidth="1"/>
    <col min="2066" max="2066" width="10.44140625" style="551" customWidth="1"/>
    <col min="2067" max="2067" width="9.33203125" style="551" customWidth="1"/>
    <col min="2068" max="2068" width="15.44140625" style="551" customWidth="1"/>
    <col min="2069" max="2304" width="7.21875" style="551"/>
    <col min="2305" max="2305" width="9.5546875" style="551" customWidth="1"/>
    <col min="2306" max="2306" width="6.5546875" style="551" customWidth="1"/>
    <col min="2307" max="2307" width="8.44140625" style="551" customWidth="1"/>
    <col min="2308" max="2309" width="7.6640625" style="551" customWidth="1"/>
    <col min="2310" max="2320" width="8.44140625" style="551" customWidth="1"/>
    <col min="2321" max="2321" width="9.21875" style="551" customWidth="1"/>
    <col min="2322" max="2322" width="10.44140625" style="551" customWidth="1"/>
    <col min="2323" max="2323" width="9.33203125" style="551" customWidth="1"/>
    <col min="2324" max="2324" width="15.44140625" style="551" customWidth="1"/>
    <col min="2325" max="2560" width="7.21875" style="551"/>
    <col min="2561" max="2561" width="9.5546875" style="551" customWidth="1"/>
    <col min="2562" max="2562" width="6.5546875" style="551" customWidth="1"/>
    <col min="2563" max="2563" width="8.44140625" style="551" customWidth="1"/>
    <col min="2564" max="2565" width="7.6640625" style="551" customWidth="1"/>
    <col min="2566" max="2576" width="8.44140625" style="551" customWidth="1"/>
    <col min="2577" max="2577" width="9.21875" style="551" customWidth="1"/>
    <col min="2578" max="2578" width="10.44140625" style="551" customWidth="1"/>
    <col min="2579" max="2579" width="9.33203125" style="551" customWidth="1"/>
    <col min="2580" max="2580" width="15.44140625" style="551" customWidth="1"/>
    <col min="2581" max="2816" width="7.21875" style="551"/>
    <col min="2817" max="2817" width="9.5546875" style="551" customWidth="1"/>
    <col min="2818" max="2818" width="6.5546875" style="551" customWidth="1"/>
    <col min="2819" max="2819" width="8.44140625" style="551" customWidth="1"/>
    <col min="2820" max="2821" width="7.6640625" style="551" customWidth="1"/>
    <col min="2822" max="2832" width="8.44140625" style="551" customWidth="1"/>
    <col min="2833" max="2833" width="9.21875" style="551" customWidth="1"/>
    <col min="2834" max="2834" width="10.44140625" style="551" customWidth="1"/>
    <col min="2835" max="2835" width="9.33203125" style="551" customWidth="1"/>
    <col min="2836" max="2836" width="15.44140625" style="551" customWidth="1"/>
    <col min="2837" max="3072" width="7.21875" style="551"/>
    <col min="3073" max="3073" width="9.5546875" style="551" customWidth="1"/>
    <col min="3074" max="3074" width="6.5546875" style="551" customWidth="1"/>
    <col min="3075" max="3075" width="8.44140625" style="551" customWidth="1"/>
    <col min="3076" max="3077" width="7.6640625" style="551" customWidth="1"/>
    <col min="3078" max="3088" width="8.44140625" style="551" customWidth="1"/>
    <col min="3089" max="3089" width="9.21875" style="551" customWidth="1"/>
    <col min="3090" max="3090" width="10.44140625" style="551" customWidth="1"/>
    <col min="3091" max="3091" width="9.33203125" style="551" customWidth="1"/>
    <col min="3092" max="3092" width="15.44140625" style="551" customWidth="1"/>
    <col min="3093" max="3328" width="7.21875" style="551"/>
    <col min="3329" max="3329" width="9.5546875" style="551" customWidth="1"/>
    <col min="3330" max="3330" width="6.5546875" style="551" customWidth="1"/>
    <col min="3331" max="3331" width="8.44140625" style="551" customWidth="1"/>
    <col min="3332" max="3333" width="7.6640625" style="551" customWidth="1"/>
    <col min="3334" max="3344" width="8.44140625" style="551" customWidth="1"/>
    <col min="3345" max="3345" width="9.21875" style="551" customWidth="1"/>
    <col min="3346" max="3346" width="10.44140625" style="551" customWidth="1"/>
    <col min="3347" max="3347" width="9.33203125" style="551" customWidth="1"/>
    <col min="3348" max="3348" width="15.44140625" style="551" customWidth="1"/>
    <col min="3349" max="3584" width="7.21875" style="551"/>
    <col min="3585" max="3585" width="9.5546875" style="551" customWidth="1"/>
    <col min="3586" max="3586" width="6.5546875" style="551" customWidth="1"/>
    <col min="3587" max="3587" width="8.44140625" style="551" customWidth="1"/>
    <col min="3588" max="3589" width="7.6640625" style="551" customWidth="1"/>
    <col min="3590" max="3600" width="8.44140625" style="551" customWidth="1"/>
    <col min="3601" max="3601" width="9.21875" style="551" customWidth="1"/>
    <col min="3602" max="3602" width="10.44140625" style="551" customWidth="1"/>
    <col min="3603" max="3603" width="9.33203125" style="551" customWidth="1"/>
    <col min="3604" max="3604" width="15.44140625" style="551" customWidth="1"/>
    <col min="3605" max="3840" width="7.21875" style="551"/>
    <col min="3841" max="3841" width="9.5546875" style="551" customWidth="1"/>
    <col min="3842" max="3842" width="6.5546875" style="551" customWidth="1"/>
    <col min="3843" max="3843" width="8.44140625" style="551" customWidth="1"/>
    <col min="3844" max="3845" width="7.6640625" style="551" customWidth="1"/>
    <col min="3846" max="3856" width="8.44140625" style="551" customWidth="1"/>
    <col min="3857" max="3857" width="9.21875" style="551" customWidth="1"/>
    <col min="3858" max="3858" width="10.44140625" style="551" customWidth="1"/>
    <col min="3859" max="3859" width="9.33203125" style="551" customWidth="1"/>
    <col min="3860" max="3860" width="15.44140625" style="551" customWidth="1"/>
    <col min="3861" max="4096" width="7.21875" style="551"/>
    <col min="4097" max="4097" width="9.5546875" style="551" customWidth="1"/>
    <col min="4098" max="4098" width="6.5546875" style="551" customWidth="1"/>
    <col min="4099" max="4099" width="8.44140625" style="551" customWidth="1"/>
    <col min="4100" max="4101" width="7.6640625" style="551" customWidth="1"/>
    <col min="4102" max="4112" width="8.44140625" style="551" customWidth="1"/>
    <col min="4113" max="4113" width="9.21875" style="551" customWidth="1"/>
    <col min="4114" max="4114" width="10.44140625" style="551" customWidth="1"/>
    <col min="4115" max="4115" width="9.33203125" style="551" customWidth="1"/>
    <col min="4116" max="4116" width="15.44140625" style="551" customWidth="1"/>
    <col min="4117" max="4352" width="7.21875" style="551"/>
    <col min="4353" max="4353" width="9.5546875" style="551" customWidth="1"/>
    <col min="4354" max="4354" width="6.5546875" style="551" customWidth="1"/>
    <col min="4355" max="4355" width="8.44140625" style="551" customWidth="1"/>
    <col min="4356" max="4357" width="7.6640625" style="551" customWidth="1"/>
    <col min="4358" max="4368" width="8.44140625" style="551" customWidth="1"/>
    <col min="4369" max="4369" width="9.21875" style="551" customWidth="1"/>
    <col min="4370" max="4370" width="10.44140625" style="551" customWidth="1"/>
    <col min="4371" max="4371" width="9.33203125" style="551" customWidth="1"/>
    <col min="4372" max="4372" width="15.44140625" style="551" customWidth="1"/>
    <col min="4373" max="4608" width="7.21875" style="551"/>
    <col min="4609" max="4609" width="9.5546875" style="551" customWidth="1"/>
    <col min="4610" max="4610" width="6.5546875" style="551" customWidth="1"/>
    <col min="4611" max="4611" width="8.44140625" style="551" customWidth="1"/>
    <col min="4612" max="4613" width="7.6640625" style="551" customWidth="1"/>
    <col min="4614" max="4624" width="8.44140625" style="551" customWidth="1"/>
    <col min="4625" max="4625" width="9.21875" style="551" customWidth="1"/>
    <col min="4626" max="4626" width="10.44140625" style="551" customWidth="1"/>
    <col min="4627" max="4627" width="9.33203125" style="551" customWidth="1"/>
    <col min="4628" max="4628" width="15.44140625" style="551" customWidth="1"/>
    <col min="4629" max="4864" width="7.21875" style="551"/>
    <col min="4865" max="4865" width="9.5546875" style="551" customWidth="1"/>
    <col min="4866" max="4866" width="6.5546875" style="551" customWidth="1"/>
    <col min="4867" max="4867" width="8.44140625" style="551" customWidth="1"/>
    <col min="4868" max="4869" width="7.6640625" style="551" customWidth="1"/>
    <col min="4870" max="4880" width="8.44140625" style="551" customWidth="1"/>
    <col min="4881" max="4881" width="9.21875" style="551" customWidth="1"/>
    <col min="4882" max="4882" width="10.44140625" style="551" customWidth="1"/>
    <col min="4883" max="4883" width="9.33203125" style="551" customWidth="1"/>
    <col min="4884" max="4884" width="15.44140625" style="551" customWidth="1"/>
    <col min="4885" max="5120" width="7.21875" style="551"/>
    <col min="5121" max="5121" width="9.5546875" style="551" customWidth="1"/>
    <col min="5122" max="5122" width="6.5546875" style="551" customWidth="1"/>
    <col min="5123" max="5123" width="8.44140625" style="551" customWidth="1"/>
    <col min="5124" max="5125" width="7.6640625" style="551" customWidth="1"/>
    <col min="5126" max="5136" width="8.44140625" style="551" customWidth="1"/>
    <col min="5137" max="5137" width="9.21875" style="551" customWidth="1"/>
    <col min="5138" max="5138" width="10.44140625" style="551" customWidth="1"/>
    <col min="5139" max="5139" width="9.33203125" style="551" customWidth="1"/>
    <col min="5140" max="5140" width="15.44140625" style="551" customWidth="1"/>
    <col min="5141" max="5376" width="7.21875" style="551"/>
    <col min="5377" max="5377" width="9.5546875" style="551" customWidth="1"/>
    <col min="5378" max="5378" width="6.5546875" style="551" customWidth="1"/>
    <col min="5379" max="5379" width="8.44140625" style="551" customWidth="1"/>
    <col min="5380" max="5381" width="7.6640625" style="551" customWidth="1"/>
    <col min="5382" max="5392" width="8.44140625" style="551" customWidth="1"/>
    <col min="5393" max="5393" width="9.21875" style="551" customWidth="1"/>
    <col min="5394" max="5394" width="10.44140625" style="551" customWidth="1"/>
    <col min="5395" max="5395" width="9.33203125" style="551" customWidth="1"/>
    <col min="5396" max="5396" width="15.44140625" style="551" customWidth="1"/>
    <col min="5397" max="5632" width="7.21875" style="551"/>
    <col min="5633" max="5633" width="9.5546875" style="551" customWidth="1"/>
    <col min="5634" max="5634" width="6.5546875" style="551" customWidth="1"/>
    <col min="5635" max="5635" width="8.44140625" style="551" customWidth="1"/>
    <col min="5636" max="5637" width="7.6640625" style="551" customWidth="1"/>
    <col min="5638" max="5648" width="8.44140625" style="551" customWidth="1"/>
    <col min="5649" max="5649" width="9.21875" style="551" customWidth="1"/>
    <col min="5650" max="5650" width="10.44140625" style="551" customWidth="1"/>
    <col min="5651" max="5651" width="9.33203125" style="551" customWidth="1"/>
    <col min="5652" max="5652" width="15.44140625" style="551" customWidth="1"/>
    <col min="5653" max="5888" width="7.21875" style="551"/>
    <col min="5889" max="5889" width="9.5546875" style="551" customWidth="1"/>
    <col min="5890" max="5890" width="6.5546875" style="551" customWidth="1"/>
    <col min="5891" max="5891" width="8.44140625" style="551" customWidth="1"/>
    <col min="5892" max="5893" width="7.6640625" style="551" customWidth="1"/>
    <col min="5894" max="5904" width="8.44140625" style="551" customWidth="1"/>
    <col min="5905" max="5905" width="9.21875" style="551" customWidth="1"/>
    <col min="5906" max="5906" width="10.44140625" style="551" customWidth="1"/>
    <col min="5907" max="5907" width="9.33203125" style="551" customWidth="1"/>
    <col min="5908" max="5908" width="15.44140625" style="551" customWidth="1"/>
    <col min="5909" max="6144" width="7.21875" style="551"/>
    <col min="6145" max="6145" width="9.5546875" style="551" customWidth="1"/>
    <col min="6146" max="6146" width="6.5546875" style="551" customWidth="1"/>
    <col min="6147" max="6147" width="8.44140625" style="551" customWidth="1"/>
    <col min="6148" max="6149" width="7.6640625" style="551" customWidth="1"/>
    <col min="6150" max="6160" width="8.44140625" style="551" customWidth="1"/>
    <col min="6161" max="6161" width="9.21875" style="551" customWidth="1"/>
    <col min="6162" max="6162" width="10.44140625" style="551" customWidth="1"/>
    <col min="6163" max="6163" width="9.33203125" style="551" customWidth="1"/>
    <col min="6164" max="6164" width="15.44140625" style="551" customWidth="1"/>
    <col min="6165" max="6400" width="7.21875" style="551"/>
    <col min="6401" max="6401" width="9.5546875" style="551" customWidth="1"/>
    <col min="6402" max="6402" width="6.5546875" style="551" customWidth="1"/>
    <col min="6403" max="6403" width="8.44140625" style="551" customWidth="1"/>
    <col min="6404" max="6405" width="7.6640625" style="551" customWidth="1"/>
    <col min="6406" max="6416" width="8.44140625" style="551" customWidth="1"/>
    <col min="6417" max="6417" width="9.21875" style="551" customWidth="1"/>
    <col min="6418" max="6418" width="10.44140625" style="551" customWidth="1"/>
    <col min="6419" max="6419" width="9.33203125" style="551" customWidth="1"/>
    <col min="6420" max="6420" width="15.44140625" style="551" customWidth="1"/>
    <col min="6421" max="6656" width="7.21875" style="551"/>
    <col min="6657" max="6657" width="9.5546875" style="551" customWidth="1"/>
    <col min="6658" max="6658" width="6.5546875" style="551" customWidth="1"/>
    <col min="6659" max="6659" width="8.44140625" style="551" customWidth="1"/>
    <col min="6660" max="6661" width="7.6640625" style="551" customWidth="1"/>
    <col min="6662" max="6672" width="8.44140625" style="551" customWidth="1"/>
    <col min="6673" max="6673" width="9.21875" style="551" customWidth="1"/>
    <col min="6674" max="6674" width="10.44140625" style="551" customWidth="1"/>
    <col min="6675" max="6675" width="9.33203125" style="551" customWidth="1"/>
    <col min="6676" max="6676" width="15.44140625" style="551" customWidth="1"/>
    <col min="6677" max="6912" width="7.21875" style="551"/>
    <col min="6913" max="6913" width="9.5546875" style="551" customWidth="1"/>
    <col min="6914" max="6914" width="6.5546875" style="551" customWidth="1"/>
    <col min="6915" max="6915" width="8.44140625" style="551" customWidth="1"/>
    <col min="6916" max="6917" width="7.6640625" style="551" customWidth="1"/>
    <col min="6918" max="6928" width="8.44140625" style="551" customWidth="1"/>
    <col min="6929" max="6929" width="9.21875" style="551" customWidth="1"/>
    <col min="6930" max="6930" width="10.44140625" style="551" customWidth="1"/>
    <col min="6931" max="6931" width="9.33203125" style="551" customWidth="1"/>
    <col min="6932" max="6932" width="15.44140625" style="551" customWidth="1"/>
    <col min="6933" max="7168" width="7.21875" style="551"/>
    <col min="7169" max="7169" width="9.5546875" style="551" customWidth="1"/>
    <col min="7170" max="7170" width="6.5546875" style="551" customWidth="1"/>
    <col min="7171" max="7171" width="8.44140625" style="551" customWidth="1"/>
    <col min="7172" max="7173" width="7.6640625" style="551" customWidth="1"/>
    <col min="7174" max="7184" width="8.44140625" style="551" customWidth="1"/>
    <col min="7185" max="7185" width="9.21875" style="551" customWidth="1"/>
    <col min="7186" max="7186" width="10.44140625" style="551" customWidth="1"/>
    <col min="7187" max="7187" width="9.33203125" style="551" customWidth="1"/>
    <col min="7188" max="7188" width="15.44140625" style="551" customWidth="1"/>
    <col min="7189" max="7424" width="7.21875" style="551"/>
    <col min="7425" max="7425" width="9.5546875" style="551" customWidth="1"/>
    <col min="7426" max="7426" width="6.5546875" style="551" customWidth="1"/>
    <col min="7427" max="7427" width="8.44140625" style="551" customWidth="1"/>
    <col min="7428" max="7429" width="7.6640625" style="551" customWidth="1"/>
    <col min="7430" max="7440" width="8.44140625" style="551" customWidth="1"/>
    <col min="7441" max="7441" width="9.21875" style="551" customWidth="1"/>
    <col min="7442" max="7442" width="10.44140625" style="551" customWidth="1"/>
    <col min="7443" max="7443" width="9.33203125" style="551" customWidth="1"/>
    <col min="7444" max="7444" width="15.44140625" style="551" customWidth="1"/>
    <col min="7445" max="7680" width="7.21875" style="551"/>
    <col min="7681" max="7681" width="9.5546875" style="551" customWidth="1"/>
    <col min="7682" max="7682" width="6.5546875" style="551" customWidth="1"/>
    <col min="7683" max="7683" width="8.44140625" style="551" customWidth="1"/>
    <col min="7684" max="7685" width="7.6640625" style="551" customWidth="1"/>
    <col min="7686" max="7696" width="8.44140625" style="551" customWidth="1"/>
    <col min="7697" max="7697" width="9.21875" style="551" customWidth="1"/>
    <col min="7698" max="7698" width="10.44140625" style="551" customWidth="1"/>
    <col min="7699" max="7699" width="9.33203125" style="551" customWidth="1"/>
    <col min="7700" max="7700" width="15.44140625" style="551" customWidth="1"/>
    <col min="7701" max="7936" width="7.21875" style="551"/>
    <col min="7937" max="7937" width="9.5546875" style="551" customWidth="1"/>
    <col min="7938" max="7938" width="6.5546875" style="551" customWidth="1"/>
    <col min="7939" max="7939" width="8.44140625" style="551" customWidth="1"/>
    <col min="7940" max="7941" width="7.6640625" style="551" customWidth="1"/>
    <col min="7942" max="7952" width="8.44140625" style="551" customWidth="1"/>
    <col min="7953" max="7953" width="9.21875" style="551" customWidth="1"/>
    <col min="7954" max="7954" width="10.44140625" style="551" customWidth="1"/>
    <col min="7955" max="7955" width="9.33203125" style="551" customWidth="1"/>
    <col min="7956" max="7956" width="15.44140625" style="551" customWidth="1"/>
    <col min="7957" max="8192" width="7.21875" style="551"/>
    <col min="8193" max="8193" width="9.5546875" style="551" customWidth="1"/>
    <col min="8194" max="8194" width="6.5546875" style="551" customWidth="1"/>
    <col min="8195" max="8195" width="8.44140625" style="551" customWidth="1"/>
    <col min="8196" max="8197" width="7.6640625" style="551" customWidth="1"/>
    <col min="8198" max="8208" width="8.44140625" style="551" customWidth="1"/>
    <col min="8209" max="8209" width="9.21875" style="551" customWidth="1"/>
    <col min="8210" max="8210" width="10.44140625" style="551" customWidth="1"/>
    <col min="8211" max="8211" width="9.33203125" style="551" customWidth="1"/>
    <col min="8212" max="8212" width="15.44140625" style="551" customWidth="1"/>
    <col min="8213" max="8448" width="7.21875" style="551"/>
    <col min="8449" max="8449" width="9.5546875" style="551" customWidth="1"/>
    <col min="8450" max="8450" width="6.5546875" style="551" customWidth="1"/>
    <col min="8451" max="8451" width="8.44140625" style="551" customWidth="1"/>
    <col min="8452" max="8453" width="7.6640625" style="551" customWidth="1"/>
    <col min="8454" max="8464" width="8.44140625" style="551" customWidth="1"/>
    <col min="8465" max="8465" width="9.21875" style="551" customWidth="1"/>
    <col min="8466" max="8466" width="10.44140625" style="551" customWidth="1"/>
    <col min="8467" max="8467" width="9.33203125" style="551" customWidth="1"/>
    <col min="8468" max="8468" width="15.44140625" style="551" customWidth="1"/>
    <col min="8469" max="8704" width="7.21875" style="551"/>
    <col min="8705" max="8705" width="9.5546875" style="551" customWidth="1"/>
    <col min="8706" max="8706" width="6.5546875" style="551" customWidth="1"/>
    <col min="8707" max="8707" width="8.44140625" style="551" customWidth="1"/>
    <col min="8708" max="8709" width="7.6640625" style="551" customWidth="1"/>
    <col min="8710" max="8720" width="8.44140625" style="551" customWidth="1"/>
    <col min="8721" max="8721" width="9.21875" style="551" customWidth="1"/>
    <col min="8722" max="8722" width="10.44140625" style="551" customWidth="1"/>
    <col min="8723" max="8723" width="9.33203125" style="551" customWidth="1"/>
    <col min="8724" max="8724" width="15.44140625" style="551" customWidth="1"/>
    <col min="8725" max="8960" width="7.21875" style="551"/>
    <col min="8961" max="8961" width="9.5546875" style="551" customWidth="1"/>
    <col min="8962" max="8962" width="6.5546875" style="551" customWidth="1"/>
    <col min="8963" max="8963" width="8.44140625" style="551" customWidth="1"/>
    <col min="8964" max="8965" width="7.6640625" style="551" customWidth="1"/>
    <col min="8966" max="8976" width="8.44140625" style="551" customWidth="1"/>
    <col min="8977" max="8977" width="9.21875" style="551" customWidth="1"/>
    <col min="8978" max="8978" width="10.44140625" style="551" customWidth="1"/>
    <col min="8979" max="8979" width="9.33203125" style="551" customWidth="1"/>
    <col min="8980" max="8980" width="15.44140625" style="551" customWidth="1"/>
    <col min="8981" max="9216" width="7.21875" style="551"/>
    <col min="9217" max="9217" width="9.5546875" style="551" customWidth="1"/>
    <col min="9218" max="9218" width="6.5546875" style="551" customWidth="1"/>
    <col min="9219" max="9219" width="8.44140625" style="551" customWidth="1"/>
    <col min="9220" max="9221" width="7.6640625" style="551" customWidth="1"/>
    <col min="9222" max="9232" width="8.44140625" style="551" customWidth="1"/>
    <col min="9233" max="9233" width="9.21875" style="551" customWidth="1"/>
    <col min="9234" max="9234" width="10.44140625" style="551" customWidth="1"/>
    <col min="9235" max="9235" width="9.33203125" style="551" customWidth="1"/>
    <col min="9236" max="9236" width="15.44140625" style="551" customWidth="1"/>
    <col min="9237" max="9472" width="7.21875" style="551"/>
    <col min="9473" max="9473" width="9.5546875" style="551" customWidth="1"/>
    <col min="9474" max="9474" width="6.5546875" style="551" customWidth="1"/>
    <col min="9475" max="9475" width="8.44140625" style="551" customWidth="1"/>
    <col min="9476" max="9477" width="7.6640625" style="551" customWidth="1"/>
    <col min="9478" max="9488" width="8.44140625" style="551" customWidth="1"/>
    <col min="9489" max="9489" width="9.21875" style="551" customWidth="1"/>
    <col min="9490" max="9490" width="10.44140625" style="551" customWidth="1"/>
    <col min="9491" max="9491" width="9.33203125" style="551" customWidth="1"/>
    <col min="9492" max="9492" width="15.44140625" style="551" customWidth="1"/>
    <col min="9493" max="9728" width="7.21875" style="551"/>
    <col min="9729" max="9729" width="9.5546875" style="551" customWidth="1"/>
    <col min="9730" max="9730" width="6.5546875" style="551" customWidth="1"/>
    <col min="9731" max="9731" width="8.44140625" style="551" customWidth="1"/>
    <col min="9732" max="9733" width="7.6640625" style="551" customWidth="1"/>
    <col min="9734" max="9744" width="8.44140625" style="551" customWidth="1"/>
    <col min="9745" max="9745" width="9.21875" style="551" customWidth="1"/>
    <col min="9746" max="9746" width="10.44140625" style="551" customWidth="1"/>
    <col min="9747" max="9747" width="9.33203125" style="551" customWidth="1"/>
    <col min="9748" max="9748" width="15.44140625" style="551" customWidth="1"/>
    <col min="9749" max="9984" width="7.21875" style="551"/>
    <col min="9985" max="9985" width="9.5546875" style="551" customWidth="1"/>
    <col min="9986" max="9986" width="6.5546875" style="551" customWidth="1"/>
    <col min="9987" max="9987" width="8.44140625" style="551" customWidth="1"/>
    <col min="9988" max="9989" width="7.6640625" style="551" customWidth="1"/>
    <col min="9990" max="10000" width="8.44140625" style="551" customWidth="1"/>
    <col min="10001" max="10001" width="9.21875" style="551" customWidth="1"/>
    <col min="10002" max="10002" width="10.44140625" style="551" customWidth="1"/>
    <col min="10003" max="10003" width="9.33203125" style="551" customWidth="1"/>
    <col min="10004" max="10004" width="15.44140625" style="551" customWidth="1"/>
    <col min="10005" max="10240" width="7.21875" style="551"/>
    <col min="10241" max="10241" width="9.5546875" style="551" customWidth="1"/>
    <col min="10242" max="10242" width="6.5546875" style="551" customWidth="1"/>
    <col min="10243" max="10243" width="8.44140625" style="551" customWidth="1"/>
    <col min="10244" max="10245" width="7.6640625" style="551" customWidth="1"/>
    <col min="10246" max="10256" width="8.44140625" style="551" customWidth="1"/>
    <col min="10257" max="10257" width="9.21875" style="551" customWidth="1"/>
    <col min="10258" max="10258" width="10.44140625" style="551" customWidth="1"/>
    <col min="10259" max="10259" width="9.33203125" style="551" customWidth="1"/>
    <col min="10260" max="10260" width="15.44140625" style="551" customWidth="1"/>
    <col min="10261" max="10496" width="7.21875" style="551"/>
    <col min="10497" max="10497" width="9.5546875" style="551" customWidth="1"/>
    <col min="10498" max="10498" width="6.5546875" style="551" customWidth="1"/>
    <col min="10499" max="10499" width="8.44140625" style="551" customWidth="1"/>
    <col min="10500" max="10501" width="7.6640625" style="551" customWidth="1"/>
    <col min="10502" max="10512" width="8.44140625" style="551" customWidth="1"/>
    <col min="10513" max="10513" width="9.21875" style="551" customWidth="1"/>
    <col min="10514" max="10514" width="10.44140625" style="551" customWidth="1"/>
    <col min="10515" max="10515" width="9.33203125" style="551" customWidth="1"/>
    <col min="10516" max="10516" width="15.44140625" style="551" customWidth="1"/>
    <col min="10517" max="10752" width="7.21875" style="551"/>
    <col min="10753" max="10753" width="9.5546875" style="551" customWidth="1"/>
    <col min="10754" max="10754" width="6.5546875" style="551" customWidth="1"/>
    <col min="10755" max="10755" width="8.44140625" style="551" customWidth="1"/>
    <col min="10756" max="10757" width="7.6640625" style="551" customWidth="1"/>
    <col min="10758" max="10768" width="8.44140625" style="551" customWidth="1"/>
    <col min="10769" max="10769" width="9.21875" style="551" customWidth="1"/>
    <col min="10770" max="10770" width="10.44140625" style="551" customWidth="1"/>
    <col min="10771" max="10771" width="9.33203125" style="551" customWidth="1"/>
    <col min="10772" max="10772" width="15.44140625" style="551" customWidth="1"/>
    <col min="10773" max="11008" width="7.21875" style="551"/>
    <col min="11009" max="11009" width="9.5546875" style="551" customWidth="1"/>
    <col min="11010" max="11010" width="6.5546875" style="551" customWidth="1"/>
    <col min="11011" max="11011" width="8.44140625" style="551" customWidth="1"/>
    <col min="11012" max="11013" width="7.6640625" style="551" customWidth="1"/>
    <col min="11014" max="11024" width="8.44140625" style="551" customWidth="1"/>
    <col min="11025" max="11025" width="9.21875" style="551" customWidth="1"/>
    <col min="11026" max="11026" width="10.44140625" style="551" customWidth="1"/>
    <col min="11027" max="11027" width="9.33203125" style="551" customWidth="1"/>
    <col min="11028" max="11028" width="15.44140625" style="551" customWidth="1"/>
    <col min="11029" max="11264" width="7.21875" style="551"/>
    <col min="11265" max="11265" width="9.5546875" style="551" customWidth="1"/>
    <col min="11266" max="11266" width="6.5546875" style="551" customWidth="1"/>
    <col min="11267" max="11267" width="8.44140625" style="551" customWidth="1"/>
    <col min="11268" max="11269" width="7.6640625" style="551" customWidth="1"/>
    <col min="11270" max="11280" width="8.44140625" style="551" customWidth="1"/>
    <col min="11281" max="11281" width="9.21875" style="551" customWidth="1"/>
    <col min="11282" max="11282" width="10.44140625" style="551" customWidth="1"/>
    <col min="11283" max="11283" width="9.33203125" style="551" customWidth="1"/>
    <col min="11284" max="11284" width="15.44140625" style="551" customWidth="1"/>
    <col min="11285" max="11520" width="7.21875" style="551"/>
    <col min="11521" max="11521" width="9.5546875" style="551" customWidth="1"/>
    <col min="11522" max="11522" width="6.5546875" style="551" customWidth="1"/>
    <col min="11523" max="11523" width="8.44140625" style="551" customWidth="1"/>
    <col min="11524" max="11525" width="7.6640625" style="551" customWidth="1"/>
    <col min="11526" max="11536" width="8.44140625" style="551" customWidth="1"/>
    <col min="11537" max="11537" width="9.21875" style="551" customWidth="1"/>
    <col min="11538" max="11538" width="10.44140625" style="551" customWidth="1"/>
    <col min="11539" max="11539" width="9.33203125" style="551" customWidth="1"/>
    <col min="11540" max="11540" width="15.44140625" style="551" customWidth="1"/>
    <col min="11541" max="11776" width="7.21875" style="551"/>
    <col min="11777" max="11777" width="9.5546875" style="551" customWidth="1"/>
    <col min="11778" max="11778" width="6.5546875" style="551" customWidth="1"/>
    <col min="11779" max="11779" width="8.44140625" style="551" customWidth="1"/>
    <col min="11780" max="11781" width="7.6640625" style="551" customWidth="1"/>
    <col min="11782" max="11792" width="8.44140625" style="551" customWidth="1"/>
    <col min="11793" max="11793" width="9.21875" style="551" customWidth="1"/>
    <col min="11794" max="11794" width="10.44140625" style="551" customWidth="1"/>
    <col min="11795" max="11795" width="9.33203125" style="551" customWidth="1"/>
    <col min="11796" max="11796" width="15.44140625" style="551" customWidth="1"/>
    <col min="11797" max="12032" width="7.21875" style="551"/>
    <col min="12033" max="12033" width="9.5546875" style="551" customWidth="1"/>
    <col min="12034" max="12034" width="6.5546875" style="551" customWidth="1"/>
    <col min="12035" max="12035" width="8.44140625" style="551" customWidth="1"/>
    <col min="12036" max="12037" width="7.6640625" style="551" customWidth="1"/>
    <col min="12038" max="12048" width="8.44140625" style="551" customWidth="1"/>
    <col min="12049" max="12049" width="9.21875" style="551" customWidth="1"/>
    <col min="12050" max="12050" width="10.44140625" style="551" customWidth="1"/>
    <col min="12051" max="12051" width="9.33203125" style="551" customWidth="1"/>
    <col min="12052" max="12052" width="15.44140625" style="551" customWidth="1"/>
    <col min="12053" max="12288" width="7.21875" style="551"/>
    <col min="12289" max="12289" width="9.5546875" style="551" customWidth="1"/>
    <col min="12290" max="12290" width="6.5546875" style="551" customWidth="1"/>
    <col min="12291" max="12291" width="8.44140625" style="551" customWidth="1"/>
    <col min="12292" max="12293" width="7.6640625" style="551" customWidth="1"/>
    <col min="12294" max="12304" width="8.44140625" style="551" customWidth="1"/>
    <col min="12305" max="12305" width="9.21875" style="551" customWidth="1"/>
    <col min="12306" max="12306" width="10.44140625" style="551" customWidth="1"/>
    <col min="12307" max="12307" width="9.33203125" style="551" customWidth="1"/>
    <col min="12308" max="12308" width="15.44140625" style="551" customWidth="1"/>
    <col min="12309" max="12544" width="7.21875" style="551"/>
    <col min="12545" max="12545" width="9.5546875" style="551" customWidth="1"/>
    <col min="12546" max="12546" width="6.5546875" style="551" customWidth="1"/>
    <col min="12547" max="12547" width="8.44140625" style="551" customWidth="1"/>
    <col min="12548" max="12549" width="7.6640625" style="551" customWidth="1"/>
    <col min="12550" max="12560" width="8.44140625" style="551" customWidth="1"/>
    <col min="12561" max="12561" width="9.21875" style="551" customWidth="1"/>
    <col min="12562" max="12562" width="10.44140625" style="551" customWidth="1"/>
    <col min="12563" max="12563" width="9.33203125" style="551" customWidth="1"/>
    <col min="12564" max="12564" width="15.44140625" style="551" customWidth="1"/>
    <col min="12565" max="12800" width="7.21875" style="551"/>
    <col min="12801" max="12801" width="9.5546875" style="551" customWidth="1"/>
    <col min="12802" max="12802" width="6.5546875" style="551" customWidth="1"/>
    <col min="12803" max="12803" width="8.44140625" style="551" customWidth="1"/>
    <col min="12804" max="12805" width="7.6640625" style="551" customWidth="1"/>
    <col min="12806" max="12816" width="8.44140625" style="551" customWidth="1"/>
    <col min="12817" max="12817" width="9.21875" style="551" customWidth="1"/>
    <col min="12818" max="12818" width="10.44140625" style="551" customWidth="1"/>
    <col min="12819" max="12819" width="9.33203125" style="551" customWidth="1"/>
    <col min="12820" max="12820" width="15.44140625" style="551" customWidth="1"/>
    <col min="12821" max="13056" width="7.21875" style="551"/>
    <col min="13057" max="13057" width="9.5546875" style="551" customWidth="1"/>
    <col min="13058" max="13058" width="6.5546875" style="551" customWidth="1"/>
    <col min="13059" max="13059" width="8.44140625" style="551" customWidth="1"/>
    <col min="13060" max="13061" width="7.6640625" style="551" customWidth="1"/>
    <col min="13062" max="13072" width="8.44140625" style="551" customWidth="1"/>
    <col min="13073" max="13073" width="9.21875" style="551" customWidth="1"/>
    <col min="13074" max="13074" width="10.44140625" style="551" customWidth="1"/>
    <col min="13075" max="13075" width="9.33203125" style="551" customWidth="1"/>
    <col min="13076" max="13076" width="15.44140625" style="551" customWidth="1"/>
    <col min="13077" max="13312" width="7.21875" style="551"/>
    <col min="13313" max="13313" width="9.5546875" style="551" customWidth="1"/>
    <col min="13314" max="13314" width="6.5546875" style="551" customWidth="1"/>
    <col min="13315" max="13315" width="8.44140625" style="551" customWidth="1"/>
    <col min="13316" max="13317" width="7.6640625" style="551" customWidth="1"/>
    <col min="13318" max="13328" width="8.44140625" style="551" customWidth="1"/>
    <col min="13329" max="13329" width="9.21875" style="551" customWidth="1"/>
    <col min="13330" max="13330" width="10.44140625" style="551" customWidth="1"/>
    <col min="13331" max="13331" width="9.33203125" style="551" customWidth="1"/>
    <col min="13332" max="13332" width="15.44140625" style="551" customWidth="1"/>
    <col min="13333" max="13568" width="7.21875" style="551"/>
    <col min="13569" max="13569" width="9.5546875" style="551" customWidth="1"/>
    <col min="13570" max="13570" width="6.5546875" style="551" customWidth="1"/>
    <col min="13571" max="13571" width="8.44140625" style="551" customWidth="1"/>
    <col min="13572" max="13573" width="7.6640625" style="551" customWidth="1"/>
    <col min="13574" max="13584" width="8.44140625" style="551" customWidth="1"/>
    <col min="13585" max="13585" width="9.21875" style="551" customWidth="1"/>
    <col min="13586" max="13586" width="10.44140625" style="551" customWidth="1"/>
    <col min="13587" max="13587" width="9.33203125" style="551" customWidth="1"/>
    <col min="13588" max="13588" width="15.44140625" style="551" customWidth="1"/>
    <col min="13589" max="13824" width="7.21875" style="551"/>
    <col min="13825" max="13825" width="9.5546875" style="551" customWidth="1"/>
    <col min="13826" max="13826" width="6.5546875" style="551" customWidth="1"/>
    <col min="13827" max="13827" width="8.44140625" style="551" customWidth="1"/>
    <col min="13828" max="13829" width="7.6640625" style="551" customWidth="1"/>
    <col min="13830" max="13840" width="8.44140625" style="551" customWidth="1"/>
    <col min="13841" max="13841" width="9.21875" style="551" customWidth="1"/>
    <col min="13842" max="13842" width="10.44140625" style="551" customWidth="1"/>
    <col min="13843" max="13843" width="9.33203125" style="551" customWidth="1"/>
    <col min="13844" max="13844" width="15.44140625" style="551" customWidth="1"/>
    <col min="13845" max="14080" width="7.21875" style="551"/>
    <col min="14081" max="14081" width="9.5546875" style="551" customWidth="1"/>
    <col min="14082" max="14082" width="6.5546875" style="551" customWidth="1"/>
    <col min="14083" max="14083" width="8.44140625" style="551" customWidth="1"/>
    <col min="14084" max="14085" width="7.6640625" style="551" customWidth="1"/>
    <col min="14086" max="14096" width="8.44140625" style="551" customWidth="1"/>
    <col min="14097" max="14097" width="9.21875" style="551" customWidth="1"/>
    <col min="14098" max="14098" width="10.44140625" style="551" customWidth="1"/>
    <col min="14099" max="14099" width="9.33203125" style="551" customWidth="1"/>
    <col min="14100" max="14100" width="15.44140625" style="551" customWidth="1"/>
    <col min="14101" max="14336" width="7.21875" style="551"/>
    <col min="14337" max="14337" width="9.5546875" style="551" customWidth="1"/>
    <col min="14338" max="14338" width="6.5546875" style="551" customWidth="1"/>
    <col min="14339" max="14339" width="8.44140625" style="551" customWidth="1"/>
    <col min="14340" max="14341" width="7.6640625" style="551" customWidth="1"/>
    <col min="14342" max="14352" width="8.44140625" style="551" customWidth="1"/>
    <col min="14353" max="14353" width="9.21875" style="551" customWidth="1"/>
    <col min="14354" max="14354" width="10.44140625" style="551" customWidth="1"/>
    <col min="14355" max="14355" width="9.33203125" style="551" customWidth="1"/>
    <col min="14356" max="14356" width="15.44140625" style="551" customWidth="1"/>
    <col min="14357" max="14592" width="7.21875" style="551"/>
    <col min="14593" max="14593" width="9.5546875" style="551" customWidth="1"/>
    <col min="14594" max="14594" width="6.5546875" style="551" customWidth="1"/>
    <col min="14595" max="14595" width="8.44140625" style="551" customWidth="1"/>
    <col min="14596" max="14597" width="7.6640625" style="551" customWidth="1"/>
    <col min="14598" max="14608" width="8.44140625" style="551" customWidth="1"/>
    <col min="14609" max="14609" width="9.21875" style="551" customWidth="1"/>
    <col min="14610" max="14610" width="10.44140625" style="551" customWidth="1"/>
    <col min="14611" max="14611" width="9.33203125" style="551" customWidth="1"/>
    <col min="14612" max="14612" width="15.44140625" style="551" customWidth="1"/>
    <col min="14613" max="14848" width="7.21875" style="551"/>
    <col min="14849" max="14849" width="9.5546875" style="551" customWidth="1"/>
    <col min="14850" max="14850" width="6.5546875" style="551" customWidth="1"/>
    <col min="14851" max="14851" width="8.44140625" style="551" customWidth="1"/>
    <col min="14852" max="14853" width="7.6640625" style="551" customWidth="1"/>
    <col min="14854" max="14864" width="8.44140625" style="551" customWidth="1"/>
    <col min="14865" max="14865" width="9.21875" style="551" customWidth="1"/>
    <col min="14866" max="14866" width="10.44140625" style="551" customWidth="1"/>
    <col min="14867" max="14867" width="9.33203125" style="551" customWidth="1"/>
    <col min="14868" max="14868" width="15.44140625" style="551" customWidth="1"/>
    <col min="14869" max="15104" width="7.21875" style="551"/>
    <col min="15105" max="15105" width="9.5546875" style="551" customWidth="1"/>
    <col min="15106" max="15106" width="6.5546875" style="551" customWidth="1"/>
    <col min="15107" max="15107" width="8.44140625" style="551" customWidth="1"/>
    <col min="15108" max="15109" width="7.6640625" style="551" customWidth="1"/>
    <col min="15110" max="15120" width="8.44140625" style="551" customWidth="1"/>
    <col min="15121" max="15121" width="9.21875" style="551" customWidth="1"/>
    <col min="15122" max="15122" width="10.44140625" style="551" customWidth="1"/>
    <col min="15123" max="15123" width="9.33203125" style="551" customWidth="1"/>
    <col min="15124" max="15124" width="15.44140625" style="551" customWidth="1"/>
    <col min="15125" max="15360" width="7.21875" style="551"/>
    <col min="15361" max="15361" width="9.5546875" style="551" customWidth="1"/>
    <col min="15362" max="15362" width="6.5546875" style="551" customWidth="1"/>
    <col min="15363" max="15363" width="8.44140625" style="551" customWidth="1"/>
    <col min="15364" max="15365" width="7.6640625" style="551" customWidth="1"/>
    <col min="15366" max="15376" width="8.44140625" style="551" customWidth="1"/>
    <col min="15377" max="15377" width="9.21875" style="551" customWidth="1"/>
    <col min="15378" max="15378" width="10.44140625" style="551" customWidth="1"/>
    <col min="15379" max="15379" width="9.33203125" style="551" customWidth="1"/>
    <col min="15380" max="15380" width="15.44140625" style="551" customWidth="1"/>
    <col min="15381" max="15616" width="7.21875" style="551"/>
    <col min="15617" max="15617" width="9.5546875" style="551" customWidth="1"/>
    <col min="15618" max="15618" width="6.5546875" style="551" customWidth="1"/>
    <col min="15619" max="15619" width="8.44140625" style="551" customWidth="1"/>
    <col min="15620" max="15621" width="7.6640625" style="551" customWidth="1"/>
    <col min="15622" max="15632" width="8.44140625" style="551" customWidth="1"/>
    <col min="15633" max="15633" width="9.21875" style="551" customWidth="1"/>
    <col min="15634" max="15634" width="10.44140625" style="551" customWidth="1"/>
    <col min="15635" max="15635" width="9.33203125" style="551" customWidth="1"/>
    <col min="15636" max="15636" width="15.44140625" style="551" customWidth="1"/>
    <col min="15637" max="15872" width="7.21875" style="551"/>
    <col min="15873" max="15873" width="9.5546875" style="551" customWidth="1"/>
    <col min="15874" max="15874" width="6.5546875" style="551" customWidth="1"/>
    <col min="15875" max="15875" width="8.44140625" style="551" customWidth="1"/>
    <col min="15876" max="15877" width="7.6640625" style="551" customWidth="1"/>
    <col min="15878" max="15888" width="8.44140625" style="551" customWidth="1"/>
    <col min="15889" max="15889" width="9.21875" style="551" customWidth="1"/>
    <col min="15890" max="15890" width="10.44140625" style="551" customWidth="1"/>
    <col min="15891" max="15891" width="9.33203125" style="551" customWidth="1"/>
    <col min="15892" max="15892" width="15.44140625" style="551" customWidth="1"/>
    <col min="15893" max="16128" width="7.21875" style="551"/>
    <col min="16129" max="16129" width="9.5546875" style="551" customWidth="1"/>
    <col min="16130" max="16130" width="6.5546875" style="551" customWidth="1"/>
    <col min="16131" max="16131" width="8.44140625" style="551" customWidth="1"/>
    <col min="16132" max="16133" width="7.6640625" style="551" customWidth="1"/>
    <col min="16134" max="16144" width="8.44140625" style="551" customWidth="1"/>
    <col min="16145" max="16145" width="9.21875" style="551" customWidth="1"/>
    <col min="16146" max="16146" width="10.44140625" style="551" customWidth="1"/>
    <col min="16147" max="16147" width="9.33203125" style="551" customWidth="1"/>
    <col min="16148" max="16148" width="15.44140625" style="551" customWidth="1"/>
    <col min="16149" max="16384" width="7.21875" style="551"/>
  </cols>
  <sheetData>
    <row r="1" spans="1:21" ht="20.100000000000001" customHeight="1">
      <c r="A1" s="489" t="s">
        <v>1049</v>
      </c>
      <c r="B1" s="490"/>
      <c r="C1" s="550"/>
      <c r="D1" s="550"/>
      <c r="E1" s="550"/>
      <c r="F1" s="583"/>
      <c r="G1" s="583"/>
      <c r="H1" s="583"/>
      <c r="I1" s="583"/>
      <c r="J1" s="583"/>
      <c r="K1" s="583"/>
      <c r="P1" s="2462"/>
      <c r="Q1" s="2462"/>
      <c r="R1" s="505" t="s">
        <v>871</v>
      </c>
      <c r="S1" s="2463" t="s">
        <v>1811</v>
      </c>
      <c r="T1" s="2464"/>
      <c r="U1" s="147" t="s">
        <v>873</v>
      </c>
    </row>
    <row r="2" spans="1:21" ht="20.100000000000001" customHeight="1">
      <c r="A2" s="554" t="s">
        <v>1551</v>
      </c>
      <c r="B2" s="665" t="s">
        <v>1783</v>
      </c>
      <c r="C2" s="550"/>
      <c r="D2" s="550"/>
      <c r="E2" s="550"/>
      <c r="F2" s="583"/>
      <c r="G2" s="583"/>
      <c r="H2" s="583"/>
      <c r="I2" s="583"/>
      <c r="J2" s="583"/>
      <c r="K2" s="583"/>
      <c r="P2" s="2462"/>
      <c r="Q2" s="2462"/>
      <c r="R2" s="505" t="s">
        <v>1156</v>
      </c>
      <c r="S2" s="2315" t="s">
        <v>1812</v>
      </c>
      <c r="T2" s="2315"/>
    </row>
    <row r="3" spans="1:21" ht="39.9" customHeight="1">
      <c r="A3" s="2465" t="s">
        <v>1813</v>
      </c>
      <c r="B3" s="2367"/>
      <c r="C3" s="2367"/>
      <c r="D3" s="2367"/>
      <c r="E3" s="2367"/>
      <c r="F3" s="2367"/>
      <c r="G3" s="2367"/>
      <c r="H3" s="2367"/>
      <c r="I3" s="2367"/>
      <c r="J3" s="2367"/>
      <c r="K3" s="2367"/>
      <c r="L3" s="2367"/>
      <c r="M3" s="2367"/>
      <c r="N3" s="2367"/>
      <c r="O3" s="2367"/>
      <c r="P3" s="2367"/>
      <c r="Q3" s="2367"/>
      <c r="R3" s="2367"/>
      <c r="S3" s="2367"/>
      <c r="T3" s="2367"/>
    </row>
    <row r="4" spans="1:21" ht="5.0999999999999996" customHeight="1"/>
    <row r="5" spans="1:21" ht="21" customHeight="1" thickBot="1">
      <c r="A5" s="2414" t="s">
        <v>2219</v>
      </c>
      <c r="B5" s="2414"/>
      <c r="C5" s="2414"/>
      <c r="D5" s="2414"/>
      <c r="E5" s="2414"/>
      <c r="F5" s="2414"/>
      <c r="G5" s="2414"/>
      <c r="H5" s="2414"/>
      <c r="I5" s="2414"/>
      <c r="J5" s="2414"/>
      <c r="K5" s="2414"/>
      <c r="L5" s="2414"/>
      <c r="M5" s="2414"/>
      <c r="N5" s="2414"/>
      <c r="O5" s="2414"/>
      <c r="P5" s="2414"/>
      <c r="Q5" s="2414"/>
      <c r="R5" s="2414"/>
      <c r="S5" s="2414"/>
      <c r="T5" s="2414"/>
    </row>
    <row r="6" spans="1:21" s="562" customFormat="1" ht="32.25" customHeight="1">
      <c r="A6" s="2420" t="s">
        <v>1557</v>
      </c>
      <c r="B6" s="2453" t="s">
        <v>1787</v>
      </c>
      <c r="C6" s="2325" t="s">
        <v>1790</v>
      </c>
      <c r="D6" s="2326"/>
      <c r="E6" s="2326"/>
      <c r="F6" s="2325" t="s">
        <v>1814</v>
      </c>
      <c r="G6" s="2326"/>
      <c r="H6" s="2327"/>
      <c r="I6" s="2325" t="s">
        <v>1815</v>
      </c>
      <c r="J6" s="2326"/>
      <c r="K6" s="2327"/>
      <c r="L6" s="2325" t="s">
        <v>1816</v>
      </c>
      <c r="M6" s="2326"/>
      <c r="N6" s="2327"/>
      <c r="O6" s="2325" t="s">
        <v>1817</v>
      </c>
      <c r="P6" s="2326"/>
      <c r="Q6" s="2326"/>
      <c r="R6" s="2325" t="s">
        <v>1818</v>
      </c>
      <c r="S6" s="2326"/>
      <c r="T6" s="2326"/>
    </row>
    <row r="7" spans="1:21" s="562" customFormat="1" ht="67.5" customHeight="1" thickBot="1">
      <c r="A7" s="2421"/>
      <c r="B7" s="2455"/>
      <c r="C7" s="666" t="s">
        <v>1097</v>
      </c>
      <c r="D7" s="666" t="s">
        <v>1800</v>
      </c>
      <c r="E7" s="666" t="s">
        <v>1801</v>
      </c>
      <c r="F7" s="661" t="s">
        <v>1819</v>
      </c>
      <c r="G7" s="661" t="s">
        <v>1820</v>
      </c>
      <c r="H7" s="661" t="s">
        <v>1821</v>
      </c>
      <c r="I7" s="661" t="s">
        <v>1819</v>
      </c>
      <c r="J7" s="661" t="s">
        <v>1820</v>
      </c>
      <c r="K7" s="661" t="s">
        <v>1821</v>
      </c>
      <c r="L7" s="661" t="s">
        <v>1819</v>
      </c>
      <c r="M7" s="661" t="s">
        <v>1820</v>
      </c>
      <c r="N7" s="661" t="s">
        <v>1821</v>
      </c>
      <c r="O7" s="661" t="s">
        <v>1819</v>
      </c>
      <c r="P7" s="661" t="s">
        <v>1820</v>
      </c>
      <c r="Q7" s="662" t="s">
        <v>1821</v>
      </c>
      <c r="R7" s="661" t="s">
        <v>1819</v>
      </c>
      <c r="S7" s="661" t="s">
        <v>1820</v>
      </c>
      <c r="T7" s="662" t="s">
        <v>1821</v>
      </c>
    </row>
    <row r="8" spans="1:21" s="567" customFormat="1" ht="50.1" customHeight="1">
      <c r="A8" s="2452" t="s">
        <v>2170</v>
      </c>
      <c r="B8" s="663" t="s">
        <v>1575</v>
      </c>
      <c r="C8" s="1091">
        <f>SUM(C9:C10)</f>
        <v>3</v>
      </c>
      <c r="D8" s="1091">
        <f t="shared" ref="D8:T8" si="0">SUM(D9:D10)</f>
        <v>3</v>
      </c>
      <c r="E8" s="1091">
        <f t="shared" si="0"/>
        <v>0</v>
      </c>
      <c r="F8" s="1091">
        <f t="shared" si="0"/>
        <v>7538</v>
      </c>
      <c r="G8" s="1091">
        <f t="shared" si="0"/>
        <v>3210</v>
      </c>
      <c r="H8" s="1091">
        <f t="shared" si="0"/>
        <v>4328</v>
      </c>
      <c r="I8" s="1091">
        <f t="shared" si="0"/>
        <v>4905</v>
      </c>
      <c r="J8" s="1091">
        <f t="shared" si="0"/>
        <v>2553</v>
      </c>
      <c r="K8" s="1091">
        <f t="shared" si="0"/>
        <v>2352</v>
      </c>
      <c r="L8" s="1091">
        <f t="shared" si="0"/>
        <v>2633</v>
      </c>
      <c r="M8" s="1091">
        <f t="shared" si="0"/>
        <v>657</v>
      </c>
      <c r="N8" s="1091">
        <f t="shared" si="0"/>
        <v>1976</v>
      </c>
      <c r="O8" s="1091">
        <f t="shared" si="0"/>
        <v>374</v>
      </c>
      <c r="P8" s="1091">
        <f t="shared" si="0"/>
        <v>81</v>
      </c>
      <c r="Q8" s="1091">
        <f t="shared" si="0"/>
        <v>293</v>
      </c>
      <c r="R8" s="1091">
        <f t="shared" si="0"/>
        <v>54</v>
      </c>
      <c r="S8" s="1091">
        <f t="shared" si="0"/>
        <v>42</v>
      </c>
      <c r="T8" s="1091">
        <f t="shared" si="0"/>
        <v>12</v>
      </c>
    </row>
    <row r="9" spans="1:21" ht="50.1" customHeight="1">
      <c r="A9" s="2452"/>
      <c r="B9" s="506" t="s">
        <v>1806</v>
      </c>
      <c r="C9" s="1092">
        <f>SUM(D9:E9)</f>
        <v>3</v>
      </c>
      <c r="D9" s="1093">
        <v>3</v>
      </c>
      <c r="E9" s="1093">
        <v>0</v>
      </c>
      <c r="F9" s="1094">
        <f>SUM(G9:H9)</f>
        <v>7538</v>
      </c>
      <c r="G9" s="1089">
        <v>3210</v>
      </c>
      <c r="H9" s="1089">
        <v>4328</v>
      </c>
      <c r="I9" s="1094">
        <f>SUM(J9:K9)</f>
        <v>4905</v>
      </c>
      <c r="J9" s="1089">
        <v>2553</v>
      </c>
      <c r="K9" s="1089">
        <v>2352</v>
      </c>
      <c r="L9" s="1094">
        <f>SUM(M9:N9)</f>
        <v>2633</v>
      </c>
      <c r="M9" s="1089">
        <v>657</v>
      </c>
      <c r="N9" s="1088">
        <v>1976</v>
      </c>
      <c r="O9" s="1094">
        <f>SUM(P9:Q9)</f>
        <v>374</v>
      </c>
      <c r="P9" s="1089">
        <v>81</v>
      </c>
      <c r="Q9" s="1088">
        <v>293</v>
      </c>
      <c r="R9" s="1094">
        <f>SUM(S9:T9)</f>
        <v>54</v>
      </c>
      <c r="S9" s="1089">
        <v>42</v>
      </c>
      <c r="T9" s="1088">
        <v>12</v>
      </c>
    </row>
    <row r="10" spans="1:21" ht="50.1" customHeight="1">
      <c r="A10" s="2458"/>
      <c r="B10" s="506" t="s">
        <v>1807</v>
      </c>
      <c r="C10" s="1092">
        <f>SUM(D10:E10)</f>
        <v>0</v>
      </c>
      <c r="D10" s="1093">
        <v>0</v>
      </c>
      <c r="E10" s="1093">
        <v>0</v>
      </c>
      <c r="F10" s="1094">
        <f>SUM(G10:H10)</f>
        <v>0</v>
      </c>
      <c r="G10" s="1089">
        <v>0</v>
      </c>
      <c r="H10" s="1089">
        <v>0</v>
      </c>
      <c r="I10" s="1094">
        <f>SUM(J10:K10)</f>
        <v>0</v>
      </c>
      <c r="J10" s="1089">
        <v>0</v>
      </c>
      <c r="K10" s="1089">
        <v>0</v>
      </c>
      <c r="L10" s="1094">
        <f>SUM(M10:N10)</f>
        <v>0</v>
      </c>
      <c r="M10" s="1089">
        <v>0</v>
      </c>
      <c r="N10" s="1088">
        <v>0</v>
      </c>
      <c r="O10" s="1094">
        <f>SUM(P10:Q10)</f>
        <v>0</v>
      </c>
      <c r="P10" s="1089">
        <v>0</v>
      </c>
      <c r="Q10" s="1088">
        <v>0</v>
      </c>
      <c r="R10" s="1094">
        <f>SUM(S10:T10)</f>
        <v>0</v>
      </c>
      <c r="S10" s="1089">
        <v>0</v>
      </c>
      <c r="T10" s="1088">
        <v>0</v>
      </c>
    </row>
    <row r="11" spans="1:21" s="491" customFormat="1" ht="50.1" customHeight="1" thickBot="1">
      <c r="A11" s="514" t="s">
        <v>1578</v>
      </c>
      <c r="B11" s="515"/>
      <c r="C11" s="515"/>
      <c r="D11" s="515"/>
      <c r="E11" s="515"/>
      <c r="F11" s="516"/>
      <c r="G11" s="517"/>
      <c r="H11" s="517"/>
      <c r="I11" s="516"/>
      <c r="J11" s="517"/>
      <c r="K11" s="517"/>
      <c r="L11" s="516"/>
      <c r="M11" s="515"/>
      <c r="N11" s="515"/>
      <c r="O11" s="518"/>
      <c r="P11" s="519"/>
      <c r="Q11" s="516"/>
      <c r="R11" s="518"/>
      <c r="S11" s="519"/>
      <c r="T11" s="516"/>
    </row>
    <row r="12" spans="1:21" s="491" customFormat="1" ht="16.5" customHeight="1">
      <c r="A12" s="521" t="s">
        <v>1222</v>
      </c>
      <c r="B12" s="493"/>
      <c r="C12" s="493"/>
      <c r="D12" s="493"/>
      <c r="E12" s="493"/>
      <c r="G12" s="521" t="s">
        <v>1223</v>
      </c>
      <c r="H12" s="493"/>
      <c r="K12" s="493" t="s">
        <v>1808</v>
      </c>
      <c r="L12" s="493"/>
      <c r="P12" s="522" t="s">
        <v>1809</v>
      </c>
      <c r="Q12" s="493"/>
      <c r="T12" s="493"/>
    </row>
    <row r="13" spans="1:21" s="491" customFormat="1" ht="16.5" customHeight="1">
      <c r="A13" s="521"/>
      <c r="B13" s="493"/>
      <c r="C13" s="493"/>
      <c r="D13" s="493"/>
      <c r="E13" s="493"/>
      <c r="G13" s="521"/>
      <c r="H13" s="493"/>
      <c r="K13" s="493"/>
      <c r="L13" s="493"/>
      <c r="P13" s="522"/>
      <c r="Q13" s="493"/>
      <c r="T13" s="493"/>
    </row>
    <row r="14" spans="1:21" s="491" customFormat="1" ht="16.5" customHeight="1">
      <c r="H14" s="493"/>
      <c r="K14" s="493" t="s">
        <v>1009</v>
      </c>
      <c r="L14" s="493"/>
      <c r="M14" s="523"/>
      <c r="N14" s="493"/>
      <c r="P14" s="493"/>
      <c r="Q14" s="493"/>
      <c r="S14" s="493"/>
      <c r="T14" s="493"/>
    </row>
    <row r="15" spans="1:21" s="491" customFormat="1" ht="16.5" customHeight="1">
      <c r="H15" s="493"/>
      <c r="K15" s="493"/>
      <c r="L15" s="493"/>
      <c r="M15" s="523"/>
      <c r="N15" s="493"/>
      <c r="P15" s="493"/>
      <c r="Q15" s="493"/>
      <c r="S15" s="493"/>
      <c r="T15" s="493"/>
    </row>
    <row r="16" spans="1:21" ht="16.5" customHeight="1">
      <c r="A16" s="524" t="s">
        <v>1579</v>
      </c>
      <c r="B16" s="582"/>
      <c r="C16" s="582"/>
      <c r="D16" s="582"/>
      <c r="E16" s="582"/>
      <c r="F16" s="583"/>
      <c r="G16" s="583"/>
      <c r="H16" s="583"/>
      <c r="I16" s="583"/>
      <c r="J16" s="583"/>
      <c r="K16" s="583"/>
      <c r="L16" s="583"/>
      <c r="M16" s="583"/>
      <c r="N16" s="583"/>
      <c r="O16" s="583"/>
      <c r="P16" s="583"/>
      <c r="Q16" s="583"/>
      <c r="R16" s="583"/>
      <c r="S16" s="583"/>
      <c r="T16" s="525" t="s">
        <v>2221</v>
      </c>
    </row>
    <row r="17" spans="1:20" ht="16.5" customHeight="1">
      <c r="A17" s="524" t="s">
        <v>1581</v>
      </c>
      <c r="B17" s="582"/>
      <c r="C17" s="582"/>
      <c r="D17" s="582"/>
      <c r="E17" s="582"/>
      <c r="F17" s="583"/>
      <c r="G17" s="583"/>
      <c r="H17" s="583"/>
      <c r="I17" s="583"/>
      <c r="J17" s="583"/>
      <c r="K17" s="583"/>
      <c r="L17" s="583"/>
      <c r="M17" s="583"/>
      <c r="N17" s="583"/>
      <c r="O17" s="583"/>
      <c r="P17" s="583"/>
      <c r="Q17" s="583"/>
      <c r="R17" s="583"/>
      <c r="S17" s="583"/>
      <c r="T17" s="583"/>
    </row>
    <row r="18" spans="1:20" ht="15.75" customHeight="1"/>
    <row r="19" spans="1:20" ht="16.5" customHeight="1"/>
    <row r="20" spans="1:20" ht="16.5" customHeight="1"/>
    <row r="21" spans="1:20" ht="16.5" customHeight="1"/>
    <row r="22" spans="1:20" ht="21" customHeight="1"/>
    <row r="23" spans="1:20" ht="16.5" customHeight="1"/>
    <row r="24" spans="1:20" ht="16.5" customHeight="1">
      <c r="A24" s="562"/>
      <c r="B24" s="562"/>
      <c r="C24" s="562"/>
      <c r="D24" s="562"/>
      <c r="E24" s="562"/>
      <c r="F24" s="562"/>
      <c r="G24" s="562"/>
      <c r="H24" s="562"/>
      <c r="I24" s="562"/>
      <c r="J24" s="562"/>
      <c r="K24" s="562"/>
      <c r="L24" s="562"/>
      <c r="M24" s="562"/>
      <c r="N24" s="562"/>
      <c r="O24" s="562"/>
      <c r="P24" s="562"/>
      <c r="Q24" s="562"/>
      <c r="R24" s="562"/>
      <c r="S24" s="562"/>
      <c r="T24" s="562"/>
    </row>
    <row r="25" spans="1:20" s="562" customFormat="1" ht="28.5" customHeight="1"/>
    <row r="26" spans="1:20" s="562" customFormat="1" ht="28.5" customHeight="1"/>
    <row r="27" spans="1:20" s="562" customFormat="1" ht="53.25" customHeight="1">
      <c r="A27" s="567"/>
      <c r="B27" s="567"/>
      <c r="C27" s="567"/>
      <c r="D27" s="567"/>
      <c r="E27" s="567"/>
      <c r="F27" s="567"/>
      <c r="G27" s="567"/>
      <c r="H27" s="567"/>
      <c r="I27" s="567"/>
      <c r="J27" s="567"/>
      <c r="K27" s="567"/>
      <c r="L27" s="567"/>
      <c r="M27" s="567"/>
      <c r="N27" s="567"/>
      <c r="O27" s="567"/>
      <c r="P27" s="567"/>
      <c r="Q27" s="567"/>
      <c r="R27" s="567"/>
      <c r="S27" s="567"/>
      <c r="T27" s="567"/>
    </row>
    <row r="28" spans="1:20" s="567" customFormat="1" ht="23.25" customHeight="1">
      <c r="A28" s="551"/>
      <c r="B28" s="551"/>
      <c r="C28" s="551"/>
      <c r="D28" s="551"/>
      <c r="E28" s="551"/>
      <c r="F28" s="551"/>
      <c r="G28" s="551"/>
      <c r="H28" s="551"/>
      <c r="I28" s="551"/>
      <c r="J28" s="551"/>
      <c r="K28" s="551"/>
      <c r="L28" s="551"/>
      <c r="M28" s="551"/>
      <c r="N28" s="551"/>
      <c r="O28" s="551"/>
      <c r="P28" s="551"/>
      <c r="Q28" s="551"/>
      <c r="R28" s="551"/>
      <c r="S28" s="551"/>
      <c r="T28" s="551"/>
    </row>
    <row r="29" spans="1:20" ht="23.25" customHeight="1"/>
    <row r="30" spans="1:20" ht="23.25" customHeight="1">
      <c r="A30" s="567"/>
      <c r="B30" s="567"/>
      <c r="C30" s="567"/>
      <c r="D30" s="567"/>
      <c r="E30" s="567"/>
      <c r="F30" s="567"/>
      <c r="G30" s="567"/>
      <c r="H30" s="567"/>
      <c r="I30" s="567"/>
      <c r="J30" s="567"/>
      <c r="K30" s="567"/>
      <c r="L30" s="567"/>
      <c r="M30" s="567"/>
      <c r="N30" s="567"/>
      <c r="O30" s="567"/>
      <c r="P30" s="567"/>
      <c r="Q30" s="567"/>
      <c r="R30" s="567"/>
      <c r="S30" s="567"/>
      <c r="T30" s="567"/>
    </row>
    <row r="31" spans="1:20" s="567" customFormat="1" ht="23.25" customHeight="1">
      <c r="A31" s="551"/>
      <c r="B31" s="551"/>
      <c r="C31" s="551"/>
      <c r="D31" s="551"/>
      <c r="E31" s="551"/>
      <c r="F31" s="551"/>
      <c r="G31" s="551"/>
      <c r="H31" s="551"/>
      <c r="I31" s="551"/>
      <c r="J31" s="551"/>
      <c r="K31" s="551"/>
      <c r="L31" s="551"/>
      <c r="M31" s="551"/>
      <c r="N31" s="551"/>
      <c r="O31" s="551"/>
      <c r="P31" s="551"/>
      <c r="Q31" s="551"/>
      <c r="R31" s="551"/>
      <c r="S31" s="551"/>
      <c r="T31" s="551"/>
    </row>
    <row r="32" spans="1:20" ht="23.25" customHeight="1"/>
    <row r="33" spans="1:20" ht="23.25" customHeight="1">
      <c r="A33" s="567"/>
      <c r="B33" s="567"/>
      <c r="C33" s="567"/>
      <c r="D33" s="567"/>
      <c r="E33" s="567"/>
      <c r="F33" s="567"/>
      <c r="G33" s="567"/>
      <c r="H33" s="567"/>
      <c r="I33" s="567"/>
      <c r="J33" s="567"/>
      <c r="K33" s="567"/>
      <c r="L33" s="567"/>
      <c r="M33" s="567"/>
      <c r="N33" s="567"/>
      <c r="O33" s="567"/>
      <c r="P33" s="567"/>
      <c r="Q33" s="567"/>
      <c r="R33" s="567"/>
      <c r="S33" s="567"/>
      <c r="T33" s="567"/>
    </row>
    <row r="34" spans="1:20" s="567" customFormat="1" ht="23.25" customHeight="1">
      <c r="A34" s="551"/>
      <c r="B34" s="551"/>
      <c r="C34" s="551"/>
      <c r="D34" s="551"/>
      <c r="E34" s="551"/>
      <c r="F34" s="551"/>
      <c r="G34" s="551"/>
      <c r="H34" s="551"/>
      <c r="I34" s="551"/>
      <c r="J34" s="551"/>
      <c r="K34" s="551"/>
      <c r="L34" s="551"/>
      <c r="M34" s="551"/>
      <c r="N34" s="551"/>
      <c r="O34" s="551"/>
      <c r="P34" s="551"/>
      <c r="Q34" s="551"/>
      <c r="R34" s="551"/>
      <c r="S34" s="551"/>
      <c r="T34" s="551"/>
    </row>
    <row r="35" spans="1:20" ht="23.25" customHeight="1"/>
    <row r="36" spans="1:20" ht="23.25" customHeight="1">
      <c r="A36" s="567"/>
      <c r="B36" s="567"/>
      <c r="C36" s="567"/>
      <c r="D36" s="567"/>
      <c r="E36" s="567"/>
      <c r="F36" s="567"/>
      <c r="G36" s="567"/>
      <c r="H36" s="567"/>
      <c r="I36" s="567"/>
      <c r="J36" s="567"/>
      <c r="K36" s="567"/>
      <c r="L36" s="567"/>
      <c r="M36" s="567"/>
      <c r="N36" s="567"/>
      <c r="O36" s="567"/>
      <c r="P36" s="567"/>
      <c r="Q36" s="567"/>
      <c r="R36" s="567"/>
      <c r="S36" s="567"/>
      <c r="T36" s="567"/>
    </row>
    <row r="37" spans="1:20" s="567" customFormat="1" ht="23.25" customHeight="1">
      <c r="A37" s="551"/>
      <c r="B37" s="551"/>
      <c r="C37" s="551"/>
      <c r="D37" s="551"/>
      <c r="E37" s="551"/>
      <c r="F37" s="551"/>
      <c r="G37" s="551"/>
      <c r="H37" s="551"/>
      <c r="I37" s="551"/>
      <c r="J37" s="551"/>
      <c r="K37" s="551"/>
      <c r="L37" s="551"/>
      <c r="M37" s="551"/>
      <c r="N37" s="551"/>
      <c r="O37" s="551"/>
      <c r="P37" s="551"/>
      <c r="Q37" s="551"/>
      <c r="R37" s="551"/>
      <c r="S37" s="551"/>
      <c r="T37" s="551"/>
    </row>
    <row r="38" spans="1:20" ht="23.25" customHeight="1"/>
    <row r="39" spans="1:20" ht="23.25" customHeight="1">
      <c r="A39" s="567"/>
      <c r="B39" s="567"/>
      <c r="C39" s="567"/>
      <c r="D39" s="567"/>
      <c r="E39" s="567"/>
      <c r="F39" s="567"/>
      <c r="G39" s="567"/>
      <c r="H39" s="567"/>
      <c r="I39" s="567"/>
      <c r="J39" s="567"/>
      <c r="K39" s="567"/>
      <c r="L39" s="567"/>
      <c r="M39" s="567"/>
      <c r="N39" s="567"/>
      <c r="O39" s="567"/>
      <c r="P39" s="567"/>
      <c r="Q39" s="567"/>
      <c r="R39" s="567"/>
      <c r="S39" s="567"/>
      <c r="T39" s="567"/>
    </row>
    <row r="40" spans="1:20" ht="14.25" customHeight="1"/>
    <row r="41" spans="1:20" ht="14.25" customHeight="1"/>
    <row r="42" spans="1:20" ht="16.5" customHeight="1"/>
    <row r="43" spans="1:20" ht="16.5" customHeight="1"/>
    <row r="50" spans="1:20" ht="15.6">
      <c r="A50" s="562"/>
      <c r="B50" s="562"/>
      <c r="C50" s="562"/>
      <c r="D50" s="562"/>
      <c r="E50" s="562"/>
      <c r="F50" s="562"/>
      <c r="G50" s="562"/>
      <c r="H50" s="562"/>
      <c r="I50" s="562"/>
      <c r="J50" s="562"/>
      <c r="K50" s="562"/>
      <c r="L50" s="562"/>
      <c r="M50" s="562"/>
      <c r="N50" s="562"/>
      <c r="O50" s="562"/>
      <c r="P50" s="562"/>
      <c r="Q50" s="562"/>
      <c r="R50" s="562"/>
      <c r="S50" s="562"/>
      <c r="T50" s="562"/>
    </row>
    <row r="51" spans="1:20" ht="15.6">
      <c r="A51" s="562"/>
      <c r="B51" s="562"/>
      <c r="C51" s="562"/>
      <c r="D51" s="562"/>
      <c r="E51" s="562"/>
      <c r="F51" s="562"/>
      <c r="G51" s="562"/>
      <c r="H51" s="562"/>
      <c r="I51" s="562"/>
      <c r="J51" s="562"/>
      <c r="K51" s="562"/>
      <c r="L51" s="562"/>
      <c r="M51" s="562"/>
      <c r="N51" s="562"/>
      <c r="O51" s="562"/>
      <c r="P51" s="562"/>
      <c r="Q51" s="562"/>
      <c r="R51" s="562"/>
      <c r="S51" s="562"/>
      <c r="T51" s="562"/>
    </row>
    <row r="52" spans="1:20" ht="15.6">
      <c r="A52" s="562"/>
      <c r="B52" s="562"/>
      <c r="C52" s="562"/>
      <c r="D52" s="562"/>
      <c r="E52" s="562"/>
      <c r="F52" s="562"/>
      <c r="G52" s="562"/>
      <c r="H52" s="562"/>
      <c r="I52" s="562"/>
      <c r="J52" s="562"/>
      <c r="K52" s="562"/>
      <c r="L52" s="562"/>
      <c r="M52" s="562"/>
      <c r="N52" s="562"/>
      <c r="O52" s="562"/>
      <c r="P52" s="562"/>
      <c r="Q52" s="562"/>
      <c r="R52" s="562"/>
      <c r="S52" s="562"/>
      <c r="T52" s="562"/>
    </row>
    <row r="53" spans="1:20">
      <c r="A53" s="567"/>
      <c r="B53" s="567"/>
      <c r="C53" s="567"/>
      <c r="D53" s="567"/>
      <c r="E53" s="567"/>
      <c r="F53" s="567"/>
      <c r="G53" s="567"/>
      <c r="H53" s="567"/>
      <c r="I53" s="567"/>
      <c r="J53" s="567"/>
      <c r="K53" s="567"/>
      <c r="L53" s="567"/>
      <c r="M53" s="567"/>
      <c r="N53" s="567"/>
      <c r="O53" s="567"/>
      <c r="P53" s="567"/>
      <c r="Q53" s="567"/>
      <c r="R53" s="567"/>
      <c r="S53" s="567"/>
      <c r="T53" s="567"/>
    </row>
    <row r="56" spans="1:20">
      <c r="A56" s="567"/>
      <c r="B56" s="567"/>
      <c r="C56" s="567"/>
      <c r="D56" s="567"/>
      <c r="E56" s="567"/>
      <c r="F56" s="567"/>
      <c r="G56" s="567"/>
      <c r="H56" s="567"/>
      <c r="I56" s="567"/>
      <c r="J56" s="567"/>
      <c r="K56" s="567"/>
      <c r="L56" s="567"/>
      <c r="M56" s="567"/>
      <c r="N56" s="567"/>
      <c r="O56" s="567"/>
      <c r="P56" s="567"/>
      <c r="Q56" s="567"/>
      <c r="R56" s="567"/>
      <c r="S56" s="567"/>
      <c r="T56" s="567"/>
    </row>
    <row r="59" spans="1:20">
      <c r="A59" s="567"/>
      <c r="B59" s="567"/>
      <c r="C59" s="567"/>
      <c r="D59" s="567"/>
      <c r="E59" s="567"/>
      <c r="F59" s="567"/>
      <c r="G59" s="567"/>
      <c r="H59" s="567"/>
      <c r="I59" s="567"/>
      <c r="J59" s="567"/>
      <c r="K59" s="567"/>
      <c r="L59" s="567"/>
      <c r="M59" s="567"/>
      <c r="N59" s="567"/>
      <c r="O59" s="567"/>
      <c r="P59" s="567"/>
      <c r="Q59" s="567"/>
      <c r="R59" s="567"/>
      <c r="S59" s="567"/>
      <c r="T59" s="567"/>
    </row>
    <row r="62" spans="1:20">
      <c r="A62" s="567"/>
      <c r="B62" s="567"/>
      <c r="C62" s="567"/>
      <c r="D62" s="567"/>
      <c r="E62" s="567"/>
      <c r="F62" s="567"/>
      <c r="G62" s="567"/>
      <c r="H62" s="567"/>
      <c r="I62" s="567"/>
      <c r="J62" s="567"/>
      <c r="K62" s="567"/>
      <c r="L62" s="567"/>
      <c r="M62" s="567"/>
      <c r="N62" s="567"/>
      <c r="O62" s="567"/>
      <c r="P62" s="567"/>
      <c r="Q62" s="567"/>
      <c r="R62" s="567"/>
      <c r="S62" s="567"/>
      <c r="T62" s="567"/>
    </row>
    <row r="67" spans="1:7" ht="16.2">
      <c r="A67" s="583"/>
      <c r="B67" s="583"/>
      <c r="C67" s="583"/>
      <c r="D67" s="583"/>
      <c r="E67" s="583"/>
      <c r="F67" s="583"/>
      <c r="G67" s="583"/>
    </row>
    <row r="68" spans="1:7" ht="16.2">
      <c r="A68" s="583"/>
      <c r="B68" s="583"/>
      <c r="C68" s="583"/>
      <c r="D68" s="583"/>
      <c r="E68" s="583"/>
      <c r="F68" s="583"/>
      <c r="G68" s="583"/>
    </row>
    <row r="69" spans="1:7">
      <c r="A69" s="585"/>
      <c r="B69" s="585"/>
      <c r="C69" s="585"/>
      <c r="D69" s="585"/>
      <c r="E69" s="585"/>
      <c r="F69" s="585"/>
      <c r="G69" s="585"/>
    </row>
  </sheetData>
  <mergeCells count="14">
    <mergeCell ref="L6:N6"/>
    <mergeCell ref="O6:Q6"/>
    <mergeCell ref="R6:T6"/>
    <mergeCell ref="A8:A10"/>
    <mergeCell ref="P1:Q2"/>
    <mergeCell ref="S1:T1"/>
    <mergeCell ref="S2:T2"/>
    <mergeCell ref="A3:T3"/>
    <mergeCell ref="A5:T5"/>
    <mergeCell ref="A6:A7"/>
    <mergeCell ref="B6:B7"/>
    <mergeCell ref="C6:E6"/>
    <mergeCell ref="F6:H6"/>
    <mergeCell ref="I6:K6"/>
  </mergeCells>
  <phoneticPr fontId="13" type="noConversion"/>
  <hyperlinks>
    <hyperlink ref="U1" location="預告統計資料發布時間表!A1" display="回發布時間表" xr:uid="{71BD836F-6667-4269-888D-E8C9A12E34C7}"/>
  </hyperlinks>
  <printOptions horizontalCentered="1" verticalCentered="1"/>
  <pageMargins left="0.59055118110236227" right="0.59055118110236227" top="0.98425196850393704" bottom="0.62992125984251968" header="0.51181102362204722" footer="0.51181102362204722"/>
  <pageSetup paperSize="9" scale="72" orientation="landscape" r:id="rId1"/>
  <headerFooter alignWithMargins="0"/>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9588C-DE91-4ADA-A70A-46D777F84CD7}">
  <sheetPr>
    <pageSetUpPr fitToPage="1"/>
  </sheetPr>
  <dimension ref="A1:AF18"/>
  <sheetViews>
    <sheetView zoomScale="75" workbookViewId="0">
      <selection activeCell="W1" sqref="W1"/>
    </sheetView>
  </sheetViews>
  <sheetFormatPr defaultColWidth="7.21875" defaultRowHeight="12"/>
  <cols>
    <col min="1" max="1" width="10" style="551" customWidth="1"/>
    <col min="2" max="7" width="5.77734375" style="551" customWidth="1"/>
    <col min="8" max="9" width="13.109375" style="551" customWidth="1"/>
    <col min="10" max="17" width="6.88671875" style="551" customWidth="1"/>
    <col min="18" max="21" width="8.44140625" style="551" customWidth="1"/>
    <col min="22" max="22" width="15.21875" style="551" customWidth="1"/>
    <col min="23" max="26" width="9.33203125" style="551" customWidth="1"/>
    <col min="27" max="31" width="7.21875" style="551"/>
    <col min="32" max="32" width="10.21875" style="551" customWidth="1"/>
    <col min="33" max="256" width="7.21875" style="551"/>
    <col min="257" max="257" width="10" style="551" customWidth="1"/>
    <col min="258" max="263" width="5.77734375" style="551" customWidth="1"/>
    <col min="264" max="265" width="13.109375" style="551" customWidth="1"/>
    <col min="266" max="273" width="6.88671875" style="551" customWidth="1"/>
    <col min="274" max="277" width="8.44140625" style="551" customWidth="1"/>
    <col min="278" max="278" width="15.21875" style="551" customWidth="1"/>
    <col min="279" max="282" width="9.33203125" style="551" customWidth="1"/>
    <col min="283" max="287" width="7.21875" style="551"/>
    <col min="288" max="288" width="10.21875" style="551" customWidth="1"/>
    <col min="289" max="512" width="7.21875" style="551"/>
    <col min="513" max="513" width="10" style="551" customWidth="1"/>
    <col min="514" max="519" width="5.77734375" style="551" customWidth="1"/>
    <col min="520" max="521" width="13.109375" style="551" customWidth="1"/>
    <col min="522" max="529" width="6.88671875" style="551" customWidth="1"/>
    <col min="530" max="533" width="8.44140625" style="551" customWidth="1"/>
    <col min="534" max="534" width="15.21875" style="551" customWidth="1"/>
    <col min="535" max="538" width="9.33203125" style="551" customWidth="1"/>
    <col min="539" max="543" width="7.21875" style="551"/>
    <col min="544" max="544" width="10.21875" style="551" customWidth="1"/>
    <col min="545" max="768" width="7.21875" style="551"/>
    <col min="769" max="769" width="10" style="551" customWidth="1"/>
    <col min="770" max="775" width="5.77734375" style="551" customWidth="1"/>
    <col min="776" max="777" width="13.109375" style="551" customWidth="1"/>
    <col min="778" max="785" width="6.88671875" style="551" customWidth="1"/>
    <col min="786" max="789" width="8.44140625" style="551" customWidth="1"/>
    <col min="790" max="790" width="15.21875" style="551" customWidth="1"/>
    <col min="791" max="794" width="9.33203125" style="551" customWidth="1"/>
    <col min="795" max="799" width="7.21875" style="551"/>
    <col min="800" max="800" width="10.21875" style="551" customWidth="1"/>
    <col min="801" max="1024" width="7.21875" style="551"/>
    <col min="1025" max="1025" width="10" style="551" customWidth="1"/>
    <col min="1026" max="1031" width="5.77734375" style="551" customWidth="1"/>
    <col min="1032" max="1033" width="13.109375" style="551" customWidth="1"/>
    <col min="1034" max="1041" width="6.88671875" style="551" customWidth="1"/>
    <col min="1042" max="1045" width="8.44140625" style="551" customWidth="1"/>
    <col min="1046" max="1046" width="15.21875" style="551" customWidth="1"/>
    <col min="1047" max="1050" width="9.33203125" style="551" customWidth="1"/>
    <col min="1051" max="1055" width="7.21875" style="551"/>
    <col min="1056" max="1056" width="10.21875" style="551" customWidth="1"/>
    <col min="1057" max="1280" width="7.21875" style="551"/>
    <col min="1281" max="1281" width="10" style="551" customWidth="1"/>
    <col min="1282" max="1287" width="5.77734375" style="551" customWidth="1"/>
    <col min="1288" max="1289" width="13.109375" style="551" customWidth="1"/>
    <col min="1290" max="1297" width="6.88671875" style="551" customWidth="1"/>
    <col min="1298" max="1301" width="8.44140625" style="551" customWidth="1"/>
    <col min="1302" max="1302" width="15.21875" style="551" customWidth="1"/>
    <col min="1303" max="1306" width="9.33203125" style="551" customWidth="1"/>
    <col min="1307" max="1311" width="7.21875" style="551"/>
    <col min="1312" max="1312" width="10.21875" style="551" customWidth="1"/>
    <col min="1313" max="1536" width="7.21875" style="551"/>
    <col min="1537" max="1537" width="10" style="551" customWidth="1"/>
    <col min="1538" max="1543" width="5.77734375" style="551" customWidth="1"/>
    <col min="1544" max="1545" width="13.109375" style="551" customWidth="1"/>
    <col min="1546" max="1553" width="6.88671875" style="551" customWidth="1"/>
    <col min="1554" max="1557" width="8.44140625" style="551" customWidth="1"/>
    <col min="1558" max="1558" width="15.21875" style="551" customWidth="1"/>
    <col min="1559" max="1562" width="9.33203125" style="551" customWidth="1"/>
    <col min="1563" max="1567" width="7.21875" style="551"/>
    <col min="1568" max="1568" width="10.21875" style="551" customWidth="1"/>
    <col min="1569" max="1792" width="7.21875" style="551"/>
    <col min="1793" max="1793" width="10" style="551" customWidth="1"/>
    <col min="1794" max="1799" width="5.77734375" style="551" customWidth="1"/>
    <col min="1800" max="1801" width="13.109375" style="551" customWidth="1"/>
    <col min="1802" max="1809" width="6.88671875" style="551" customWidth="1"/>
    <col min="1810" max="1813" width="8.44140625" style="551" customWidth="1"/>
    <col min="1814" max="1814" width="15.21875" style="551" customWidth="1"/>
    <col min="1815" max="1818" width="9.33203125" style="551" customWidth="1"/>
    <col min="1819" max="1823" width="7.21875" style="551"/>
    <col min="1824" max="1824" width="10.21875" style="551" customWidth="1"/>
    <col min="1825" max="2048" width="7.21875" style="551"/>
    <col min="2049" max="2049" width="10" style="551" customWidth="1"/>
    <col min="2050" max="2055" width="5.77734375" style="551" customWidth="1"/>
    <col min="2056" max="2057" width="13.109375" style="551" customWidth="1"/>
    <col min="2058" max="2065" width="6.88671875" style="551" customWidth="1"/>
    <col min="2066" max="2069" width="8.44140625" style="551" customWidth="1"/>
    <col min="2070" max="2070" width="15.21875" style="551" customWidth="1"/>
    <col min="2071" max="2074" width="9.33203125" style="551" customWidth="1"/>
    <col min="2075" max="2079" width="7.21875" style="551"/>
    <col min="2080" max="2080" width="10.21875" style="551" customWidth="1"/>
    <col min="2081" max="2304" width="7.21875" style="551"/>
    <col min="2305" max="2305" width="10" style="551" customWidth="1"/>
    <col min="2306" max="2311" width="5.77734375" style="551" customWidth="1"/>
    <col min="2312" max="2313" width="13.109375" style="551" customWidth="1"/>
    <col min="2314" max="2321" width="6.88671875" style="551" customWidth="1"/>
    <col min="2322" max="2325" width="8.44140625" style="551" customWidth="1"/>
    <col min="2326" max="2326" width="15.21875" style="551" customWidth="1"/>
    <col min="2327" max="2330" width="9.33203125" style="551" customWidth="1"/>
    <col min="2331" max="2335" width="7.21875" style="551"/>
    <col min="2336" max="2336" width="10.21875" style="551" customWidth="1"/>
    <col min="2337" max="2560" width="7.21875" style="551"/>
    <col min="2561" max="2561" width="10" style="551" customWidth="1"/>
    <col min="2562" max="2567" width="5.77734375" style="551" customWidth="1"/>
    <col min="2568" max="2569" width="13.109375" style="551" customWidth="1"/>
    <col min="2570" max="2577" width="6.88671875" style="551" customWidth="1"/>
    <col min="2578" max="2581" width="8.44140625" style="551" customWidth="1"/>
    <col min="2582" max="2582" width="15.21875" style="551" customWidth="1"/>
    <col min="2583" max="2586" width="9.33203125" style="551" customWidth="1"/>
    <col min="2587" max="2591" width="7.21875" style="551"/>
    <col min="2592" max="2592" width="10.21875" style="551" customWidth="1"/>
    <col min="2593" max="2816" width="7.21875" style="551"/>
    <col min="2817" max="2817" width="10" style="551" customWidth="1"/>
    <col min="2818" max="2823" width="5.77734375" style="551" customWidth="1"/>
    <col min="2824" max="2825" width="13.109375" style="551" customWidth="1"/>
    <col min="2826" max="2833" width="6.88671875" style="551" customWidth="1"/>
    <col min="2834" max="2837" width="8.44140625" style="551" customWidth="1"/>
    <col min="2838" max="2838" width="15.21875" style="551" customWidth="1"/>
    <col min="2839" max="2842" width="9.33203125" style="551" customWidth="1"/>
    <col min="2843" max="2847" width="7.21875" style="551"/>
    <col min="2848" max="2848" width="10.21875" style="551" customWidth="1"/>
    <col min="2849" max="3072" width="7.21875" style="551"/>
    <col min="3073" max="3073" width="10" style="551" customWidth="1"/>
    <col min="3074" max="3079" width="5.77734375" style="551" customWidth="1"/>
    <col min="3080" max="3081" width="13.109375" style="551" customWidth="1"/>
    <col min="3082" max="3089" width="6.88671875" style="551" customWidth="1"/>
    <col min="3090" max="3093" width="8.44140625" style="551" customWidth="1"/>
    <col min="3094" max="3094" width="15.21875" style="551" customWidth="1"/>
    <col min="3095" max="3098" width="9.33203125" style="551" customWidth="1"/>
    <col min="3099" max="3103" width="7.21875" style="551"/>
    <col min="3104" max="3104" width="10.21875" style="551" customWidth="1"/>
    <col min="3105" max="3328" width="7.21875" style="551"/>
    <col min="3329" max="3329" width="10" style="551" customWidth="1"/>
    <col min="3330" max="3335" width="5.77734375" style="551" customWidth="1"/>
    <col min="3336" max="3337" width="13.109375" style="551" customWidth="1"/>
    <col min="3338" max="3345" width="6.88671875" style="551" customWidth="1"/>
    <col min="3346" max="3349" width="8.44140625" style="551" customWidth="1"/>
    <col min="3350" max="3350" width="15.21875" style="551" customWidth="1"/>
    <col min="3351" max="3354" width="9.33203125" style="551" customWidth="1"/>
    <col min="3355" max="3359" width="7.21875" style="551"/>
    <col min="3360" max="3360" width="10.21875" style="551" customWidth="1"/>
    <col min="3361" max="3584" width="7.21875" style="551"/>
    <col min="3585" max="3585" width="10" style="551" customWidth="1"/>
    <col min="3586" max="3591" width="5.77734375" style="551" customWidth="1"/>
    <col min="3592" max="3593" width="13.109375" style="551" customWidth="1"/>
    <col min="3594" max="3601" width="6.88671875" style="551" customWidth="1"/>
    <col min="3602" max="3605" width="8.44140625" style="551" customWidth="1"/>
    <col min="3606" max="3606" width="15.21875" style="551" customWidth="1"/>
    <col min="3607" max="3610" width="9.33203125" style="551" customWidth="1"/>
    <col min="3611" max="3615" width="7.21875" style="551"/>
    <col min="3616" max="3616" width="10.21875" style="551" customWidth="1"/>
    <col min="3617" max="3840" width="7.21875" style="551"/>
    <col min="3841" max="3841" width="10" style="551" customWidth="1"/>
    <col min="3842" max="3847" width="5.77734375" style="551" customWidth="1"/>
    <col min="3848" max="3849" width="13.109375" style="551" customWidth="1"/>
    <col min="3850" max="3857" width="6.88671875" style="551" customWidth="1"/>
    <col min="3858" max="3861" width="8.44140625" style="551" customWidth="1"/>
    <col min="3862" max="3862" width="15.21875" style="551" customWidth="1"/>
    <col min="3863" max="3866" width="9.33203125" style="551" customWidth="1"/>
    <col min="3867" max="3871" width="7.21875" style="551"/>
    <col min="3872" max="3872" width="10.21875" style="551" customWidth="1"/>
    <col min="3873" max="4096" width="7.21875" style="551"/>
    <col min="4097" max="4097" width="10" style="551" customWidth="1"/>
    <col min="4098" max="4103" width="5.77734375" style="551" customWidth="1"/>
    <col min="4104" max="4105" width="13.109375" style="551" customWidth="1"/>
    <col min="4106" max="4113" width="6.88671875" style="551" customWidth="1"/>
    <col min="4114" max="4117" width="8.44140625" style="551" customWidth="1"/>
    <col min="4118" max="4118" width="15.21875" style="551" customWidth="1"/>
    <col min="4119" max="4122" width="9.33203125" style="551" customWidth="1"/>
    <col min="4123" max="4127" width="7.21875" style="551"/>
    <col min="4128" max="4128" width="10.21875" style="551" customWidth="1"/>
    <col min="4129" max="4352" width="7.21875" style="551"/>
    <col min="4353" max="4353" width="10" style="551" customWidth="1"/>
    <col min="4354" max="4359" width="5.77734375" style="551" customWidth="1"/>
    <col min="4360" max="4361" width="13.109375" style="551" customWidth="1"/>
    <col min="4362" max="4369" width="6.88671875" style="551" customWidth="1"/>
    <col min="4370" max="4373" width="8.44140625" style="551" customWidth="1"/>
    <col min="4374" max="4374" width="15.21875" style="551" customWidth="1"/>
    <col min="4375" max="4378" width="9.33203125" style="551" customWidth="1"/>
    <col min="4379" max="4383" width="7.21875" style="551"/>
    <col min="4384" max="4384" width="10.21875" style="551" customWidth="1"/>
    <col min="4385" max="4608" width="7.21875" style="551"/>
    <col min="4609" max="4609" width="10" style="551" customWidth="1"/>
    <col min="4610" max="4615" width="5.77734375" style="551" customWidth="1"/>
    <col min="4616" max="4617" width="13.109375" style="551" customWidth="1"/>
    <col min="4618" max="4625" width="6.88671875" style="551" customWidth="1"/>
    <col min="4626" max="4629" width="8.44140625" style="551" customWidth="1"/>
    <col min="4630" max="4630" width="15.21875" style="551" customWidth="1"/>
    <col min="4631" max="4634" width="9.33203125" style="551" customWidth="1"/>
    <col min="4635" max="4639" width="7.21875" style="551"/>
    <col min="4640" max="4640" width="10.21875" style="551" customWidth="1"/>
    <col min="4641" max="4864" width="7.21875" style="551"/>
    <col min="4865" max="4865" width="10" style="551" customWidth="1"/>
    <col min="4866" max="4871" width="5.77734375" style="551" customWidth="1"/>
    <col min="4872" max="4873" width="13.109375" style="551" customWidth="1"/>
    <col min="4874" max="4881" width="6.88671875" style="551" customWidth="1"/>
    <col min="4882" max="4885" width="8.44140625" style="551" customWidth="1"/>
    <col min="4886" max="4886" width="15.21875" style="551" customWidth="1"/>
    <col min="4887" max="4890" width="9.33203125" style="551" customWidth="1"/>
    <col min="4891" max="4895" width="7.21875" style="551"/>
    <col min="4896" max="4896" width="10.21875" style="551" customWidth="1"/>
    <col min="4897" max="5120" width="7.21875" style="551"/>
    <col min="5121" max="5121" width="10" style="551" customWidth="1"/>
    <col min="5122" max="5127" width="5.77734375" style="551" customWidth="1"/>
    <col min="5128" max="5129" width="13.109375" style="551" customWidth="1"/>
    <col min="5130" max="5137" width="6.88671875" style="551" customWidth="1"/>
    <col min="5138" max="5141" width="8.44140625" style="551" customWidth="1"/>
    <col min="5142" max="5142" width="15.21875" style="551" customWidth="1"/>
    <col min="5143" max="5146" width="9.33203125" style="551" customWidth="1"/>
    <col min="5147" max="5151" width="7.21875" style="551"/>
    <col min="5152" max="5152" width="10.21875" style="551" customWidth="1"/>
    <col min="5153" max="5376" width="7.21875" style="551"/>
    <col min="5377" max="5377" width="10" style="551" customWidth="1"/>
    <col min="5378" max="5383" width="5.77734375" style="551" customWidth="1"/>
    <col min="5384" max="5385" width="13.109375" style="551" customWidth="1"/>
    <col min="5386" max="5393" width="6.88671875" style="551" customWidth="1"/>
    <col min="5394" max="5397" width="8.44140625" style="551" customWidth="1"/>
    <col min="5398" max="5398" width="15.21875" style="551" customWidth="1"/>
    <col min="5399" max="5402" width="9.33203125" style="551" customWidth="1"/>
    <col min="5403" max="5407" width="7.21875" style="551"/>
    <col min="5408" max="5408" width="10.21875" style="551" customWidth="1"/>
    <col min="5409" max="5632" width="7.21875" style="551"/>
    <col min="5633" max="5633" width="10" style="551" customWidth="1"/>
    <col min="5634" max="5639" width="5.77734375" style="551" customWidth="1"/>
    <col min="5640" max="5641" width="13.109375" style="551" customWidth="1"/>
    <col min="5642" max="5649" width="6.88671875" style="551" customWidth="1"/>
    <col min="5650" max="5653" width="8.44140625" style="551" customWidth="1"/>
    <col min="5654" max="5654" width="15.21875" style="551" customWidth="1"/>
    <col min="5655" max="5658" width="9.33203125" style="551" customWidth="1"/>
    <col min="5659" max="5663" width="7.21875" style="551"/>
    <col min="5664" max="5664" width="10.21875" style="551" customWidth="1"/>
    <col min="5665" max="5888" width="7.21875" style="551"/>
    <col min="5889" max="5889" width="10" style="551" customWidth="1"/>
    <col min="5890" max="5895" width="5.77734375" style="551" customWidth="1"/>
    <col min="5896" max="5897" width="13.109375" style="551" customWidth="1"/>
    <col min="5898" max="5905" width="6.88671875" style="551" customWidth="1"/>
    <col min="5906" max="5909" width="8.44140625" style="551" customWidth="1"/>
    <col min="5910" max="5910" width="15.21875" style="551" customWidth="1"/>
    <col min="5911" max="5914" width="9.33203125" style="551" customWidth="1"/>
    <col min="5915" max="5919" width="7.21875" style="551"/>
    <col min="5920" max="5920" width="10.21875" style="551" customWidth="1"/>
    <col min="5921" max="6144" width="7.21875" style="551"/>
    <col min="6145" max="6145" width="10" style="551" customWidth="1"/>
    <col min="6146" max="6151" width="5.77734375" style="551" customWidth="1"/>
    <col min="6152" max="6153" width="13.109375" style="551" customWidth="1"/>
    <col min="6154" max="6161" width="6.88671875" style="551" customWidth="1"/>
    <col min="6162" max="6165" width="8.44140625" style="551" customWidth="1"/>
    <col min="6166" max="6166" width="15.21875" style="551" customWidth="1"/>
    <col min="6167" max="6170" width="9.33203125" style="551" customWidth="1"/>
    <col min="6171" max="6175" width="7.21875" style="551"/>
    <col min="6176" max="6176" width="10.21875" style="551" customWidth="1"/>
    <col min="6177" max="6400" width="7.21875" style="551"/>
    <col min="6401" max="6401" width="10" style="551" customWidth="1"/>
    <col min="6402" max="6407" width="5.77734375" style="551" customWidth="1"/>
    <col min="6408" max="6409" width="13.109375" style="551" customWidth="1"/>
    <col min="6410" max="6417" width="6.88671875" style="551" customWidth="1"/>
    <col min="6418" max="6421" width="8.44140625" style="551" customWidth="1"/>
    <col min="6422" max="6422" width="15.21875" style="551" customWidth="1"/>
    <col min="6423" max="6426" width="9.33203125" style="551" customWidth="1"/>
    <col min="6427" max="6431" width="7.21875" style="551"/>
    <col min="6432" max="6432" width="10.21875" style="551" customWidth="1"/>
    <col min="6433" max="6656" width="7.21875" style="551"/>
    <col min="6657" max="6657" width="10" style="551" customWidth="1"/>
    <col min="6658" max="6663" width="5.77734375" style="551" customWidth="1"/>
    <col min="6664" max="6665" width="13.109375" style="551" customWidth="1"/>
    <col min="6666" max="6673" width="6.88671875" style="551" customWidth="1"/>
    <col min="6674" max="6677" width="8.44140625" style="551" customWidth="1"/>
    <col min="6678" max="6678" width="15.21875" style="551" customWidth="1"/>
    <col min="6679" max="6682" width="9.33203125" style="551" customWidth="1"/>
    <col min="6683" max="6687" width="7.21875" style="551"/>
    <col min="6688" max="6688" width="10.21875" style="551" customWidth="1"/>
    <col min="6689" max="6912" width="7.21875" style="551"/>
    <col min="6913" max="6913" width="10" style="551" customWidth="1"/>
    <col min="6914" max="6919" width="5.77734375" style="551" customWidth="1"/>
    <col min="6920" max="6921" width="13.109375" style="551" customWidth="1"/>
    <col min="6922" max="6929" width="6.88671875" style="551" customWidth="1"/>
    <col min="6930" max="6933" width="8.44140625" style="551" customWidth="1"/>
    <col min="6934" max="6934" width="15.21875" style="551" customWidth="1"/>
    <col min="6935" max="6938" width="9.33203125" style="551" customWidth="1"/>
    <col min="6939" max="6943" width="7.21875" style="551"/>
    <col min="6944" max="6944" width="10.21875" style="551" customWidth="1"/>
    <col min="6945" max="7168" width="7.21875" style="551"/>
    <col min="7169" max="7169" width="10" style="551" customWidth="1"/>
    <col min="7170" max="7175" width="5.77734375" style="551" customWidth="1"/>
    <col min="7176" max="7177" width="13.109375" style="551" customWidth="1"/>
    <col min="7178" max="7185" width="6.88671875" style="551" customWidth="1"/>
    <col min="7186" max="7189" width="8.44140625" style="551" customWidth="1"/>
    <col min="7190" max="7190" width="15.21875" style="551" customWidth="1"/>
    <col min="7191" max="7194" width="9.33203125" style="551" customWidth="1"/>
    <col min="7195" max="7199" width="7.21875" style="551"/>
    <col min="7200" max="7200" width="10.21875" style="551" customWidth="1"/>
    <col min="7201" max="7424" width="7.21875" style="551"/>
    <col min="7425" max="7425" width="10" style="551" customWidth="1"/>
    <col min="7426" max="7431" width="5.77734375" style="551" customWidth="1"/>
    <col min="7432" max="7433" width="13.109375" style="551" customWidth="1"/>
    <col min="7434" max="7441" width="6.88671875" style="551" customWidth="1"/>
    <col min="7442" max="7445" width="8.44140625" style="551" customWidth="1"/>
    <col min="7446" max="7446" width="15.21875" style="551" customWidth="1"/>
    <col min="7447" max="7450" width="9.33203125" style="551" customWidth="1"/>
    <col min="7451" max="7455" width="7.21875" style="551"/>
    <col min="7456" max="7456" width="10.21875" style="551" customWidth="1"/>
    <col min="7457" max="7680" width="7.21875" style="551"/>
    <col min="7681" max="7681" width="10" style="551" customWidth="1"/>
    <col min="7682" max="7687" width="5.77734375" style="551" customWidth="1"/>
    <col min="7688" max="7689" width="13.109375" style="551" customWidth="1"/>
    <col min="7690" max="7697" width="6.88671875" style="551" customWidth="1"/>
    <col min="7698" max="7701" width="8.44140625" style="551" customWidth="1"/>
    <col min="7702" max="7702" width="15.21875" style="551" customWidth="1"/>
    <col min="7703" max="7706" width="9.33203125" style="551" customWidth="1"/>
    <col min="7707" max="7711" width="7.21875" style="551"/>
    <col min="7712" max="7712" width="10.21875" style="551" customWidth="1"/>
    <col min="7713" max="7936" width="7.21875" style="551"/>
    <col min="7937" max="7937" width="10" style="551" customWidth="1"/>
    <col min="7938" max="7943" width="5.77734375" style="551" customWidth="1"/>
    <col min="7944" max="7945" width="13.109375" style="551" customWidth="1"/>
    <col min="7946" max="7953" width="6.88671875" style="551" customWidth="1"/>
    <col min="7954" max="7957" width="8.44140625" style="551" customWidth="1"/>
    <col min="7958" max="7958" width="15.21875" style="551" customWidth="1"/>
    <col min="7959" max="7962" width="9.33203125" style="551" customWidth="1"/>
    <col min="7963" max="7967" width="7.21875" style="551"/>
    <col min="7968" max="7968" width="10.21875" style="551" customWidth="1"/>
    <col min="7969" max="8192" width="7.21875" style="551"/>
    <col min="8193" max="8193" width="10" style="551" customWidth="1"/>
    <col min="8194" max="8199" width="5.77734375" style="551" customWidth="1"/>
    <col min="8200" max="8201" width="13.109375" style="551" customWidth="1"/>
    <col min="8202" max="8209" width="6.88671875" style="551" customWidth="1"/>
    <col min="8210" max="8213" width="8.44140625" style="551" customWidth="1"/>
    <col min="8214" max="8214" width="15.21875" style="551" customWidth="1"/>
    <col min="8215" max="8218" width="9.33203125" style="551" customWidth="1"/>
    <col min="8219" max="8223" width="7.21875" style="551"/>
    <col min="8224" max="8224" width="10.21875" style="551" customWidth="1"/>
    <col min="8225" max="8448" width="7.21875" style="551"/>
    <col min="8449" max="8449" width="10" style="551" customWidth="1"/>
    <col min="8450" max="8455" width="5.77734375" style="551" customWidth="1"/>
    <col min="8456" max="8457" width="13.109375" style="551" customWidth="1"/>
    <col min="8458" max="8465" width="6.88671875" style="551" customWidth="1"/>
    <col min="8466" max="8469" width="8.44140625" style="551" customWidth="1"/>
    <col min="8470" max="8470" width="15.21875" style="551" customWidth="1"/>
    <col min="8471" max="8474" width="9.33203125" style="551" customWidth="1"/>
    <col min="8475" max="8479" width="7.21875" style="551"/>
    <col min="8480" max="8480" width="10.21875" style="551" customWidth="1"/>
    <col min="8481" max="8704" width="7.21875" style="551"/>
    <col min="8705" max="8705" width="10" style="551" customWidth="1"/>
    <col min="8706" max="8711" width="5.77734375" style="551" customWidth="1"/>
    <col min="8712" max="8713" width="13.109375" style="551" customWidth="1"/>
    <col min="8714" max="8721" width="6.88671875" style="551" customWidth="1"/>
    <col min="8722" max="8725" width="8.44140625" style="551" customWidth="1"/>
    <col min="8726" max="8726" width="15.21875" style="551" customWidth="1"/>
    <col min="8727" max="8730" width="9.33203125" style="551" customWidth="1"/>
    <col min="8731" max="8735" width="7.21875" style="551"/>
    <col min="8736" max="8736" width="10.21875" style="551" customWidth="1"/>
    <col min="8737" max="8960" width="7.21875" style="551"/>
    <col min="8961" max="8961" width="10" style="551" customWidth="1"/>
    <col min="8962" max="8967" width="5.77734375" style="551" customWidth="1"/>
    <col min="8968" max="8969" width="13.109375" style="551" customWidth="1"/>
    <col min="8970" max="8977" width="6.88671875" style="551" customWidth="1"/>
    <col min="8978" max="8981" width="8.44140625" style="551" customWidth="1"/>
    <col min="8982" max="8982" width="15.21875" style="551" customWidth="1"/>
    <col min="8983" max="8986" width="9.33203125" style="551" customWidth="1"/>
    <col min="8987" max="8991" width="7.21875" style="551"/>
    <col min="8992" max="8992" width="10.21875" style="551" customWidth="1"/>
    <col min="8993" max="9216" width="7.21875" style="551"/>
    <col min="9217" max="9217" width="10" style="551" customWidth="1"/>
    <col min="9218" max="9223" width="5.77734375" style="551" customWidth="1"/>
    <col min="9224" max="9225" width="13.109375" style="551" customWidth="1"/>
    <col min="9226" max="9233" width="6.88671875" style="551" customWidth="1"/>
    <col min="9234" max="9237" width="8.44140625" style="551" customWidth="1"/>
    <col min="9238" max="9238" width="15.21875" style="551" customWidth="1"/>
    <col min="9239" max="9242" width="9.33203125" style="551" customWidth="1"/>
    <col min="9243" max="9247" width="7.21875" style="551"/>
    <col min="9248" max="9248" width="10.21875" style="551" customWidth="1"/>
    <col min="9249" max="9472" width="7.21875" style="551"/>
    <col min="9473" max="9473" width="10" style="551" customWidth="1"/>
    <col min="9474" max="9479" width="5.77734375" style="551" customWidth="1"/>
    <col min="9480" max="9481" width="13.109375" style="551" customWidth="1"/>
    <col min="9482" max="9489" width="6.88671875" style="551" customWidth="1"/>
    <col min="9490" max="9493" width="8.44140625" style="551" customWidth="1"/>
    <col min="9494" max="9494" width="15.21875" style="551" customWidth="1"/>
    <col min="9495" max="9498" width="9.33203125" style="551" customWidth="1"/>
    <col min="9499" max="9503" width="7.21875" style="551"/>
    <col min="9504" max="9504" width="10.21875" style="551" customWidth="1"/>
    <col min="9505" max="9728" width="7.21875" style="551"/>
    <col min="9729" max="9729" width="10" style="551" customWidth="1"/>
    <col min="9730" max="9735" width="5.77734375" style="551" customWidth="1"/>
    <col min="9736" max="9737" width="13.109375" style="551" customWidth="1"/>
    <col min="9738" max="9745" width="6.88671875" style="551" customWidth="1"/>
    <col min="9746" max="9749" width="8.44140625" style="551" customWidth="1"/>
    <col min="9750" max="9750" width="15.21875" style="551" customWidth="1"/>
    <col min="9751" max="9754" width="9.33203125" style="551" customWidth="1"/>
    <col min="9755" max="9759" width="7.21875" style="551"/>
    <col min="9760" max="9760" width="10.21875" style="551" customWidth="1"/>
    <col min="9761" max="9984" width="7.21875" style="551"/>
    <col min="9985" max="9985" width="10" style="551" customWidth="1"/>
    <col min="9986" max="9991" width="5.77734375" style="551" customWidth="1"/>
    <col min="9992" max="9993" width="13.109375" style="551" customWidth="1"/>
    <col min="9994" max="10001" width="6.88671875" style="551" customWidth="1"/>
    <col min="10002" max="10005" width="8.44140625" style="551" customWidth="1"/>
    <col min="10006" max="10006" width="15.21875" style="551" customWidth="1"/>
    <col min="10007" max="10010" width="9.33203125" style="551" customWidth="1"/>
    <col min="10011" max="10015" width="7.21875" style="551"/>
    <col min="10016" max="10016" width="10.21875" style="551" customWidth="1"/>
    <col min="10017" max="10240" width="7.21875" style="551"/>
    <col min="10241" max="10241" width="10" style="551" customWidth="1"/>
    <col min="10242" max="10247" width="5.77734375" style="551" customWidth="1"/>
    <col min="10248" max="10249" width="13.109375" style="551" customWidth="1"/>
    <col min="10250" max="10257" width="6.88671875" style="551" customWidth="1"/>
    <col min="10258" max="10261" width="8.44140625" style="551" customWidth="1"/>
    <col min="10262" max="10262" width="15.21875" style="551" customWidth="1"/>
    <col min="10263" max="10266" width="9.33203125" style="551" customWidth="1"/>
    <col min="10267" max="10271" width="7.21875" style="551"/>
    <col min="10272" max="10272" width="10.21875" style="551" customWidth="1"/>
    <col min="10273" max="10496" width="7.21875" style="551"/>
    <col min="10497" max="10497" width="10" style="551" customWidth="1"/>
    <col min="10498" max="10503" width="5.77734375" style="551" customWidth="1"/>
    <col min="10504" max="10505" width="13.109375" style="551" customWidth="1"/>
    <col min="10506" max="10513" width="6.88671875" style="551" customWidth="1"/>
    <col min="10514" max="10517" width="8.44140625" style="551" customWidth="1"/>
    <col min="10518" max="10518" width="15.21875" style="551" customWidth="1"/>
    <col min="10519" max="10522" width="9.33203125" style="551" customWidth="1"/>
    <col min="10523" max="10527" width="7.21875" style="551"/>
    <col min="10528" max="10528" width="10.21875" style="551" customWidth="1"/>
    <col min="10529" max="10752" width="7.21875" style="551"/>
    <col min="10753" max="10753" width="10" style="551" customWidth="1"/>
    <col min="10754" max="10759" width="5.77734375" style="551" customWidth="1"/>
    <col min="10760" max="10761" width="13.109375" style="551" customWidth="1"/>
    <col min="10762" max="10769" width="6.88671875" style="551" customWidth="1"/>
    <col min="10770" max="10773" width="8.44140625" style="551" customWidth="1"/>
    <col min="10774" max="10774" width="15.21875" style="551" customWidth="1"/>
    <col min="10775" max="10778" width="9.33203125" style="551" customWidth="1"/>
    <col min="10779" max="10783" width="7.21875" style="551"/>
    <col min="10784" max="10784" width="10.21875" style="551" customWidth="1"/>
    <col min="10785" max="11008" width="7.21875" style="551"/>
    <col min="11009" max="11009" width="10" style="551" customWidth="1"/>
    <col min="11010" max="11015" width="5.77734375" style="551" customWidth="1"/>
    <col min="11016" max="11017" width="13.109375" style="551" customWidth="1"/>
    <col min="11018" max="11025" width="6.88671875" style="551" customWidth="1"/>
    <col min="11026" max="11029" width="8.44140625" style="551" customWidth="1"/>
    <col min="11030" max="11030" width="15.21875" style="551" customWidth="1"/>
    <col min="11031" max="11034" width="9.33203125" style="551" customWidth="1"/>
    <col min="11035" max="11039" width="7.21875" style="551"/>
    <col min="11040" max="11040" width="10.21875" style="551" customWidth="1"/>
    <col min="11041" max="11264" width="7.21875" style="551"/>
    <col min="11265" max="11265" width="10" style="551" customWidth="1"/>
    <col min="11266" max="11271" width="5.77734375" style="551" customWidth="1"/>
    <col min="11272" max="11273" width="13.109375" style="551" customWidth="1"/>
    <col min="11274" max="11281" width="6.88671875" style="551" customWidth="1"/>
    <col min="11282" max="11285" width="8.44140625" style="551" customWidth="1"/>
    <col min="11286" max="11286" width="15.21875" style="551" customWidth="1"/>
    <col min="11287" max="11290" width="9.33203125" style="551" customWidth="1"/>
    <col min="11291" max="11295" width="7.21875" style="551"/>
    <col min="11296" max="11296" width="10.21875" style="551" customWidth="1"/>
    <col min="11297" max="11520" width="7.21875" style="551"/>
    <col min="11521" max="11521" width="10" style="551" customWidth="1"/>
    <col min="11522" max="11527" width="5.77734375" style="551" customWidth="1"/>
    <col min="11528" max="11529" width="13.109375" style="551" customWidth="1"/>
    <col min="11530" max="11537" width="6.88671875" style="551" customWidth="1"/>
    <col min="11538" max="11541" width="8.44140625" style="551" customWidth="1"/>
    <col min="11542" max="11542" width="15.21875" style="551" customWidth="1"/>
    <col min="11543" max="11546" width="9.33203125" style="551" customWidth="1"/>
    <col min="11547" max="11551" width="7.21875" style="551"/>
    <col min="11552" max="11552" width="10.21875" style="551" customWidth="1"/>
    <col min="11553" max="11776" width="7.21875" style="551"/>
    <col min="11777" max="11777" width="10" style="551" customWidth="1"/>
    <col min="11778" max="11783" width="5.77734375" style="551" customWidth="1"/>
    <col min="11784" max="11785" width="13.109375" style="551" customWidth="1"/>
    <col min="11786" max="11793" width="6.88671875" style="551" customWidth="1"/>
    <col min="11794" max="11797" width="8.44140625" style="551" customWidth="1"/>
    <col min="11798" max="11798" width="15.21875" style="551" customWidth="1"/>
    <col min="11799" max="11802" width="9.33203125" style="551" customWidth="1"/>
    <col min="11803" max="11807" width="7.21875" style="551"/>
    <col min="11808" max="11808" width="10.21875" style="551" customWidth="1"/>
    <col min="11809" max="12032" width="7.21875" style="551"/>
    <col min="12033" max="12033" width="10" style="551" customWidth="1"/>
    <col min="12034" max="12039" width="5.77734375" style="551" customWidth="1"/>
    <col min="12040" max="12041" width="13.109375" style="551" customWidth="1"/>
    <col min="12042" max="12049" width="6.88671875" style="551" customWidth="1"/>
    <col min="12050" max="12053" width="8.44140625" style="551" customWidth="1"/>
    <col min="12054" max="12054" width="15.21875" style="551" customWidth="1"/>
    <col min="12055" max="12058" width="9.33203125" style="551" customWidth="1"/>
    <col min="12059" max="12063" width="7.21875" style="551"/>
    <col min="12064" max="12064" width="10.21875" style="551" customWidth="1"/>
    <col min="12065" max="12288" width="7.21875" style="551"/>
    <col min="12289" max="12289" width="10" style="551" customWidth="1"/>
    <col min="12290" max="12295" width="5.77734375" style="551" customWidth="1"/>
    <col min="12296" max="12297" width="13.109375" style="551" customWidth="1"/>
    <col min="12298" max="12305" width="6.88671875" style="551" customWidth="1"/>
    <col min="12306" max="12309" width="8.44140625" style="551" customWidth="1"/>
    <col min="12310" max="12310" width="15.21875" style="551" customWidth="1"/>
    <col min="12311" max="12314" width="9.33203125" style="551" customWidth="1"/>
    <col min="12315" max="12319" width="7.21875" style="551"/>
    <col min="12320" max="12320" width="10.21875" style="551" customWidth="1"/>
    <col min="12321" max="12544" width="7.21875" style="551"/>
    <col min="12545" max="12545" width="10" style="551" customWidth="1"/>
    <col min="12546" max="12551" width="5.77734375" style="551" customWidth="1"/>
    <col min="12552" max="12553" width="13.109375" style="551" customWidth="1"/>
    <col min="12554" max="12561" width="6.88671875" style="551" customWidth="1"/>
    <col min="12562" max="12565" width="8.44140625" style="551" customWidth="1"/>
    <col min="12566" max="12566" width="15.21875" style="551" customWidth="1"/>
    <col min="12567" max="12570" width="9.33203125" style="551" customWidth="1"/>
    <col min="12571" max="12575" width="7.21875" style="551"/>
    <col min="12576" max="12576" width="10.21875" style="551" customWidth="1"/>
    <col min="12577" max="12800" width="7.21875" style="551"/>
    <col min="12801" max="12801" width="10" style="551" customWidth="1"/>
    <col min="12802" max="12807" width="5.77734375" style="551" customWidth="1"/>
    <col min="12808" max="12809" width="13.109375" style="551" customWidth="1"/>
    <col min="12810" max="12817" width="6.88671875" style="551" customWidth="1"/>
    <col min="12818" max="12821" width="8.44140625" style="551" customWidth="1"/>
    <col min="12822" max="12822" width="15.21875" style="551" customWidth="1"/>
    <col min="12823" max="12826" width="9.33203125" style="551" customWidth="1"/>
    <col min="12827" max="12831" width="7.21875" style="551"/>
    <col min="12832" max="12832" width="10.21875" style="551" customWidth="1"/>
    <col min="12833" max="13056" width="7.21875" style="551"/>
    <col min="13057" max="13057" width="10" style="551" customWidth="1"/>
    <col min="13058" max="13063" width="5.77734375" style="551" customWidth="1"/>
    <col min="13064" max="13065" width="13.109375" style="551" customWidth="1"/>
    <col min="13066" max="13073" width="6.88671875" style="551" customWidth="1"/>
    <col min="13074" max="13077" width="8.44140625" style="551" customWidth="1"/>
    <col min="13078" max="13078" width="15.21875" style="551" customWidth="1"/>
    <col min="13079" max="13082" width="9.33203125" style="551" customWidth="1"/>
    <col min="13083" max="13087" width="7.21875" style="551"/>
    <col min="13088" max="13088" width="10.21875" style="551" customWidth="1"/>
    <col min="13089" max="13312" width="7.21875" style="551"/>
    <col min="13313" max="13313" width="10" style="551" customWidth="1"/>
    <col min="13314" max="13319" width="5.77734375" style="551" customWidth="1"/>
    <col min="13320" max="13321" width="13.109375" style="551" customWidth="1"/>
    <col min="13322" max="13329" width="6.88671875" style="551" customWidth="1"/>
    <col min="13330" max="13333" width="8.44140625" style="551" customWidth="1"/>
    <col min="13334" max="13334" width="15.21875" style="551" customWidth="1"/>
    <col min="13335" max="13338" width="9.33203125" style="551" customWidth="1"/>
    <col min="13339" max="13343" width="7.21875" style="551"/>
    <col min="13344" max="13344" width="10.21875" style="551" customWidth="1"/>
    <col min="13345" max="13568" width="7.21875" style="551"/>
    <col min="13569" max="13569" width="10" style="551" customWidth="1"/>
    <col min="13570" max="13575" width="5.77734375" style="551" customWidth="1"/>
    <col min="13576" max="13577" width="13.109375" style="551" customWidth="1"/>
    <col min="13578" max="13585" width="6.88671875" style="551" customWidth="1"/>
    <col min="13586" max="13589" width="8.44140625" style="551" customWidth="1"/>
    <col min="13590" max="13590" width="15.21875" style="551" customWidth="1"/>
    <col min="13591" max="13594" width="9.33203125" style="551" customWidth="1"/>
    <col min="13595" max="13599" width="7.21875" style="551"/>
    <col min="13600" max="13600" width="10.21875" style="551" customWidth="1"/>
    <col min="13601" max="13824" width="7.21875" style="551"/>
    <col min="13825" max="13825" width="10" style="551" customWidth="1"/>
    <col min="13826" max="13831" width="5.77734375" style="551" customWidth="1"/>
    <col min="13832" max="13833" width="13.109375" style="551" customWidth="1"/>
    <col min="13834" max="13841" width="6.88671875" style="551" customWidth="1"/>
    <col min="13842" max="13845" width="8.44140625" style="551" customWidth="1"/>
    <col min="13846" max="13846" width="15.21875" style="551" customWidth="1"/>
    <col min="13847" max="13850" width="9.33203125" style="551" customWidth="1"/>
    <col min="13851" max="13855" width="7.21875" style="551"/>
    <col min="13856" max="13856" width="10.21875" style="551" customWidth="1"/>
    <col min="13857" max="14080" width="7.21875" style="551"/>
    <col min="14081" max="14081" width="10" style="551" customWidth="1"/>
    <col min="14082" max="14087" width="5.77734375" style="551" customWidth="1"/>
    <col min="14088" max="14089" width="13.109375" style="551" customWidth="1"/>
    <col min="14090" max="14097" width="6.88671875" style="551" customWidth="1"/>
    <col min="14098" max="14101" width="8.44140625" style="551" customWidth="1"/>
    <col min="14102" max="14102" width="15.21875" style="551" customWidth="1"/>
    <col min="14103" max="14106" width="9.33203125" style="551" customWidth="1"/>
    <col min="14107" max="14111" width="7.21875" style="551"/>
    <col min="14112" max="14112" width="10.21875" style="551" customWidth="1"/>
    <col min="14113" max="14336" width="7.21875" style="551"/>
    <col min="14337" max="14337" width="10" style="551" customWidth="1"/>
    <col min="14338" max="14343" width="5.77734375" style="551" customWidth="1"/>
    <col min="14344" max="14345" width="13.109375" style="551" customWidth="1"/>
    <col min="14346" max="14353" width="6.88671875" style="551" customWidth="1"/>
    <col min="14354" max="14357" width="8.44140625" style="551" customWidth="1"/>
    <col min="14358" max="14358" width="15.21875" style="551" customWidth="1"/>
    <col min="14359" max="14362" width="9.33203125" style="551" customWidth="1"/>
    <col min="14363" max="14367" width="7.21875" style="551"/>
    <col min="14368" max="14368" width="10.21875" style="551" customWidth="1"/>
    <col min="14369" max="14592" width="7.21875" style="551"/>
    <col min="14593" max="14593" width="10" style="551" customWidth="1"/>
    <col min="14594" max="14599" width="5.77734375" style="551" customWidth="1"/>
    <col min="14600" max="14601" width="13.109375" style="551" customWidth="1"/>
    <col min="14602" max="14609" width="6.88671875" style="551" customWidth="1"/>
    <col min="14610" max="14613" width="8.44140625" style="551" customWidth="1"/>
    <col min="14614" max="14614" width="15.21875" style="551" customWidth="1"/>
    <col min="14615" max="14618" width="9.33203125" style="551" customWidth="1"/>
    <col min="14619" max="14623" width="7.21875" style="551"/>
    <col min="14624" max="14624" width="10.21875" style="551" customWidth="1"/>
    <col min="14625" max="14848" width="7.21875" style="551"/>
    <col min="14849" max="14849" width="10" style="551" customWidth="1"/>
    <col min="14850" max="14855" width="5.77734375" style="551" customWidth="1"/>
    <col min="14856" max="14857" width="13.109375" style="551" customWidth="1"/>
    <col min="14858" max="14865" width="6.88671875" style="551" customWidth="1"/>
    <col min="14866" max="14869" width="8.44140625" style="551" customWidth="1"/>
    <col min="14870" max="14870" width="15.21875" style="551" customWidth="1"/>
    <col min="14871" max="14874" width="9.33203125" style="551" customWidth="1"/>
    <col min="14875" max="14879" width="7.21875" style="551"/>
    <col min="14880" max="14880" width="10.21875" style="551" customWidth="1"/>
    <col min="14881" max="15104" width="7.21875" style="551"/>
    <col min="15105" max="15105" width="10" style="551" customWidth="1"/>
    <col min="15106" max="15111" width="5.77734375" style="551" customWidth="1"/>
    <col min="15112" max="15113" width="13.109375" style="551" customWidth="1"/>
    <col min="15114" max="15121" width="6.88671875" style="551" customWidth="1"/>
    <col min="15122" max="15125" width="8.44140625" style="551" customWidth="1"/>
    <col min="15126" max="15126" width="15.21875" style="551" customWidth="1"/>
    <col min="15127" max="15130" width="9.33203125" style="551" customWidth="1"/>
    <col min="15131" max="15135" width="7.21875" style="551"/>
    <col min="15136" max="15136" width="10.21875" style="551" customWidth="1"/>
    <col min="15137" max="15360" width="7.21875" style="551"/>
    <col min="15361" max="15361" width="10" style="551" customWidth="1"/>
    <col min="15362" max="15367" width="5.77734375" style="551" customWidth="1"/>
    <col min="15368" max="15369" width="13.109375" style="551" customWidth="1"/>
    <col min="15370" max="15377" width="6.88671875" style="551" customWidth="1"/>
    <col min="15378" max="15381" width="8.44140625" style="551" customWidth="1"/>
    <col min="15382" max="15382" width="15.21875" style="551" customWidth="1"/>
    <col min="15383" max="15386" width="9.33203125" style="551" customWidth="1"/>
    <col min="15387" max="15391" width="7.21875" style="551"/>
    <col min="15392" max="15392" width="10.21875" style="551" customWidth="1"/>
    <col min="15393" max="15616" width="7.21875" style="551"/>
    <col min="15617" max="15617" width="10" style="551" customWidth="1"/>
    <col min="15618" max="15623" width="5.77734375" style="551" customWidth="1"/>
    <col min="15624" max="15625" width="13.109375" style="551" customWidth="1"/>
    <col min="15626" max="15633" width="6.88671875" style="551" customWidth="1"/>
    <col min="15634" max="15637" width="8.44140625" style="551" customWidth="1"/>
    <col min="15638" max="15638" width="15.21875" style="551" customWidth="1"/>
    <col min="15639" max="15642" width="9.33203125" style="551" customWidth="1"/>
    <col min="15643" max="15647" width="7.21875" style="551"/>
    <col min="15648" max="15648" width="10.21875" style="551" customWidth="1"/>
    <col min="15649" max="15872" width="7.21875" style="551"/>
    <col min="15873" max="15873" width="10" style="551" customWidth="1"/>
    <col min="15874" max="15879" width="5.77734375" style="551" customWidth="1"/>
    <col min="15880" max="15881" width="13.109375" style="551" customWidth="1"/>
    <col min="15882" max="15889" width="6.88671875" style="551" customWidth="1"/>
    <col min="15890" max="15893" width="8.44140625" style="551" customWidth="1"/>
    <col min="15894" max="15894" width="15.21875" style="551" customWidth="1"/>
    <col min="15895" max="15898" width="9.33203125" style="551" customWidth="1"/>
    <col min="15899" max="15903" width="7.21875" style="551"/>
    <col min="15904" max="15904" width="10.21875" style="551" customWidth="1"/>
    <col min="15905" max="16128" width="7.21875" style="551"/>
    <col min="16129" max="16129" width="10" style="551" customWidth="1"/>
    <col min="16130" max="16135" width="5.77734375" style="551" customWidth="1"/>
    <col min="16136" max="16137" width="13.109375" style="551" customWidth="1"/>
    <col min="16138" max="16145" width="6.88671875" style="551" customWidth="1"/>
    <col min="16146" max="16149" width="8.44140625" style="551" customWidth="1"/>
    <col min="16150" max="16150" width="15.21875" style="551" customWidth="1"/>
    <col min="16151" max="16154" width="9.33203125" style="551" customWidth="1"/>
    <col min="16155" max="16159" width="7.21875" style="551"/>
    <col min="16160" max="16160" width="10.21875" style="551" customWidth="1"/>
    <col min="16161" max="16384" width="7.21875" style="551"/>
  </cols>
  <sheetData>
    <row r="1" spans="1:32" ht="20.100000000000001" customHeight="1">
      <c r="A1" s="489" t="s">
        <v>1049</v>
      </c>
      <c r="B1" s="490"/>
      <c r="D1" s="667"/>
      <c r="E1" s="550"/>
      <c r="F1" s="550"/>
      <c r="G1" s="550"/>
      <c r="I1" s="583"/>
      <c r="J1" s="583"/>
      <c r="K1" s="583"/>
      <c r="L1" s="583"/>
      <c r="M1" s="583"/>
      <c r="N1" s="583"/>
      <c r="O1" s="583"/>
      <c r="P1" s="583"/>
      <c r="R1" s="2303" t="s">
        <v>871</v>
      </c>
      <c r="S1" s="2304"/>
      <c r="T1" s="2303" t="s">
        <v>1822</v>
      </c>
      <c r="U1" s="2334"/>
      <c r="V1" s="2334"/>
      <c r="W1" s="147" t="s">
        <v>873</v>
      </c>
    </row>
    <row r="2" spans="1:32" ht="20.100000000000001" customHeight="1">
      <c r="A2" s="554" t="s">
        <v>1551</v>
      </c>
      <c r="B2" s="494" t="s">
        <v>1783</v>
      </c>
      <c r="D2" s="494"/>
      <c r="E2" s="550"/>
      <c r="F2" s="550"/>
      <c r="G2" s="550"/>
      <c r="H2" s="583"/>
      <c r="I2" s="583"/>
      <c r="J2" s="583"/>
      <c r="K2" s="583"/>
      <c r="L2" s="583"/>
      <c r="M2" s="583"/>
      <c r="N2" s="583"/>
      <c r="O2" s="583"/>
      <c r="P2" s="583"/>
      <c r="R2" s="2303" t="s">
        <v>1156</v>
      </c>
      <c r="S2" s="2304"/>
      <c r="T2" s="2307" t="s">
        <v>1823</v>
      </c>
      <c r="U2" s="2307"/>
      <c r="V2" s="2307"/>
    </row>
    <row r="3" spans="1:32" ht="21" customHeight="1">
      <c r="A3" s="610"/>
      <c r="B3" s="610"/>
      <c r="C3" s="610"/>
      <c r="D3" s="610"/>
      <c r="E3" s="610"/>
      <c r="F3" s="610"/>
      <c r="G3" s="610"/>
      <c r="H3" s="610"/>
      <c r="I3" s="610"/>
      <c r="J3" s="610"/>
      <c r="K3" s="610"/>
      <c r="L3" s="610"/>
      <c r="M3" s="610"/>
      <c r="N3" s="610"/>
      <c r="O3" s="610"/>
      <c r="P3" s="610"/>
      <c r="Q3" s="610"/>
      <c r="R3" s="610"/>
      <c r="S3" s="610"/>
      <c r="T3" s="610"/>
      <c r="U3" s="610"/>
      <c r="V3" s="610"/>
    </row>
    <row r="4" spans="1:32" ht="21" customHeight="1">
      <c r="A4" s="2466" t="s">
        <v>1824</v>
      </c>
      <c r="B4" s="2413"/>
      <c r="C4" s="2413"/>
      <c r="D4" s="2413"/>
      <c r="E4" s="2413"/>
      <c r="F4" s="2413"/>
      <c r="G4" s="2413"/>
      <c r="H4" s="2413"/>
      <c r="I4" s="2413"/>
      <c r="J4" s="2413"/>
      <c r="K4" s="2413"/>
      <c r="L4" s="2413"/>
      <c r="M4" s="2413"/>
      <c r="N4" s="2413"/>
      <c r="O4" s="2413"/>
      <c r="P4" s="2413"/>
      <c r="Q4" s="2413"/>
      <c r="R4" s="2413"/>
      <c r="S4" s="2413"/>
      <c r="T4" s="2413"/>
      <c r="U4" s="2413"/>
      <c r="V4" s="2413"/>
    </row>
    <row r="5" spans="1:32" ht="16.5" customHeight="1">
      <c r="H5" s="557"/>
      <c r="I5" s="557"/>
      <c r="J5" s="557"/>
      <c r="K5" s="557"/>
      <c r="L5" s="557"/>
      <c r="M5" s="557"/>
      <c r="N5" s="557"/>
      <c r="O5" s="557"/>
      <c r="P5" s="557"/>
      <c r="Q5" s="557"/>
      <c r="R5" s="557"/>
      <c r="S5" s="557"/>
      <c r="T5" s="557"/>
      <c r="U5" s="557"/>
      <c r="V5" s="557"/>
    </row>
    <row r="6" spans="1:32" ht="16.5" customHeight="1" thickBot="1">
      <c r="A6" s="2414" t="s">
        <v>2219</v>
      </c>
      <c r="B6" s="2414"/>
      <c r="C6" s="2414"/>
      <c r="D6" s="2414"/>
      <c r="E6" s="2414"/>
      <c r="F6" s="2414"/>
      <c r="G6" s="2414"/>
      <c r="H6" s="2414"/>
      <c r="I6" s="2414"/>
      <c r="J6" s="2414"/>
      <c r="K6" s="2414"/>
      <c r="L6" s="2414"/>
      <c r="M6" s="2414"/>
      <c r="N6" s="2414"/>
      <c r="O6" s="2414"/>
      <c r="P6" s="2414"/>
      <c r="Q6" s="2414"/>
      <c r="R6" s="2414"/>
      <c r="S6" s="2414"/>
      <c r="T6" s="2414"/>
      <c r="U6" s="2414"/>
      <c r="V6" s="2414"/>
    </row>
    <row r="7" spans="1:32" s="562" customFormat="1" ht="22.5" customHeight="1">
      <c r="A7" s="2420" t="s">
        <v>1786</v>
      </c>
      <c r="B7" s="2468" t="s">
        <v>1825</v>
      </c>
      <c r="C7" s="2469"/>
      <c r="D7" s="2469"/>
      <c r="E7" s="2469"/>
      <c r="F7" s="2469"/>
      <c r="G7" s="2470"/>
      <c r="H7" s="2468" t="s">
        <v>1826</v>
      </c>
      <c r="I7" s="2420"/>
      <c r="J7" s="2456" t="s">
        <v>1827</v>
      </c>
      <c r="K7" s="2456"/>
      <c r="L7" s="2456"/>
      <c r="M7" s="2456"/>
      <c r="N7" s="2468" t="s">
        <v>1828</v>
      </c>
      <c r="O7" s="2416"/>
      <c r="P7" s="2416"/>
      <c r="Q7" s="2420"/>
      <c r="R7" s="2468" t="s">
        <v>1829</v>
      </c>
      <c r="S7" s="2416"/>
      <c r="T7" s="2416"/>
      <c r="U7" s="2470"/>
      <c r="V7" s="2468" t="s">
        <v>1830</v>
      </c>
    </row>
    <row r="8" spans="1:32" s="562" customFormat="1" ht="22.5" customHeight="1">
      <c r="A8" s="2452"/>
      <c r="B8" s="2329" t="s">
        <v>1831</v>
      </c>
      <c r="C8" s="2476"/>
      <c r="D8" s="2476"/>
      <c r="E8" s="2473"/>
      <c r="F8" s="2329" t="s">
        <v>1832</v>
      </c>
      <c r="G8" s="2473"/>
      <c r="H8" s="2471"/>
      <c r="I8" s="2458"/>
      <c r="J8" s="2315"/>
      <c r="K8" s="2315"/>
      <c r="L8" s="2315"/>
      <c r="M8" s="2315"/>
      <c r="N8" s="2471"/>
      <c r="O8" s="2472"/>
      <c r="P8" s="2472"/>
      <c r="Q8" s="2458"/>
      <c r="R8" s="2471"/>
      <c r="S8" s="2472"/>
      <c r="T8" s="2472"/>
      <c r="U8" s="2478"/>
      <c r="V8" s="2474"/>
    </row>
    <row r="9" spans="1:32" s="562" customFormat="1" ht="58.5" customHeight="1">
      <c r="A9" s="2452"/>
      <c r="B9" s="2329" t="s">
        <v>1833</v>
      </c>
      <c r="C9" s="2473"/>
      <c r="D9" s="2329" t="s">
        <v>1834</v>
      </c>
      <c r="E9" s="2473"/>
      <c r="F9" s="2329" t="s">
        <v>1835</v>
      </c>
      <c r="G9" s="2473"/>
      <c r="H9" s="2457" t="s">
        <v>1836</v>
      </c>
      <c r="I9" s="2457" t="s">
        <v>1837</v>
      </c>
      <c r="J9" s="2329" t="s">
        <v>1838</v>
      </c>
      <c r="K9" s="2473"/>
      <c r="L9" s="2329" t="s">
        <v>1839</v>
      </c>
      <c r="M9" s="2473" t="s">
        <v>1840</v>
      </c>
      <c r="N9" s="2329" t="s">
        <v>1838</v>
      </c>
      <c r="O9" s="2473"/>
      <c r="P9" s="2329" t="s">
        <v>1839</v>
      </c>
      <c r="Q9" s="2473" t="s">
        <v>1840</v>
      </c>
      <c r="R9" s="2329" t="s">
        <v>1841</v>
      </c>
      <c r="S9" s="2473"/>
      <c r="T9" s="2329" t="s">
        <v>1842</v>
      </c>
      <c r="U9" s="2473"/>
      <c r="V9" s="2474"/>
    </row>
    <row r="10" spans="1:32" s="562" customFormat="1" ht="34.5" customHeight="1" thickBot="1">
      <c r="A10" s="2467"/>
      <c r="B10" s="614" t="s">
        <v>1209</v>
      </c>
      <c r="C10" s="614" t="s">
        <v>1210</v>
      </c>
      <c r="D10" s="614" t="s">
        <v>1209</v>
      </c>
      <c r="E10" s="614" t="s">
        <v>1210</v>
      </c>
      <c r="F10" s="614" t="s">
        <v>1209</v>
      </c>
      <c r="G10" s="614" t="s">
        <v>1210</v>
      </c>
      <c r="H10" s="2477"/>
      <c r="I10" s="2477"/>
      <c r="J10" s="614" t="s">
        <v>1209</v>
      </c>
      <c r="K10" s="614" t="s">
        <v>1210</v>
      </c>
      <c r="L10" s="614" t="s">
        <v>1209</v>
      </c>
      <c r="M10" s="614" t="s">
        <v>1210</v>
      </c>
      <c r="N10" s="614" t="s">
        <v>1209</v>
      </c>
      <c r="O10" s="614" t="s">
        <v>1210</v>
      </c>
      <c r="P10" s="614" t="s">
        <v>1209</v>
      </c>
      <c r="Q10" s="614" t="s">
        <v>1210</v>
      </c>
      <c r="R10" s="614" t="s">
        <v>1209</v>
      </c>
      <c r="S10" s="614" t="s">
        <v>1210</v>
      </c>
      <c r="T10" s="614" t="s">
        <v>1209</v>
      </c>
      <c r="U10" s="614" t="s">
        <v>1210</v>
      </c>
      <c r="V10" s="2475"/>
    </row>
    <row r="11" spans="1:32" s="567" customFormat="1" ht="50.1" customHeight="1">
      <c r="A11" s="668" t="s">
        <v>2220</v>
      </c>
      <c r="B11" s="1095">
        <v>0</v>
      </c>
      <c r="C11" s="1096">
        <v>0</v>
      </c>
      <c r="D11" s="1096">
        <v>0</v>
      </c>
      <c r="E11" s="1096">
        <v>0</v>
      </c>
      <c r="F11" s="1096">
        <v>0</v>
      </c>
      <c r="G11" s="1096">
        <v>0</v>
      </c>
      <c r="H11" s="1097">
        <v>3</v>
      </c>
      <c r="I11" s="1097">
        <v>5</v>
      </c>
      <c r="J11" s="1097">
        <v>3</v>
      </c>
      <c r="K11" s="1097">
        <v>0</v>
      </c>
      <c r="L11" s="1097">
        <v>0</v>
      </c>
      <c r="M11" s="1097">
        <v>0</v>
      </c>
      <c r="N11" s="1097">
        <v>0</v>
      </c>
      <c r="O11" s="1097">
        <v>0</v>
      </c>
      <c r="P11" s="1097">
        <v>1</v>
      </c>
      <c r="Q11" s="1097">
        <v>0</v>
      </c>
      <c r="R11" s="1097">
        <v>1</v>
      </c>
      <c r="S11" s="1097">
        <v>2</v>
      </c>
      <c r="T11" s="1097">
        <v>0</v>
      </c>
      <c r="U11" s="1098">
        <v>0</v>
      </c>
      <c r="V11" s="1098">
        <v>0</v>
      </c>
    </row>
    <row r="12" spans="1:32" s="491" customFormat="1" ht="50.1" customHeight="1" thickBot="1">
      <c r="A12" s="579" t="s">
        <v>1578</v>
      </c>
      <c r="B12" s="669"/>
      <c r="C12" s="515"/>
      <c r="D12" s="515"/>
      <c r="E12" s="515"/>
      <c r="F12" s="515"/>
      <c r="G12" s="516"/>
      <c r="H12" s="517"/>
      <c r="I12" s="516"/>
      <c r="J12" s="517"/>
      <c r="K12" s="517"/>
      <c r="L12" s="517"/>
      <c r="M12" s="516"/>
      <c r="N12" s="515"/>
      <c r="O12" s="515"/>
      <c r="P12" s="515"/>
      <c r="Q12" s="515"/>
      <c r="R12" s="518"/>
      <c r="S12" s="518"/>
      <c r="T12" s="519"/>
      <c r="U12" s="519"/>
      <c r="V12" s="516"/>
    </row>
    <row r="13" spans="1:32" s="491" customFormat="1" ht="20.100000000000001" customHeight="1">
      <c r="A13" s="521" t="s">
        <v>1222</v>
      </c>
      <c r="B13" s="521"/>
      <c r="C13" s="493"/>
      <c r="D13" s="493"/>
      <c r="E13" s="493"/>
      <c r="F13" s="493"/>
      <c r="G13" s="503" t="s">
        <v>1223</v>
      </c>
      <c r="J13" s="493" t="s">
        <v>1008</v>
      </c>
      <c r="K13" s="493"/>
      <c r="L13" s="493"/>
      <c r="M13" s="493"/>
      <c r="Q13" s="522"/>
      <c r="R13" s="522" t="s">
        <v>1809</v>
      </c>
      <c r="S13" s="522"/>
      <c r="V13" s="493"/>
    </row>
    <row r="14" spans="1:32" s="491" customFormat="1" ht="20.100000000000001" customHeight="1">
      <c r="A14" s="521"/>
      <c r="B14" s="521"/>
      <c r="C14" s="493"/>
      <c r="D14" s="493"/>
      <c r="E14" s="493"/>
      <c r="F14" s="493"/>
      <c r="G14" s="503"/>
      <c r="J14" s="493"/>
      <c r="K14" s="493"/>
      <c r="L14" s="493"/>
      <c r="M14" s="493"/>
      <c r="Q14" s="522"/>
      <c r="R14" s="522"/>
      <c r="S14" s="522"/>
      <c r="V14" s="493"/>
    </row>
    <row r="15" spans="1:32" s="491" customFormat="1" ht="20.100000000000001" customHeight="1">
      <c r="J15" s="493" t="s">
        <v>1009</v>
      </c>
      <c r="K15" s="493"/>
      <c r="L15" s="493"/>
      <c r="M15" s="493"/>
      <c r="N15" s="523"/>
      <c r="O15" s="523"/>
      <c r="P15" s="523"/>
      <c r="Q15" s="493"/>
      <c r="T15" s="493"/>
      <c r="U15" s="493"/>
      <c r="V15" s="493"/>
    </row>
    <row r="16" spans="1:32" ht="20.100000000000001" customHeight="1">
      <c r="A16" s="582" t="s">
        <v>1110</v>
      </c>
      <c r="B16" s="582"/>
      <c r="C16" s="582"/>
      <c r="D16" s="582"/>
      <c r="E16" s="582"/>
      <c r="F16" s="582"/>
      <c r="G16" s="582"/>
      <c r="H16" s="583"/>
      <c r="I16" s="583"/>
      <c r="J16" s="583"/>
      <c r="K16" s="583"/>
      <c r="L16" s="583"/>
      <c r="M16" s="583"/>
      <c r="N16" s="583"/>
      <c r="O16" s="583"/>
      <c r="P16" s="583"/>
      <c r="Q16" s="583"/>
      <c r="R16" s="583"/>
      <c r="S16" s="583"/>
      <c r="T16" s="583"/>
      <c r="U16" s="583"/>
      <c r="V16" s="525" t="s">
        <v>2221</v>
      </c>
      <c r="W16" s="583"/>
      <c r="X16" s="583"/>
      <c r="Y16" s="583"/>
      <c r="Z16" s="583"/>
      <c r="AA16" s="583"/>
      <c r="AB16" s="583"/>
      <c r="AC16" s="583"/>
      <c r="AD16" s="583"/>
      <c r="AE16" s="583"/>
      <c r="AF16" s="583"/>
    </row>
    <row r="17" spans="1:32" ht="20.100000000000001" customHeight="1">
      <c r="A17" s="524" t="s">
        <v>1843</v>
      </c>
      <c r="B17" s="524"/>
      <c r="C17" s="582"/>
      <c r="D17" s="582"/>
      <c r="E17" s="582"/>
      <c r="F17" s="582"/>
      <c r="G17" s="582"/>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583"/>
    </row>
    <row r="18" spans="1:32" ht="20.100000000000001" customHeight="1">
      <c r="A18" s="636" t="s">
        <v>1844</v>
      </c>
      <c r="B18" s="636"/>
      <c r="C18" s="585"/>
      <c r="D18" s="585"/>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row>
  </sheetData>
  <mergeCells count="26">
    <mergeCell ref="V7:V10"/>
    <mergeCell ref="B8:E8"/>
    <mergeCell ref="F8:G8"/>
    <mergeCell ref="B9:C9"/>
    <mergeCell ref="D9:E9"/>
    <mergeCell ref="F9:G9"/>
    <mergeCell ref="H9:H10"/>
    <mergeCell ref="I9:I10"/>
    <mergeCell ref="J9:K9"/>
    <mergeCell ref="L9:M9"/>
    <mergeCell ref="R7:U8"/>
    <mergeCell ref="R9:S9"/>
    <mergeCell ref="T9:U9"/>
    <mergeCell ref="A7:A10"/>
    <mergeCell ref="B7:G7"/>
    <mergeCell ref="H7:I8"/>
    <mergeCell ref="J7:M8"/>
    <mergeCell ref="N7:Q8"/>
    <mergeCell ref="N9:O9"/>
    <mergeCell ref="P9:Q9"/>
    <mergeCell ref="A6:V6"/>
    <mergeCell ref="R1:S1"/>
    <mergeCell ref="T1:V1"/>
    <mergeCell ref="R2:S2"/>
    <mergeCell ref="T2:V2"/>
    <mergeCell ref="A4:V4"/>
  </mergeCells>
  <phoneticPr fontId="13" type="noConversion"/>
  <hyperlinks>
    <hyperlink ref="W1" location="預告統計資料發布時間表!A1" display="回發布時間表" xr:uid="{FB13D673-ABFD-4407-8131-3A5AE0F3A782}"/>
  </hyperlinks>
  <printOptions horizontalCentered="1" verticalCentered="1"/>
  <pageMargins left="0.59055118110236227" right="0.59055118110236227" top="0.78740157480314965" bottom="0.70866141732283472" header="0.51181102362204722" footer="0.51181102362204722"/>
  <pageSetup paperSize="9" scale="75" orientation="landscape" r:id="rId1"/>
  <headerFooter alignWithMargins="0"/>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D8CD8-CB72-47EA-8242-A1238799F426}">
  <sheetPr>
    <pageSetUpPr fitToPage="1"/>
  </sheetPr>
  <dimension ref="A1:W18"/>
  <sheetViews>
    <sheetView zoomScale="85" zoomScaleNormal="85" workbookViewId="0">
      <selection activeCell="J1" sqref="J1"/>
    </sheetView>
  </sheetViews>
  <sheetFormatPr defaultColWidth="7.21875" defaultRowHeight="12"/>
  <cols>
    <col min="1" max="1" width="11.5546875" style="551" customWidth="1"/>
    <col min="2" max="2" width="8.88671875" style="551" customWidth="1"/>
    <col min="3" max="6" width="20.109375" style="551" customWidth="1"/>
    <col min="7" max="8" width="10.77734375" style="551" customWidth="1"/>
    <col min="9" max="9" width="26.6640625" style="551" customWidth="1"/>
    <col min="10" max="17" width="9.33203125" style="551" customWidth="1"/>
    <col min="18" max="22" width="7.21875" style="551"/>
    <col min="23" max="23" width="10.21875" style="551" customWidth="1"/>
    <col min="24" max="256" width="7.21875" style="551"/>
    <col min="257" max="257" width="11.5546875" style="551" customWidth="1"/>
    <col min="258" max="258" width="8.88671875" style="551" customWidth="1"/>
    <col min="259" max="262" width="20.109375" style="551" customWidth="1"/>
    <col min="263" max="264" width="10.77734375" style="551" customWidth="1"/>
    <col min="265" max="265" width="26.6640625" style="551" customWidth="1"/>
    <col min="266" max="273" width="9.33203125" style="551" customWidth="1"/>
    <col min="274" max="278" width="7.21875" style="551"/>
    <col min="279" max="279" width="10.21875" style="551" customWidth="1"/>
    <col min="280" max="512" width="7.21875" style="551"/>
    <col min="513" max="513" width="11.5546875" style="551" customWidth="1"/>
    <col min="514" max="514" width="8.88671875" style="551" customWidth="1"/>
    <col min="515" max="518" width="20.109375" style="551" customWidth="1"/>
    <col min="519" max="520" width="10.77734375" style="551" customWidth="1"/>
    <col min="521" max="521" width="26.6640625" style="551" customWidth="1"/>
    <col min="522" max="529" width="9.33203125" style="551" customWidth="1"/>
    <col min="530" max="534" width="7.21875" style="551"/>
    <col min="535" max="535" width="10.21875" style="551" customWidth="1"/>
    <col min="536" max="768" width="7.21875" style="551"/>
    <col min="769" max="769" width="11.5546875" style="551" customWidth="1"/>
    <col min="770" max="770" width="8.88671875" style="551" customWidth="1"/>
    <col min="771" max="774" width="20.109375" style="551" customWidth="1"/>
    <col min="775" max="776" width="10.77734375" style="551" customWidth="1"/>
    <col min="777" max="777" width="26.6640625" style="551" customWidth="1"/>
    <col min="778" max="785" width="9.33203125" style="551" customWidth="1"/>
    <col min="786" max="790" width="7.21875" style="551"/>
    <col min="791" max="791" width="10.21875" style="551" customWidth="1"/>
    <col min="792" max="1024" width="7.21875" style="551"/>
    <col min="1025" max="1025" width="11.5546875" style="551" customWidth="1"/>
    <col min="1026" max="1026" width="8.88671875" style="551" customWidth="1"/>
    <col min="1027" max="1030" width="20.109375" style="551" customWidth="1"/>
    <col min="1031" max="1032" width="10.77734375" style="551" customWidth="1"/>
    <col min="1033" max="1033" width="26.6640625" style="551" customWidth="1"/>
    <col min="1034" max="1041" width="9.33203125" style="551" customWidth="1"/>
    <col min="1042" max="1046" width="7.21875" style="551"/>
    <col min="1047" max="1047" width="10.21875" style="551" customWidth="1"/>
    <col min="1048" max="1280" width="7.21875" style="551"/>
    <col min="1281" max="1281" width="11.5546875" style="551" customWidth="1"/>
    <col min="1282" max="1282" width="8.88671875" style="551" customWidth="1"/>
    <col min="1283" max="1286" width="20.109375" style="551" customWidth="1"/>
    <col min="1287" max="1288" width="10.77734375" style="551" customWidth="1"/>
    <col min="1289" max="1289" width="26.6640625" style="551" customWidth="1"/>
    <col min="1290" max="1297" width="9.33203125" style="551" customWidth="1"/>
    <col min="1298" max="1302" width="7.21875" style="551"/>
    <col min="1303" max="1303" width="10.21875" style="551" customWidth="1"/>
    <col min="1304" max="1536" width="7.21875" style="551"/>
    <col min="1537" max="1537" width="11.5546875" style="551" customWidth="1"/>
    <col min="1538" max="1538" width="8.88671875" style="551" customWidth="1"/>
    <col min="1539" max="1542" width="20.109375" style="551" customWidth="1"/>
    <col min="1543" max="1544" width="10.77734375" style="551" customWidth="1"/>
    <col min="1545" max="1545" width="26.6640625" style="551" customWidth="1"/>
    <col min="1546" max="1553" width="9.33203125" style="551" customWidth="1"/>
    <col min="1554" max="1558" width="7.21875" style="551"/>
    <col min="1559" max="1559" width="10.21875" style="551" customWidth="1"/>
    <col min="1560" max="1792" width="7.21875" style="551"/>
    <col min="1793" max="1793" width="11.5546875" style="551" customWidth="1"/>
    <col min="1794" max="1794" width="8.88671875" style="551" customWidth="1"/>
    <col min="1795" max="1798" width="20.109375" style="551" customWidth="1"/>
    <col min="1799" max="1800" width="10.77734375" style="551" customWidth="1"/>
    <col min="1801" max="1801" width="26.6640625" style="551" customWidth="1"/>
    <col min="1802" max="1809" width="9.33203125" style="551" customWidth="1"/>
    <col min="1810" max="1814" width="7.21875" style="551"/>
    <col min="1815" max="1815" width="10.21875" style="551" customWidth="1"/>
    <col min="1816" max="2048" width="7.21875" style="551"/>
    <col min="2049" max="2049" width="11.5546875" style="551" customWidth="1"/>
    <col min="2050" max="2050" width="8.88671875" style="551" customWidth="1"/>
    <col min="2051" max="2054" width="20.109375" style="551" customWidth="1"/>
    <col min="2055" max="2056" width="10.77734375" style="551" customWidth="1"/>
    <col min="2057" max="2057" width="26.6640625" style="551" customWidth="1"/>
    <col min="2058" max="2065" width="9.33203125" style="551" customWidth="1"/>
    <col min="2066" max="2070" width="7.21875" style="551"/>
    <col min="2071" max="2071" width="10.21875" style="551" customWidth="1"/>
    <col min="2072" max="2304" width="7.21875" style="551"/>
    <col min="2305" max="2305" width="11.5546875" style="551" customWidth="1"/>
    <col min="2306" max="2306" width="8.88671875" style="551" customWidth="1"/>
    <col min="2307" max="2310" width="20.109375" style="551" customWidth="1"/>
    <col min="2311" max="2312" width="10.77734375" style="551" customWidth="1"/>
    <col min="2313" max="2313" width="26.6640625" style="551" customWidth="1"/>
    <col min="2314" max="2321" width="9.33203125" style="551" customWidth="1"/>
    <col min="2322" max="2326" width="7.21875" style="551"/>
    <col min="2327" max="2327" width="10.21875" style="551" customWidth="1"/>
    <col min="2328" max="2560" width="7.21875" style="551"/>
    <col min="2561" max="2561" width="11.5546875" style="551" customWidth="1"/>
    <col min="2562" max="2562" width="8.88671875" style="551" customWidth="1"/>
    <col min="2563" max="2566" width="20.109375" style="551" customWidth="1"/>
    <col min="2567" max="2568" width="10.77734375" style="551" customWidth="1"/>
    <col min="2569" max="2569" width="26.6640625" style="551" customWidth="1"/>
    <col min="2570" max="2577" width="9.33203125" style="551" customWidth="1"/>
    <col min="2578" max="2582" width="7.21875" style="551"/>
    <col min="2583" max="2583" width="10.21875" style="551" customWidth="1"/>
    <col min="2584" max="2816" width="7.21875" style="551"/>
    <col min="2817" max="2817" width="11.5546875" style="551" customWidth="1"/>
    <col min="2818" max="2818" width="8.88671875" style="551" customWidth="1"/>
    <col min="2819" max="2822" width="20.109375" style="551" customWidth="1"/>
    <col min="2823" max="2824" width="10.77734375" style="551" customWidth="1"/>
    <col min="2825" max="2825" width="26.6640625" style="551" customWidth="1"/>
    <col min="2826" max="2833" width="9.33203125" style="551" customWidth="1"/>
    <col min="2834" max="2838" width="7.21875" style="551"/>
    <col min="2839" max="2839" width="10.21875" style="551" customWidth="1"/>
    <col min="2840" max="3072" width="7.21875" style="551"/>
    <col min="3073" max="3073" width="11.5546875" style="551" customWidth="1"/>
    <col min="3074" max="3074" width="8.88671875" style="551" customWidth="1"/>
    <col min="3075" max="3078" width="20.109375" style="551" customWidth="1"/>
    <col min="3079" max="3080" width="10.77734375" style="551" customWidth="1"/>
    <col min="3081" max="3081" width="26.6640625" style="551" customWidth="1"/>
    <col min="3082" max="3089" width="9.33203125" style="551" customWidth="1"/>
    <col min="3090" max="3094" width="7.21875" style="551"/>
    <col min="3095" max="3095" width="10.21875" style="551" customWidth="1"/>
    <col min="3096" max="3328" width="7.21875" style="551"/>
    <col min="3329" max="3329" width="11.5546875" style="551" customWidth="1"/>
    <col min="3330" max="3330" width="8.88671875" style="551" customWidth="1"/>
    <col min="3331" max="3334" width="20.109375" style="551" customWidth="1"/>
    <col min="3335" max="3336" width="10.77734375" style="551" customWidth="1"/>
    <col min="3337" max="3337" width="26.6640625" style="551" customWidth="1"/>
    <col min="3338" max="3345" width="9.33203125" style="551" customWidth="1"/>
    <col min="3346" max="3350" width="7.21875" style="551"/>
    <col min="3351" max="3351" width="10.21875" style="551" customWidth="1"/>
    <col min="3352" max="3584" width="7.21875" style="551"/>
    <col min="3585" max="3585" width="11.5546875" style="551" customWidth="1"/>
    <col min="3586" max="3586" width="8.88671875" style="551" customWidth="1"/>
    <col min="3587" max="3590" width="20.109375" style="551" customWidth="1"/>
    <col min="3591" max="3592" width="10.77734375" style="551" customWidth="1"/>
    <col min="3593" max="3593" width="26.6640625" style="551" customWidth="1"/>
    <col min="3594" max="3601" width="9.33203125" style="551" customWidth="1"/>
    <col min="3602" max="3606" width="7.21875" style="551"/>
    <col min="3607" max="3607" width="10.21875" style="551" customWidth="1"/>
    <col min="3608" max="3840" width="7.21875" style="551"/>
    <col min="3841" max="3841" width="11.5546875" style="551" customWidth="1"/>
    <col min="3842" max="3842" width="8.88671875" style="551" customWidth="1"/>
    <col min="3843" max="3846" width="20.109375" style="551" customWidth="1"/>
    <col min="3847" max="3848" width="10.77734375" style="551" customWidth="1"/>
    <col min="3849" max="3849" width="26.6640625" style="551" customWidth="1"/>
    <col min="3850" max="3857" width="9.33203125" style="551" customWidth="1"/>
    <col min="3858" max="3862" width="7.21875" style="551"/>
    <col min="3863" max="3863" width="10.21875" style="551" customWidth="1"/>
    <col min="3864" max="4096" width="7.21875" style="551"/>
    <col min="4097" max="4097" width="11.5546875" style="551" customWidth="1"/>
    <col min="4098" max="4098" width="8.88671875" style="551" customWidth="1"/>
    <col min="4099" max="4102" width="20.109375" style="551" customWidth="1"/>
    <col min="4103" max="4104" width="10.77734375" style="551" customWidth="1"/>
    <col min="4105" max="4105" width="26.6640625" style="551" customWidth="1"/>
    <col min="4106" max="4113" width="9.33203125" style="551" customWidth="1"/>
    <col min="4114" max="4118" width="7.21875" style="551"/>
    <col min="4119" max="4119" width="10.21875" style="551" customWidth="1"/>
    <col min="4120" max="4352" width="7.21875" style="551"/>
    <col min="4353" max="4353" width="11.5546875" style="551" customWidth="1"/>
    <col min="4354" max="4354" width="8.88671875" style="551" customWidth="1"/>
    <col min="4355" max="4358" width="20.109375" style="551" customWidth="1"/>
    <col min="4359" max="4360" width="10.77734375" style="551" customWidth="1"/>
    <col min="4361" max="4361" width="26.6640625" style="551" customWidth="1"/>
    <col min="4362" max="4369" width="9.33203125" style="551" customWidth="1"/>
    <col min="4370" max="4374" width="7.21875" style="551"/>
    <col min="4375" max="4375" width="10.21875" style="551" customWidth="1"/>
    <col min="4376" max="4608" width="7.21875" style="551"/>
    <col min="4609" max="4609" width="11.5546875" style="551" customWidth="1"/>
    <col min="4610" max="4610" width="8.88671875" style="551" customWidth="1"/>
    <col min="4611" max="4614" width="20.109375" style="551" customWidth="1"/>
    <col min="4615" max="4616" width="10.77734375" style="551" customWidth="1"/>
    <col min="4617" max="4617" width="26.6640625" style="551" customWidth="1"/>
    <col min="4618" max="4625" width="9.33203125" style="551" customWidth="1"/>
    <col min="4626" max="4630" width="7.21875" style="551"/>
    <col min="4631" max="4631" width="10.21875" style="551" customWidth="1"/>
    <col min="4632" max="4864" width="7.21875" style="551"/>
    <col min="4865" max="4865" width="11.5546875" style="551" customWidth="1"/>
    <col min="4866" max="4866" width="8.88671875" style="551" customWidth="1"/>
    <col min="4867" max="4870" width="20.109375" style="551" customWidth="1"/>
    <col min="4871" max="4872" width="10.77734375" style="551" customWidth="1"/>
    <col min="4873" max="4873" width="26.6640625" style="551" customWidth="1"/>
    <col min="4874" max="4881" width="9.33203125" style="551" customWidth="1"/>
    <col min="4882" max="4886" width="7.21875" style="551"/>
    <col min="4887" max="4887" width="10.21875" style="551" customWidth="1"/>
    <col min="4888" max="5120" width="7.21875" style="551"/>
    <col min="5121" max="5121" width="11.5546875" style="551" customWidth="1"/>
    <col min="5122" max="5122" width="8.88671875" style="551" customWidth="1"/>
    <col min="5123" max="5126" width="20.109375" style="551" customWidth="1"/>
    <col min="5127" max="5128" width="10.77734375" style="551" customWidth="1"/>
    <col min="5129" max="5129" width="26.6640625" style="551" customWidth="1"/>
    <col min="5130" max="5137" width="9.33203125" style="551" customWidth="1"/>
    <col min="5138" max="5142" width="7.21875" style="551"/>
    <col min="5143" max="5143" width="10.21875" style="551" customWidth="1"/>
    <col min="5144" max="5376" width="7.21875" style="551"/>
    <col min="5377" max="5377" width="11.5546875" style="551" customWidth="1"/>
    <col min="5378" max="5378" width="8.88671875" style="551" customWidth="1"/>
    <col min="5379" max="5382" width="20.109375" style="551" customWidth="1"/>
    <col min="5383" max="5384" width="10.77734375" style="551" customWidth="1"/>
    <col min="5385" max="5385" width="26.6640625" style="551" customWidth="1"/>
    <col min="5386" max="5393" width="9.33203125" style="551" customWidth="1"/>
    <col min="5394" max="5398" width="7.21875" style="551"/>
    <col min="5399" max="5399" width="10.21875" style="551" customWidth="1"/>
    <col min="5400" max="5632" width="7.21875" style="551"/>
    <col min="5633" max="5633" width="11.5546875" style="551" customWidth="1"/>
    <col min="5634" max="5634" width="8.88671875" style="551" customWidth="1"/>
    <col min="5635" max="5638" width="20.109375" style="551" customWidth="1"/>
    <col min="5639" max="5640" width="10.77734375" style="551" customWidth="1"/>
    <col min="5641" max="5641" width="26.6640625" style="551" customWidth="1"/>
    <col min="5642" max="5649" width="9.33203125" style="551" customWidth="1"/>
    <col min="5650" max="5654" width="7.21875" style="551"/>
    <col min="5655" max="5655" width="10.21875" style="551" customWidth="1"/>
    <col min="5656" max="5888" width="7.21875" style="551"/>
    <col min="5889" max="5889" width="11.5546875" style="551" customWidth="1"/>
    <col min="5890" max="5890" width="8.88671875" style="551" customWidth="1"/>
    <col min="5891" max="5894" width="20.109375" style="551" customWidth="1"/>
    <col min="5895" max="5896" width="10.77734375" style="551" customWidth="1"/>
    <col min="5897" max="5897" width="26.6640625" style="551" customWidth="1"/>
    <col min="5898" max="5905" width="9.33203125" style="551" customWidth="1"/>
    <col min="5906" max="5910" width="7.21875" style="551"/>
    <col min="5911" max="5911" width="10.21875" style="551" customWidth="1"/>
    <col min="5912" max="6144" width="7.21875" style="551"/>
    <col min="6145" max="6145" width="11.5546875" style="551" customWidth="1"/>
    <col min="6146" max="6146" width="8.88671875" style="551" customWidth="1"/>
    <col min="6147" max="6150" width="20.109375" style="551" customWidth="1"/>
    <col min="6151" max="6152" width="10.77734375" style="551" customWidth="1"/>
    <col min="6153" max="6153" width="26.6640625" style="551" customWidth="1"/>
    <col min="6154" max="6161" width="9.33203125" style="551" customWidth="1"/>
    <col min="6162" max="6166" width="7.21875" style="551"/>
    <col min="6167" max="6167" width="10.21875" style="551" customWidth="1"/>
    <col min="6168" max="6400" width="7.21875" style="551"/>
    <col min="6401" max="6401" width="11.5546875" style="551" customWidth="1"/>
    <col min="6402" max="6402" width="8.88671875" style="551" customWidth="1"/>
    <col min="6403" max="6406" width="20.109375" style="551" customWidth="1"/>
    <col min="6407" max="6408" width="10.77734375" style="551" customWidth="1"/>
    <col min="6409" max="6409" width="26.6640625" style="551" customWidth="1"/>
    <col min="6410" max="6417" width="9.33203125" style="551" customWidth="1"/>
    <col min="6418" max="6422" width="7.21875" style="551"/>
    <col min="6423" max="6423" width="10.21875" style="551" customWidth="1"/>
    <col min="6424" max="6656" width="7.21875" style="551"/>
    <col min="6657" max="6657" width="11.5546875" style="551" customWidth="1"/>
    <col min="6658" max="6658" width="8.88671875" style="551" customWidth="1"/>
    <col min="6659" max="6662" width="20.109375" style="551" customWidth="1"/>
    <col min="6663" max="6664" width="10.77734375" style="551" customWidth="1"/>
    <col min="6665" max="6665" width="26.6640625" style="551" customWidth="1"/>
    <col min="6666" max="6673" width="9.33203125" style="551" customWidth="1"/>
    <col min="6674" max="6678" width="7.21875" style="551"/>
    <col min="6679" max="6679" width="10.21875" style="551" customWidth="1"/>
    <col min="6680" max="6912" width="7.21875" style="551"/>
    <col min="6913" max="6913" width="11.5546875" style="551" customWidth="1"/>
    <col min="6914" max="6914" width="8.88671875" style="551" customWidth="1"/>
    <col min="6915" max="6918" width="20.109375" style="551" customWidth="1"/>
    <col min="6919" max="6920" width="10.77734375" style="551" customWidth="1"/>
    <col min="6921" max="6921" width="26.6640625" style="551" customWidth="1"/>
    <col min="6922" max="6929" width="9.33203125" style="551" customWidth="1"/>
    <col min="6930" max="6934" width="7.21875" style="551"/>
    <col min="6935" max="6935" width="10.21875" style="551" customWidth="1"/>
    <col min="6936" max="7168" width="7.21875" style="551"/>
    <col min="7169" max="7169" width="11.5546875" style="551" customWidth="1"/>
    <col min="7170" max="7170" width="8.88671875" style="551" customWidth="1"/>
    <col min="7171" max="7174" width="20.109375" style="551" customWidth="1"/>
    <col min="7175" max="7176" width="10.77734375" style="551" customWidth="1"/>
    <col min="7177" max="7177" width="26.6640625" style="551" customWidth="1"/>
    <col min="7178" max="7185" width="9.33203125" style="551" customWidth="1"/>
    <col min="7186" max="7190" width="7.21875" style="551"/>
    <col min="7191" max="7191" width="10.21875" style="551" customWidth="1"/>
    <col min="7192" max="7424" width="7.21875" style="551"/>
    <col min="7425" max="7425" width="11.5546875" style="551" customWidth="1"/>
    <col min="7426" max="7426" width="8.88671875" style="551" customWidth="1"/>
    <col min="7427" max="7430" width="20.109375" style="551" customWidth="1"/>
    <col min="7431" max="7432" width="10.77734375" style="551" customWidth="1"/>
    <col min="7433" max="7433" width="26.6640625" style="551" customWidth="1"/>
    <col min="7434" max="7441" width="9.33203125" style="551" customWidth="1"/>
    <col min="7442" max="7446" width="7.21875" style="551"/>
    <col min="7447" max="7447" width="10.21875" style="551" customWidth="1"/>
    <col min="7448" max="7680" width="7.21875" style="551"/>
    <col min="7681" max="7681" width="11.5546875" style="551" customWidth="1"/>
    <col min="7682" max="7682" width="8.88671875" style="551" customWidth="1"/>
    <col min="7683" max="7686" width="20.109375" style="551" customWidth="1"/>
    <col min="7687" max="7688" width="10.77734375" style="551" customWidth="1"/>
    <col min="7689" max="7689" width="26.6640625" style="551" customWidth="1"/>
    <col min="7690" max="7697" width="9.33203125" style="551" customWidth="1"/>
    <col min="7698" max="7702" width="7.21875" style="551"/>
    <col min="7703" max="7703" width="10.21875" style="551" customWidth="1"/>
    <col min="7704" max="7936" width="7.21875" style="551"/>
    <col min="7937" max="7937" width="11.5546875" style="551" customWidth="1"/>
    <col min="7938" max="7938" width="8.88671875" style="551" customWidth="1"/>
    <col min="7939" max="7942" width="20.109375" style="551" customWidth="1"/>
    <col min="7943" max="7944" width="10.77734375" style="551" customWidth="1"/>
    <col min="7945" max="7945" width="26.6640625" style="551" customWidth="1"/>
    <col min="7946" max="7953" width="9.33203125" style="551" customWidth="1"/>
    <col min="7954" max="7958" width="7.21875" style="551"/>
    <col min="7959" max="7959" width="10.21875" style="551" customWidth="1"/>
    <col min="7960" max="8192" width="7.21875" style="551"/>
    <col min="8193" max="8193" width="11.5546875" style="551" customWidth="1"/>
    <col min="8194" max="8194" width="8.88671875" style="551" customWidth="1"/>
    <col min="8195" max="8198" width="20.109375" style="551" customWidth="1"/>
    <col min="8199" max="8200" width="10.77734375" style="551" customWidth="1"/>
    <col min="8201" max="8201" width="26.6640625" style="551" customWidth="1"/>
    <col min="8202" max="8209" width="9.33203125" style="551" customWidth="1"/>
    <col min="8210" max="8214" width="7.21875" style="551"/>
    <col min="8215" max="8215" width="10.21875" style="551" customWidth="1"/>
    <col min="8216" max="8448" width="7.21875" style="551"/>
    <col min="8449" max="8449" width="11.5546875" style="551" customWidth="1"/>
    <col min="8450" max="8450" width="8.88671875" style="551" customWidth="1"/>
    <col min="8451" max="8454" width="20.109375" style="551" customWidth="1"/>
    <col min="8455" max="8456" width="10.77734375" style="551" customWidth="1"/>
    <col min="8457" max="8457" width="26.6640625" style="551" customWidth="1"/>
    <col min="8458" max="8465" width="9.33203125" style="551" customWidth="1"/>
    <col min="8466" max="8470" width="7.21875" style="551"/>
    <col min="8471" max="8471" width="10.21875" style="551" customWidth="1"/>
    <col min="8472" max="8704" width="7.21875" style="551"/>
    <col min="8705" max="8705" width="11.5546875" style="551" customWidth="1"/>
    <col min="8706" max="8706" width="8.88671875" style="551" customWidth="1"/>
    <col min="8707" max="8710" width="20.109375" style="551" customWidth="1"/>
    <col min="8711" max="8712" width="10.77734375" style="551" customWidth="1"/>
    <col min="8713" max="8713" width="26.6640625" style="551" customWidth="1"/>
    <col min="8714" max="8721" width="9.33203125" style="551" customWidth="1"/>
    <col min="8722" max="8726" width="7.21875" style="551"/>
    <col min="8727" max="8727" width="10.21875" style="551" customWidth="1"/>
    <col min="8728" max="8960" width="7.21875" style="551"/>
    <col min="8961" max="8961" width="11.5546875" style="551" customWidth="1"/>
    <col min="8962" max="8962" width="8.88671875" style="551" customWidth="1"/>
    <col min="8963" max="8966" width="20.109375" style="551" customWidth="1"/>
    <col min="8967" max="8968" width="10.77734375" style="551" customWidth="1"/>
    <col min="8969" max="8969" width="26.6640625" style="551" customWidth="1"/>
    <col min="8970" max="8977" width="9.33203125" style="551" customWidth="1"/>
    <col min="8978" max="8982" width="7.21875" style="551"/>
    <col min="8983" max="8983" width="10.21875" style="551" customWidth="1"/>
    <col min="8984" max="9216" width="7.21875" style="551"/>
    <col min="9217" max="9217" width="11.5546875" style="551" customWidth="1"/>
    <col min="9218" max="9218" width="8.88671875" style="551" customWidth="1"/>
    <col min="9219" max="9222" width="20.109375" style="551" customWidth="1"/>
    <col min="9223" max="9224" width="10.77734375" style="551" customWidth="1"/>
    <col min="9225" max="9225" width="26.6640625" style="551" customWidth="1"/>
    <col min="9226" max="9233" width="9.33203125" style="551" customWidth="1"/>
    <col min="9234" max="9238" width="7.21875" style="551"/>
    <col min="9239" max="9239" width="10.21875" style="551" customWidth="1"/>
    <col min="9240" max="9472" width="7.21875" style="551"/>
    <col min="9473" max="9473" width="11.5546875" style="551" customWidth="1"/>
    <col min="9474" max="9474" width="8.88671875" style="551" customWidth="1"/>
    <col min="9475" max="9478" width="20.109375" style="551" customWidth="1"/>
    <col min="9479" max="9480" width="10.77734375" style="551" customWidth="1"/>
    <col min="9481" max="9481" width="26.6640625" style="551" customWidth="1"/>
    <col min="9482" max="9489" width="9.33203125" style="551" customWidth="1"/>
    <col min="9490" max="9494" width="7.21875" style="551"/>
    <col min="9495" max="9495" width="10.21875" style="551" customWidth="1"/>
    <col min="9496" max="9728" width="7.21875" style="551"/>
    <col min="9729" max="9729" width="11.5546875" style="551" customWidth="1"/>
    <col min="9730" max="9730" width="8.88671875" style="551" customWidth="1"/>
    <col min="9731" max="9734" width="20.109375" style="551" customWidth="1"/>
    <col min="9735" max="9736" width="10.77734375" style="551" customWidth="1"/>
    <col min="9737" max="9737" width="26.6640625" style="551" customWidth="1"/>
    <col min="9738" max="9745" width="9.33203125" style="551" customWidth="1"/>
    <col min="9746" max="9750" width="7.21875" style="551"/>
    <col min="9751" max="9751" width="10.21875" style="551" customWidth="1"/>
    <col min="9752" max="9984" width="7.21875" style="551"/>
    <col min="9985" max="9985" width="11.5546875" style="551" customWidth="1"/>
    <col min="9986" max="9986" width="8.88671875" style="551" customWidth="1"/>
    <col min="9987" max="9990" width="20.109375" style="551" customWidth="1"/>
    <col min="9991" max="9992" width="10.77734375" style="551" customWidth="1"/>
    <col min="9993" max="9993" width="26.6640625" style="551" customWidth="1"/>
    <col min="9994" max="10001" width="9.33203125" style="551" customWidth="1"/>
    <col min="10002" max="10006" width="7.21875" style="551"/>
    <col min="10007" max="10007" width="10.21875" style="551" customWidth="1"/>
    <col min="10008" max="10240" width="7.21875" style="551"/>
    <col min="10241" max="10241" width="11.5546875" style="551" customWidth="1"/>
    <col min="10242" max="10242" width="8.88671875" style="551" customWidth="1"/>
    <col min="10243" max="10246" width="20.109375" style="551" customWidth="1"/>
    <col min="10247" max="10248" width="10.77734375" style="551" customWidth="1"/>
    <col min="10249" max="10249" width="26.6640625" style="551" customWidth="1"/>
    <col min="10250" max="10257" width="9.33203125" style="551" customWidth="1"/>
    <col min="10258" max="10262" width="7.21875" style="551"/>
    <col min="10263" max="10263" width="10.21875" style="551" customWidth="1"/>
    <col min="10264" max="10496" width="7.21875" style="551"/>
    <col min="10497" max="10497" width="11.5546875" style="551" customWidth="1"/>
    <col min="10498" max="10498" width="8.88671875" style="551" customWidth="1"/>
    <col min="10499" max="10502" width="20.109375" style="551" customWidth="1"/>
    <col min="10503" max="10504" width="10.77734375" style="551" customWidth="1"/>
    <col min="10505" max="10505" width="26.6640625" style="551" customWidth="1"/>
    <col min="10506" max="10513" width="9.33203125" style="551" customWidth="1"/>
    <col min="10514" max="10518" width="7.21875" style="551"/>
    <col min="10519" max="10519" width="10.21875" style="551" customWidth="1"/>
    <col min="10520" max="10752" width="7.21875" style="551"/>
    <col min="10753" max="10753" width="11.5546875" style="551" customWidth="1"/>
    <col min="10754" max="10754" width="8.88671875" style="551" customWidth="1"/>
    <col min="10755" max="10758" width="20.109375" style="551" customWidth="1"/>
    <col min="10759" max="10760" width="10.77734375" style="551" customWidth="1"/>
    <col min="10761" max="10761" width="26.6640625" style="551" customWidth="1"/>
    <col min="10762" max="10769" width="9.33203125" style="551" customWidth="1"/>
    <col min="10770" max="10774" width="7.21875" style="551"/>
    <col min="10775" max="10775" width="10.21875" style="551" customWidth="1"/>
    <col min="10776" max="11008" width="7.21875" style="551"/>
    <col min="11009" max="11009" width="11.5546875" style="551" customWidth="1"/>
    <col min="11010" max="11010" width="8.88671875" style="551" customWidth="1"/>
    <col min="11011" max="11014" width="20.109375" style="551" customWidth="1"/>
    <col min="11015" max="11016" width="10.77734375" style="551" customWidth="1"/>
    <col min="11017" max="11017" width="26.6640625" style="551" customWidth="1"/>
    <col min="11018" max="11025" width="9.33203125" style="551" customWidth="1"/>
    <col min="11026" max="11030" width="7.21875" style="551"/>
    <col min="11031" max="11031" width="10.21875" style="551" customWidth="1"/>
    <col min="11032" max="11264" width="7.21875" style="551"/>
    <col min="11265" max="11265" width="11.5546875" style="551" customWidth="1"/>
    <col min="11266" max="11266" width="8.88671875" style="551" customWidth="1"/>
    <col min="11267" max="11270" width="20.109375" style="551" customWidth="1"/>
    <col min="11271" max="11272" width="10.77734375" style="551" customWidth="1"/>
    <col min="11273" max="11273" width="26.6640625" style="551" customWidth="1"/>
    <col min="11274" max="11281" width="9.33203125" style="551" customWidth="1"/>
    <col min="11282" max="11286" width="7.21875" style="551"/>
    <col min="11287" max="11287" width="10.21875" style="551" customWidth="1"/>
    <col min="11288" max="11520" width="7.21875" style="551"/>
    <col min="11521" max="11521" width="11.5546875" style="551" customWidth="1"/>
    <col min="11522" max="11522" width="8.88671875" style="551" customWidth="1"/>
    <col min="11523" max="11526" width="20.109375" style="551" customWidth="1"/>
    <col min="11527" max="11528" width="10.77734375" style="551" customWidth="1"/>
    <col min="11529" max="11529" width="26.6640625" style="551" customWidth="1"/>
    <col min="11530" max="11537" width="9.33203125" style="551" customWidth="1"/>
    <col min="11538" max="11542" width="7.21875" style="551"/>
    <col min="11543" max="11543" width="10.21875" style="551" customWidth="1"/>
    <col min="11544" max="11776" width="7.21875" style="551"/>
    <col min="11777" max="11777" width="11.5546875" style="551" customWidth="1"/>
    <col min="11778" max="11778" width="8.88671875" style="551" customWidth="1"/>
    <col min="11779" max="11782" width="20.109375" style="551" customWidth="1"/>
    <col min="11783" max="11784" width="10.77734375" style="551" customWidth="1"/>
    <col min="11785" max="11785" width="26.6640625" style="551" customWidth="1"/>
    <col min="11786" max="11793" width="9.33203125" style="551" customWidth="1"/>
    <col min="11794" max="11798" width="7.21875" style="551"/>
    <col min="11799" max="11799" width="10.21875" style="551" customWidth="1"/>
    <col min="11800" max="12032" width="7.21875" style="551"/>
    <col min="12033" max="12033" width="11.5546875" style="551" customWidth="1"/>
    <col min="12034" max="12034" width="8.88671875" style="551" customWidth="1"/>
    <col min="12035" max="12038" width="20.109375" style="551" customWidth="1"/>
    <col min="12039" max="12040" width="10.77734375" style="551" customWidth="1"/>
    <col min="12041" max="12041" width="26.6640625" style="551" customWidth="1"/>
    <col min="12042" max="12049" width="9.33203125" style="551" customWidth="1"/>
    <col min="12050" max="12054" width="7.21875" style="551"/>
    <col min="12055" max="12055" width="10.21875" style="551" customWidth="1"/>
    <col min="12056" max="12288" width="7.21875" style="551"/>
    <col min="12289" max="12289" width="11.5546875" style="551" customWidth="1"/>
    <col min="12290" max="12290" width="8.88671875" style="551" customWidth="1"/>
    <col min="12291" max="12294" width="20.109375" style="551" customWidth="1"/>
    <col min="12295" max="12296" width="10.77734375" style="551" customWidth="1"/>
    <col min="12297" max="12297" width="26.6640625" style="551" customWidth="1"/>
    <col min="12298" max="12305" width="9.33203125" style="551" customWidth="1"/>
    <col min="12306" max="12310" width="7.21875" style="551"/>
    <col min="12311" max="12311" width="10.21875" style="551" customWidth="1"/>
    <col min="12312" max="12544" width="7.21875" style="551"/>
    <col min="12545" max="12545" width="11.5546875" style="551" customWidth="1"/>
    <col min="12546" max="12546" width="8.88671875" style="551" customWidth="1"/>
    <col min="12547" max="12550" width="20.109375" style="551" customWidth="1"/>
    <col min="12551" max="12552" width="10.77734375" style="551" customWidth="1"/>
    <col min="12553" max="12553" width="26.6640625" style="551" customWidth="1"/>
    <col min="12554" max="12561" width="9.33203125" style="551" customWidth="1"/>
    <col min="12562" max="12566" width="7.21875" style="551"/>
    <col min="12567" max="12567" width="10.21875" style="551" customWidth="1"/>
    <col min="12568" max="12800" width="7.21875" style="551"/>
    <col min="12801" max="12801" width="11.5546875" style="551" customWidth="1"/>
    <col min="12802" max="12802" width="8.88671875" style="551" customWidth="1"/>
    <col min="12803" max="12806" width="20.109375" style="551" customWidth="1"/>
    <col min="12807" max="12808" width="10.77734375" style="551" customWidth="1"/>
    <col min="12809" max="12809" width="26.6640625" style="551" customWidth="1"/>
    <col min="12810" max="12817" width="9.33203125" style="551" customWidth="1"/>
    <col min="12818" max="12822" width="7.21875" style="551"/>
    <col min="12823" max="12823" width="10.21875" style="551" customWidth="1"/>
    <col min="12824" max="13056" width="7.21875" style="551"/>
    <col min="13057" max="13057" width="11.5546875" style="551" customWidth="1"/>
    <col min="13058" max="13058" width="8.88671875" style="551" customWidth="1"/>
    <col min="13059" max="13062" width="20.109375" style="551" customWidth="1"/>
    <col min="13063" max="13064" width="10.77734375" style="551" customWidth="1"/>
    <col min="13065" max="13065" width="26.6640625" style="551" customWidth="1"/>
    <col min="13066" max="13073" width="9.33203125" style="551" customWidth="1"/>
    <col min="13074" max="13078" width="7.21875" style="551"/>
    <col min="13079" max="13079" width="10.21875" style="551" customWidth="1"/>
    <col min="13080" max="13312" width="7.21875" style="551"/>
    <col min="13313" max="13313" width="11.5546875" style="551" customWidth="1"/>
    <col min="13314" max="13314" width="8.88671875" style="551" customWidth="1"/>
    <col min="13315" max="13318" width="20.109375" style="551" customWidth="1"/>
    <col min="13319" max="13320" width="10.77734375" style="551" customWidth="1"/>
    <col min="13321" max="13321" width="26.6640625" style="551" customWidth="1"/>
    <col min="13322" max="13329" width="9.33203125" style="551" customWidth="1"/>
    <col min="13330" max="13334" width="7.21875" style="551"/>
    <col min="13335" max="13335" width="10.21875" style="551" customWidth="1"/>
    <col min="13336" max="13568" width="7.21875" style="551"/>
    <col min="13569" max="13569" width="11.5546875" style="551" customWidth="1"/>
    <col min="13570" max="13570" width="8.88671875" style="551" customWidth="1"/>
    <col min="13571" max="13574" width="20.109375" style="551" customWidth="1"/>
    <col min="13575" max="13576" width="10.77734375" style="551" customWidth="1"/>
    <col min="13577" max="13577" width="26.6640625" style="551" customWidth="1"/>
    <col min="13578" max="13585" width="9.33203125" style="551" customWidth="1"/>
    <col min="13586" max="13590" width="7.21875" style="551"/>
    <col min="13591" max="13591" width="10.21875" style="551" customWidth="1"/>
    <col min="13592" max="13824" width="7.21875" style="551"/>
    <col min="13825" max="13825" width="11.5546875" style="551" customWidth="1"/>
    <col min="13826" max="13826" width="8.88671875" style="551" customWidth="1"/>
    <col min="13827" max="13830" width="20.109375" style="551" customWidth="1"/>
    <col min="13831" max="13832" width="10.77734375" style="551" customWidth="1"/>
    <col min="13833" max="13833" width="26.6640625" style="551" customWidth="1"/>
    <col min="13834" max="13841" width="9.33203125" style="551" customWidth="1"/>
    <col min="13842" max="13846" width="7.21875" style="551"/>
    <col min="13847" max="13847" width="10.21875" style="551" customWidth="1"/>
    <col min="13848" max="14080" width="7.21875" style="551"/>
    <col min="14081" max="14081" width="11.5546875" style="551" customWidth="1"/>
    <col min="14082" max="14082" width="8.88671875" style="551" customWidth="1"/>
    <col min="14083" max="14086" width="20.109375" style="551" customWidth="1"/>
    <col min="14087" max="14088" width="10.77734375" style="551" customWidth="1"/>
    <col min="14089" max="14089" width="26.6640625" style="551" customWidth="1"/>
    <col min="14090" max="14097" width="9.33203125" style="551" customWidth="1"/>
    <col min="14098" max="14102" width="7.21875" style="551"/>
    <col min="14103" max="14103" width="10.21875" style="551" customWidth="1"/>
    <col min="14104" max="14336" width="7.21875" style="551"/>
    <col min="14337" max="14337" width="11.5546875" style="551" customWidth="1"/>
    <col min="14338" max="14338" width="8.88671875" style="551" customWidth="1"/>
    <col min="14339" max="14342" width="20.109375" style="551" customWidth="1"/>
    <col min="14343" max="14344" width="10.77734375" style="551" customWidth="1"/>
    <col min="14345" max="14345" width="26.6640625" style="551" customWidth="1"/>
    <col min="14346" max="14353" width="9.33203125" style="551" customWidth="1"/>
    <col min="14354" max="14358" width="7.21875" style="551"/>
    <col min="14359" max="14359" width="10.21875" style="551" customWidth="1"/>
    <col min="14360" max="14592" width="7.21875" style="551"/>
    <col min="14593" max="14593" width="11.5546875" style="551" customWidth="1"/>
    <col min="14594" max="14594" width="8.88671875" style="551" customWidth="1"/>
    <col min="14595" max="14598" width="20.109375" style="551" customWidth="1"/>
    <col min="14599" max="14600" width="10.77734375" style="551" customWidth="1"/>
    <col min="14601" max="14601" width="26.6640625" style="551" customWidth="1"/>
    <col min="14602" max="14609" width="9.33203125" style="551" customWidth="1"/>
    <col min="14610" max="14614" width="7.21875" style="551"/>
    <col min="14615" max="14615" width="10.21875" style="551" customWidth="1"/>
    <col min="14616" max="14848" width="7.21875" style="551"/>
    <col min="14849" max="14849" width="11.5546875" style="551" customWidth="1"/>
    <col min="14850" max="14850" width="8.88671875" style="551" customWidth="1"/>
    <col min="14851" max="14854" width="20.109375" style="551" customWidth="1"/>
    <col min="14855" max="14856" width="10.77734375" style="551" customWidth="1"/>
    <col min="14857" max="14857" width="26.6640625" style="551" customWidth="1"/>
    <col min="14858" max="14865" width="9.33203125" style="551" customWidth="1"/>
    <col min="14866" max="14870" width="7.21875" style="551"/>
    <col min="14871" max="14871" width="10.21875" style="551" customWidth="1"/>
    <col min="14872" max="15104" width="7.21875" style="551"/>
    <col min="15105" max="15105" width="11.5546875" style="551" customWidth="1"/>
    <col min="15106" max="15106" width="8.88671875" style="551" customWidth="1"/>
    <col min="15107" max="15110" width="20.109375" style="551" customWidth="1"/>
    <col min="15111" max="15112" width="10.77734375" style="551" customWidth="1"/>
    <col min="15113" max="15113" width="26.6640625" style="551" customWidth="1"/>
    <col min="15114" max="15121" width="9.33203125" style="551" customWidth="1"/>
    <col min="15122" max="15126" width="7.21875" style="551"/>
    <col min="15127" max="15127" width="10.21875" style="551" customWidth="1"/>
    <col min="15128" max="15360" width="7.21875" style="551"/>
    <col min="15361" max="15361" width="11.5546875" style="551" customWidth="1"/>
    <col min="15362" max="15362" width="8.88671875" style="551" customWidth="1"/>
    <col min="15363" max="15366" width="20.109375" style="551" customWidth="1"/>
    <col min="15367" max="15368" width="10.77734375" style="551" customWidth="1"/>
    <col min="15369" max="15369" width="26.6640625" style="551" customWidth="1"/>
    <col min="15370" max="15377" width="9.33203125" style="551" customWidth="1"/>
    <col min="15378" max="15382" width="7.21875" style="551"/>
    <col min="15383" max="15383" width="10.21875" style="551" customWidth="1"/>
    <col min="15384" max="15616" width="7.21875" style="551"/>
    <col min="15617" max="15617" width="11.5546875" style="551" customWidth="1"/>
    <col min="15618" max="15618" width="8.88671875" style="551" customWidth="1"/>
    <col min="15619" max="15622" width="20.109375" style="551" customWidth="1"/>
    <col min="15623" max="15624" width="10.77734375" style="551" customWidth="1"/>
    <col min="15625" max="15625" width="26.6640625" style="551" customWidth="1"/>
    <col min="15626" max="15633" width="9.33203125" style="551" customWidth="1"/>
    <col min="15634" max="15638" width="7.21875" style="551"/>
    <col min="15639" max="15639" width="10.21875" style="551" customWidth="1"/>
    <col min="15640" max="15872" width="7.21875" style="551"/>
    <col min="15873" max="15873" width="11.5546875" style="551" customWidth="1"/>
    <col min="15874" max="15874" width="8.88671875" style="551" customWidth="1"/>
    <col min="15875" max="15878" width="20.109375" style="551" customWidth="1"/>
    <col min="15879" max="15880" width="10.77734375" style="551" customWidth="1"/>
    <col min="15881" max="15881" width="26.6640625" style="551" customWidth="1"/>
    <col min="15882" max="15889" width="9.33203125" style="551" customWidth="1"/>
    <col min="15890" max="15894" width="7.21875" style="551"/>
    <col min="15895" max="15895" width="10.21875" style="551" customWidth="1"/>
    <col min="15896" max="16128" width="7.21875" style="551"/>
    <col min="16129" max="16129" width="11.5546875" style="551" customWidth="1"/>
    <col min="16130" max="16130" width="8.88671875" style="551" customWidth="1"/>
    <col min="16131" max="16134" width="20.109375" style="551" customWidth="1"/>
    <col min="16135" max="16136" width="10.77734375" style="551" customWidth="1"/>
    <col min="16137" max="16137" width="26.6640625" style="551" customWidth="1"/>
    <col min="16138" max="16145" width="9.33203125" style="551" customWidth="1"/>
    <col min="16146" max="16150" width="7.21875" style="551"/>
    <col min="16151" max="16151" width="10.21875" style="551" customWidth="1"/>
    <col min="16152" max="16384" width="7.21875" style="551"/>
  </cols>
  <sheetData>
    <row r="1" spans="1:23" s="548" customFormat="1" ht="20.100000000000001" customHeight="1">
      <c r="A1" s="489" t="s">
        <v>1049</v>
      </c>
      <c r="B1" s="490"/>
      <c r="D1" s="549"/>
      <c r="E1" s="549"/>
      <c r="F1" s="549"/>
      <c r="G1" s="2366"/>
      <c r="H1" s="492" t="s">
        <v>1619</v>
      </c>
      <c r="I1" s="670" t="s">
        <v>1845</v>
      </c>
      <c r="J1" s="147" t="s">
        <v>873</v>
      </c>
    </row>
    <row r="2" spans="1:23" s="548" customFormat="1" ht="20.100000000000001" customHeight="1">
      <c r="A2" s="554" t="s">
        <v>1551</v>
      </c>
      <c r="B2" s="494" t="s">
        <v>1783</v>
      </c>
      <c r="C2" s="671"/>
      <c r="D2" s="549"/>
      <c r="E2" s="549"/>
      <c r="F2" s="549"/>
      <c r="G2" s="2366"/>
      <c r="H2" s="492" t="s">
        <v>1621</v>
      </c>
      <c r="I2" s="492" t="s">
        <v>1846</v>
      </c>
    </row>
    <row r="3" spans="1:23" ht="21" customHeight="1">
      <c r="A3" s="610"/>
      <c r="B3" s="610"/>
      <c r="C3" s="610"/>
      <c r="D3" s="610"/>
      <c r="E3" s="610"/>
      <c r="F3" s="610"/>
      <c r="G3" s="610"/>
      <c r="H3" s="610"/>
      <c r="I3" s="610"/>
    </row>
    <row r="4" spans="1:23" ht="39.9" customHeight="1">
      <c r="A4" s="2479" t="s">
        <v>1847</v>
      </c>
      <c r="B4" s="2413"/>
      <c r="C4" s="2413"/>
      <c r="D4" s="2413"/>
      <c r="E4" s="2413"/>
      <c r="F4" s="2413"/>
      <c r="G4" s="2413"/>
      <c r="H4" s="2413"/>
      <c r="I4" s="2413"/>
    </row>
    <row r="5" spans="1:23" ht="16.5" customHeight="1">
      <c r="B5" s="557"/>
      <c r="C5" s="557"/>
      <c r="D5" s="557"/>
      <c r="E5" s="557"/>
      <c r="F5" s="557"/>
      <c r="G5" s="557"/>
      <c r="H5" s="557"/>
      <c r="I5" s="557"/>
    </row>
    <row r="6" spans="1:23" ht="16.5" customHeight="1" thickBot="1">
      <c r="A6" s="2371" t="s">
        <v>2219</v>
      </c>
      <c r="B6" s="2371"/>
      <c r="C6" s="2371"/>
      <c r="D6" s="2371"/>
      <c r="E6" s="2371"/>
      <c r="F6" s="2371"/>
      <c r="G6" s="2371"/>
      <c r="H6" s="2371"/>
      <c r="I6" s="2371"/>
    </row>
    <row r="7" spans="1:23" s="562" customFormat="1" ht="59.25" customHeight="1" thickBot="1">
      <c r="A7" s="558" t="s">
        <v>1786</v>
      </c>
      <c r="B7" s="559" t="s">
        <v>1848</v>
      </c>
      <c r="C7" s="559" t="s">
        <v>1849</v>
      </c>
      <c r="D7" s="558" t="s">
        <v>1850</v>
      </c>
      <c r="E7" s="559" t="s">
        <v>1851</v>
      </c>
      <c r="F7" s="559" t="s">
        <v>1852</v>
      </c>
      <c r="G7" s="2369" t="s">
        <v>1853</v>
      </c>
      <c r="H7" s="2480"/>
      <c r="I7" s="561" t="s">
        <v>1854</v>
      </c>
    </row>
    <row r="8" spans="1:23" s="567" customFormat="1" ht="50.1" customHeight="1">
      <c r="A8" s="2452" t="s">
        <v>2218</v>
      </c>
      <c r="B8" s="564" t="s">
        <v>1097</v>
      </c>
      <c r="C8" s="1096">
        <f>SUM(C9:C10)</f>
        <v>0</v>
      </c>
      <c r="D8" s="1096">
        <f t="shared" ref="D8:F8" si="0">SUM(D9:D10)</f>
        <v>0</v>
      </c>
      <c r="E8" s="1096">
        <f t="shared" si="0"/>
        <v>0</v>
      </c>
      <c r="F8" s="1096">
        <f t="shared" si="0"/>
        <v>0</v>
      </c>
      <c r="G8" s="2481">
        <f>SUM(G9:H10)</f>
        <v>0</v>
      </c>
      <c r="H8" s="2482"/>
      <c r="I8" s="1099">
        <f>SUM(I9:I10)</f>
        <v>0</v>
      </c>
    </row>
    <row r="9" spans="1:23" ht="50.1" customHeight="1">
      <c r="A9" s="2452"/>
      <c r="B9" s="506" t="s">
        <v>1806</v>
      </c>
      <c r="C9" s="1100">
        <v>0</v>
      </c>
      <c r="D9" s="1100">
        <v>0</v>
      </c>
      <c r="E9" s="1100">
        <v>0</v>
      </c>
      <c r="F9" s="1100">
        <v>0</v>
      </c>
      <c r="G9" s="2483">
        <v>0</v>
      </c>
      <c r="H9" s="2484"/>
      <c r="I9" s="1101">
        <v>0</v>
      </c>
    </row>
    <row r="10" spans="1:23" ht="50.1" customHeight="1">
      <c r="A10" s="2458"/>
      <c r="B10" s="506" t="s">
        <v>1807</v>
      </c>
      <c r="C10" s="1100">
        <v>0</v>
      </c>
      <c r="D10" s="1100">
        <v>0</v>
      </c>
      <c r="E10" s="1100">
        <v>0</v>
      </c>
      <c r="F10" s="1100">
        <v>0</v>
      </c>
      <c r="G10" s="2483">
        <v>0</v>
      </c>
      <c r="H10" s="2484"/>
      <c r="I10" s="1101">
        <v>0</v>
      </c>
    </row>
    <row r="11" spans="1:23" s="491" customFormat="1" ht="50.1" customHeight="1" thickBot="1">
      <c r="A11" s="514" t="s">
        <v>1578</v>
      </c>
      <c r="B11" s="515"/>
      <c r="C11" s="515"/>
      <c r="D11" s="516"/>
      <c r="E11" s="517"/>
      <c r="F11" s="517"/>
      <c r="G11" s="516"/>
      <c r="H11" s="516"/>
      <c r="I11" s="517"/>
      <c r="K11" s="493"/>
      <c r="L11" s="493"/>
      <c r="M11" s="522"/>
      <c r="N11" s="672"/>
    </row>
    <row r="12" spans="1:23" s="491" customFormat="1" ht="16.5" customHeight="1">
      <c r="A12" s="521" t="s">
        <v>1222</v>
      </c>
      <c r="B12" s="493"/>
      <c r="C12" s="502" t="s">
        <v>1223</v>
      </c>
      <c r="E12" s="503" t="s">
        <v>1808</v>
      </c>
      <c r="G12" s="673" t="s">
        <v>1809</v>
      </c>
      <c r="H12" s="673"/>
      <c r="J12" s="493"/>
      <c r="L12" s="493"/>
      <c r="O12" s="493"/>
    </row>
    <row r="13" spans="1:23" s="491" customFormat="1" ht="16.5" customHeight="1">
      <c r="A13" s="521"/>
      <c r="B13" s="493"/>
      <c r="C13" s="502"/>
      <c r="E13" s="503"/>
      <c r="G13" s="673"/>
      <c r="H13" s="673"/>
      <c r="J13" s="493"/>
      <c r="L13" s="493"/>
      <c r="O13" s="493"/>
    </row>
    <row r="14" spans="1:23" s="491" customFormat="1" ht="16.5" customHeight="1">
      <c r="E14" s="503" t="s">
        <v>1009</v>
      </c>
      <c r="J14" s="493"/>
      <c r="K14" s="523"/>
      <c r="L14" s="493"/>
      <c r="N14" s="493"/>
      <c r="O14" s="493"/>
    </row>
    <row r="15" spans="1:23" s="491" customFormat="1" ht="16.5" customHeight="1">
      <c r="E15" s="503"/>
      <c r="J15" s="493"/>
      <c r="K15" s="523"/>
      <c r="L15" s="493"/>
      <c r="N15" s="493"/>
      <c r="O15" s="493"/>
    </row>
    <row r="16" spans="1:23" ht="16.5" customHeight="1">
      <c r="A16" s="524" t="s">
        <v>1579</v>
      </c>
      <c r="B16" s="582"/>
      <c r="C16" s="583"/>
      <c r="D16" s="583"/>
      <c r="E16" s="583"/>
      <c r="F16" s="583"/>
      <c r="G16" s="583"/>
      <c r="H16" s="583"/>
      <c r="I16" s="525" t="s">
        <v>2221</v>
      </c>
      <c r="J16" s="583"/>
      <c r="K16" s="583"/>
      <c r="L16" s="583"/>
      <c r="M16" s="583"/>
      <c r="N16" s="583"/>
      <c r="O16" s="583"/>
      <c r="P16" s="583"/>
      <c r="Q16" s="583"/>
      <c r="R16" s="583"/>
      <c r="S16" s="583"/>
      <c r="T16" s="583"/>
      <c r="U16" s="583"/>
      <c r="V16" s="583"/>
      <c r="W16" s="583"/>
    </row>
    <row r="17" spans="1:23" ht="16.5" customHeight="1">
      <c r="A17" s="524" t="s">
        <v>1581</v>
      </c>
      <c r="B17" s="582"/>
      <c r="C17" s="583"/>
      <c r="D17" s="583"/>
      <c r="E17" s="583"/>
      <c r="F17" s="583"/>
      <c r="G17" s="583"/>
      <c r="H17" s="583"/>
      <c r="I17" s="583"/>
      <c r="J17" s="583"/>
      <c r="K17" s="583"/>
      <c r="L17" s="583"/>
      <c r="M17" s="583"/>
      <c r="N17" s="583"/>
      <c r="O17" s="583"/>
      <c r="P17" s="583"/>
      <c r="Q17" s="583"/>
      <c r="R17" s="583"/>
      <c r="S17" s="583"/>
      <c r="T17" s="583"/>
      <c r="U17" s="583"/>
      <c r="V17" s="583"/>
      <c r="W17" s="583"/>
    </row>
    <row r="18" spans="1:23">
      <c r="A18" s="585"/>
      <c r="B18" s="585"/>
      <c r="C18" s="585"/>
      <c r="D18" s="585"/>
      <c r="E18" s="585"/>
      <c r="F18" s="585"/>
      <c r="G18" s="585"/>
      <c r="H18" s="585"/>
      <c r="I18" s="585"/>
      <c r="J18" s="585"/>
      <c r="K18" s="585"/>
      <c r="L18" s="585"/>
      <c r="M18" s="585"/>
      <c r="N18" s="585"/>
      <c r="O18" s="585"/>
      <c r="P18" s="585"/>
      <c r="Q18" s="585"/>
      <c r="R18" s="585"/>
      <c r="S18" s="585"/>
      <c r="T18" s="585"/>
      <c r="U18" s="585"/>
      <c r="V18" s="585"/>
      <c r="W18" s="585"/>
    </row>
  </sheetData>
  <mergeCells count="8">
    <mergeCell ref="G1:G2"/>
    <mergeCell ref="A4:I4"/>
    <mergeCell ref="A6:I6"/>
    <mergeCell ref="G7:H7"/>
    <mergeCell ref="A8:A10"/>
    <mergeCell ref="G8:H8"/>
    <mergeCell ref="G9:H9"/>
    <mergeCell ref="G10:H10"/>
  </mergeCells>
  <phoneticPr fontId="13" type="noConversion"/>
  <hyperlinks>
    <hyperlink ref="J1" location="預告統計資料發布時間表!A1" display="回發布時間表" xr:uid="{867A39A9-23E7-4F69-BE98-1509E2D50AEE}"/>
  </hyperlinks>
  <printOptions horizontalCentered="1" verticalCentered="1"/>
  <pageMargins left="0.78740157480314965" right="0.59055118110236227" top="0.98425196850393704" bottom="0.82677165354330717" header="0.51181102362204722" footer="0.51181102362204722"/>
  <pageSetup paperSize="9" scale="83" orientation="landscape" r:id="rId1"/>
  <headerFooter alignWithMargins="0"/>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0FC00-ED78-491C-8F94-D3D14098D9EF}">
  <dimension ref="A1:IU58"/>
  <sheetViews>
    <sheetView workbookViewId="0">
      <selection activeCell="L1" sqref="L1"/>
    </sheetView>
  </sheetViews>
  <sheetFormatPr defaultColWidth="7.77734375" defaultRowHeight="16.5" customHeight="1"/>
  <cols>
    <col min="1" max="1" width="14" style="682" customWidth="1"/>
    <col min="2" max="2" width="11.77734375" style="682" customWidth="1"/>
    <col min="3" max="3" width="29.88671875" style="682" customWidth="1"/>
    <col min="4" max="4" width="20.6640625" style="682" customWidth="1"/>
    <col min="5" max="5" width="23" style="682" customWidth="1"/>
    <col min="6" max="6" width="31.21875" style="682" customWidth="1"/>
    <col min="7" max="7" width="22.33203125" style="682" customWidth="1"/>
    <col min="8" max="8" width="12.44140625" style="682" customWidth="1"/>
    <col min="9" max="9" width="10.5546875" style="682" customWidth="1"/>
    <col min="10" max="10" width="8.88671875" style="682" customWidth="1"/>
    <col min="11" max="11" width="16" style="682" customWidth="1"/>
    <col min="12" max="255" width="10" style="682" customWidth="1"/>
    <col min="256" max="1022" width="10" style="678" customWidth="1"/>
    <col min="1023" max="1023" width="7.77734375" style="678" customWidth="1"/>
    <col min="1024" max="16384" width="7.77734375" style="678"/>
  </cols>
  <sheetData>
    <row r="1" spans="1:12" ht="16.5" customHeight="1">
      <c r="A1" s="674" t="s">
        <v>1079</v>
      </c>
      <c r="B1" s="675"/>
      <c r="C1" s="676"/>
      <c r="D1" s="677"/>
      <c r="E1" s="678"/>
      <c r="F1" s="679"/>
      <c r="G1" s="680"/>
      <c r="H1" s="681" t="s">
        <v>1051</v>
      </c>
      <c r="I1" s="2488" t="s">
        <v>1855</v>
      </c>
      <c r="J1" s="2488"/>
      <c r="K1" s="2488"/>
      <c r="L1" s="147" t="s">
        <v>873</v>
      </c>
    </row>
    <row r="2" spans="1:12" ht="18" customHeight="1">
      <c r="A2" s="674" t="s">
        <v>1669</v>
      </c>
      <c r="B2" s="683" t="s">
        <v>1856</v>
      </c>
      <c r="C2" s="684"/>
      <c r="D2" s="685"/>
      <c r="E2" s="686"/>
      <c r="F2" s="687"/>
      <c r="G2" s="688"/>
      <c r="H2" s="681" t="s">
        <v>1734</v>
      </c>
      <c r="I2" s="2489" t="s">
        <v>1857</v>
      </c>
      <c r="J2" s="2489"/>
      <c r="K2" s="2489"/>
    </row>
    <row r="3" spans="1:12" ht="28.5" customHeight="1">
      <c r="A3" s="2490" t="s">
        <v>1858</v>
      </c>
      <c r="B3" s="2490"/>
      <c r="C3" s="2490"/>
      <c r="D3" s="2490"/>
      <c r="E3" s="2490"/>
      <c r="F3" s="2490"/>
      <c r="G3" s="2490"/>
      <c r="H3" s="2490"/>
      <c r="I3" s="2490"/>
      <c r="J3" s="2490"/>
      <c r="K3" s="2490"/>
    </row>
    <row r="4" spans="1:12" ht="19.5" customHeight="1">
      <c r="A4" s="2491" t="s">
        <v>2223</v>
      </c>
      <c r="B4" s="2491"/>
      <c r="C4" s="2491"/>
      <c r="D4" s="2491"/>
      <c r="E4" s="2491"/>
      <c r="F4" s="2491"/>
      <c r="G4" s="2491"/>
      <c r="H4" s="2491"/>
      <c r="I4" s="2491"/>
      <c r="J4" s="2491"/>
      <c r="K4" s="2491"/>
    </row>
    <row r="5" spans="1:12" ht="20.25" customHeight="1">
      <c r="A5" s="2492" t="s">
        <v>1859</v>
      </c>
      <c r="B5" s="2485" t="s">
        <v>1860</v>
      </c>
      <c r="C5" s="2485" t="s">
        <v>1861</v>
      </c>
      <c r="D5" s="2485" t="s">
        <v>1862</v>
      </c>
      <c r="E5" s="2493" t="s">
        <v>1863</v>
      </c>
      <c r="F5" s="2493" t="s">
        <v>1864</v>
      </c>
      <c r="G5" s="2485" t="s">
        <v>1865</v>
      </c>
      <c r="H5" s="2486" t="s">
        <v>1866</v>
      </c>
      <c r="I5" s="2486"/>
      <c r="J5" s="2486"/>
      <c r="K5" s="2486"/>
      <c r="L5" s="692"/>
    </row>
    <row r="6" spans="1:12" ht="20.25" customHeight="1">
      <c r="A6" s="2492"/>
      <c r="B6" s="2485"/>
      <c r="C6" s="2485"/>
      <c r="D6" s="2485"/>
      <c r="E6" s="2493"/>
      <c r="F6" s="2493"/>
      <c r="G6" s="2485"/>
      <c r="H6" s="689" t="s">
        <v>1062</v>
      </c>
      <c r="I6" s="690" t="s">
        <v>1256</v>
      </c>
      <c r="J6" s="690" t="s">
        <v>1257</v>
      </c>
      <c r="K6" s="689" t="s">
        <v>1867</v>
      </c>
      <c r="L6" s="692"/>
    </row>
    <row r="7" spans="1:12" ht="28.5" customHeight="1">
      <c r="A7" s="2487" t="s">
        <v>2218</v>
      </c>
      <c r="B7" s="691" t="s">
        <v>1062</v>
      </c>
      <c r="C7" s="1102">
        <f>SUM(C8:C9)</f>
        <v>0</v>
      </c>
      <c r="D7" s="1102">
        <f t="shared" ref="D7:K7" si="0">SUM(D8:D9)</f>
        <v>0</v>
      </c>
      <c r="E7" s="1102">
        <f t="shared" si="0"/>
        <v>0</v>
      </c>
      <c r="F7" s="1102">
        <f t="shared" si="0"/>
        <v>0</v>
      </c>
      <c r="G7" s="1102">
        <f t="shared" si="0"/>
        <v>0</v>
      </c>
      <c r="H7" s="1102">
        <f t="shared" si="0"/>
        <v>0</v>
      </c>
      <c r="I7" s="1102">
        <f t="shared" si="0"/>
        <v>0</v>
      </c>
      <c r="J7" s="1102">
        <f t="shared" si="0"/>
        <v>0</v>
      </c>
      <c r="K7" s="1102">
        <f t="shared" si="0"/>
        <v>0</v>
      </c>
    </row>
    <row r="8" spans="1:12" ht="28.5" customHeight="1">
      <c r="A8" s="2487"/>
      <c r="B8" s="690" t="s">
        <v>1868</v>
      </c>
      <c r="C8" s="1102">
        <v>0</v>
      </c>
      <c r="D8" s="1102">
        <v>0</v>
      </c>
      <c r="E8" s="1102">
        <v>0</v>
      </c>
      <c r="F8" s="1102">
        <v>0</v>
      </c>
      <c r="G8" s="1102">
        <v>0</v>
      </c>
      <c r="H8" s="1102">
        <v>0</v>
      </c>
      <c r="I8" s="1102">
        <v>0</v>
      </c>
      <c r="J8" s="1102">
        <v>0</v>
      </c>
      <c r="K8" s="1102">
        <v>0</v>
      </c>
    </row>
    <row r="9" spans="1:12" ht="28.5" customHeight="1">
      <c r="A9" s="2487"/>
      <c r="B9" s="690" t="s">
        <v>1869</v>
      </c>
      <c r="C9" s="1102">
        <v>0</v>
      </c>
      <c r="D9" s="1102">
        <v>0</v>
      </c>
      <c r="E9" s="1102">
        <v>0</v>
      </c>
      <c r="F9" s="1102">
        <v>0</v>
      </c>
      <c r="G9" s="1102">
        <v>0</v>
      </c>
      <c r="H9" s="1102">
        <v>0</v>
      </c>
      <c r="I9" s="1102">
        <v>0</v>
      </c>
      <c r="J9" s="1102">
        <v>0</v>
      </c>
      <c r="K9" s="1102">
        <v>0</v>
      </c>
    </row>
    <row r="10" spans="1:12" ht="31.5" customHeight="1">
      <c r="A10" s="681" t="s">
        <v>1706</v>
      </c>
      <c r="B10" s="693"/>
      <c r="C10" s="693"/>
      <c r="D10" s="694"/>
      <c r="E10" s="695"/>
      <c r="F10" s="695"/>
      <c r="G10" s="695"/>
      <c r="H10" s="695"/>
      <c r="I10" s="695"/>
      <c r="J10" s="695"/>
      <c r="K10" s="694"/>
    </row>
    <row r="11" spans="1:12" ht="20.100000000000001" customHeight="1">
      <c r="A11" s="679"/>
      <c r="B11" s="696"/>
      <c r="C11" s="696"/>
      <c r="D11" s="697"/>
      <c r="E11" s="698"/>
      <c r="F11" s="698"/>
      <c r="G11" s="698"/>
      <c r="H11" s="698"/>
      <c r="I11" s="698"/>
      <c r="J11" s="698"/>
      <c r="K11" s="699" t="s">
        <v>2224</v>
      </c>
    </row>
    <row r="12" spans="1:12" ht="19.5" customHeight="1">
      <c r="A12" s="700" t="s">
        <v>1222</v>
      </c>
      <c r="B12" s="696"/>
      <c r="C12" s="700" t="s">
        <v>1870</v>
      </c>
      <c r="D12" s="696" t="s">
        <v>1871</v>
      </c>
      <c r="F12" s="700" t="s">
        <v>1707</v>
      </c>
      <c r="H12" s="700"/>
      <c r="I12" s="700"/>
      <c r="J12" s="700"/>
      <c r="K12" s="697"/>
    </row>
    <row r="13" spans="1:12" ht="19.5" customHeight="1">
      <c r="A13" s="697"/>
      <c r="B13" s="697"/>
      <c r="C13" s="697"/>
      <c r="D13" s="696" t="s">
        <v>1872</v>
      </c>
      <c r="F13" s="696"/>
      <c r="G13" s="696"/>
      <c r="H13" s="696"/>
      <c r="I13" s="696"/>
      <c r="J13" s="696"/>
      <c r="K13" s="697"/>
    </row>
    <row r="14" spans="1:12" ht="19.5" customHeight="1">
      <c r="A14" s="697"/>
      <c r="B14" s="697"/>
      <c r="C14" s="697"/>
      <c r="D14" s="696"/>
      <c r="F14" s="696"/>
      <c r="G14" s="696"/>
      <c r="H14" s="696"/>
      <c r="I14" s="696"/>
      <c r="J14" s="696"/>
      <c r="K14" s="697"/>
    </row>
    <row r="15" spans="1:12" ht="19.5" customHeight="1">
      <c r="A15" s="701" t="s">
        <v>1873</v>
      </c>
      <c r="B15" s="702"/>
      <c r="C15" s="677"/>
      <c r="D15" s="677"/>
      <c r="E15" s="677"/>
      <c r="F15" s="677"/>
      <c r="G15" s="677"/>
      <c r="H15" s="677"/>
      <c r="I15" s="677"/>
      <c r="J15" s="677"/>
      <c r="K15" s="677"/>
    </row>
    <row r="16" spans="1:12" ht="19.5" customHeight="1">
      <c r="A16" s="703" t="s">
        <v>1874</v>
      </c>
      <c r="B16" s="702"/>
      <c r="C16" s="677"/>
      <c r="D16" s="677"/>
      <c r="E16" s="677"/>
      <c r="F16" s="677"/>
      <c r="G16" s="677"/>
      <c r="H16" s="677"/>
      <c r="I16" s="677"/>
      <c r="J16" s="677"/>
      <c r="K16" s="677"/>
    </row>
    <row r="17" ht="18.7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0" ht="17.25" customHeight="1"/>
    <row r="31" ht="17.25" customHeight="1"/>
    <row r="32" ht="17.25" customHeight="1"/>
    <row r="33" ht="17.25" customHeight="1"/>
    <row r="34" ht="17.25" customHeight="1"/>
    <row r="35" ht="17.25" customHeight="1"/>
    <row r="36" ht="17.25" customHeight="1"/>
    <row r="37" ht="17.25" customHeight="1"/>
    <row r="38" ht="17.25" customHeight="1"/>
    <row r="39" ht="17.25" customHeight="1"/>
    <row r="40" ht="17.25" customHeight="1"/>
    <row r="41" ht="17.25" customHeight="1"/>
    <row r="42" ht="17.25" customHeight="1"/>
    <row r="43" ht="17.25" customHeight="1"/>
    <row r="44" ht="17.25" customHeight="1"/>
    <row r="45" ht="17.25" customHeight="1"/>
    <row r="46" ht="17.25" customHeight="1"/>
    <row r="47" ht="17.25" customHeight="1"/>
    <row r="48"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sheetData>
  <mergeCells count="13">
    <mergeCell ref="G5:G6"/>
    <mergeCell ref="H5:K5"/>
    <mergeCell ref="A7:A9"/>
    <mergeCell ref="I1:K1"/>
    <mergeCell ref="I2:K2"/>
    <mergeCell ref="A3:K3"/>
    <mergeCell ref="A4:K4"/>
    <mergeCell ref="A5:A6"/>
    <mergeCell ref="B5:B6"/>
    <mergeCell ref="C5:C6"/>
    <mergeCell ref="D5:D6"/>
    <mergeCell ref="E5:E6"/>
    <mergeCell ref="F5:F6"/>
  </mergeCells>
  <phoneticPr fontId="13" type="noConversion"/>
  <hyperlinks>
    <hyperlink ref="L1" location="預告統計資料發布時間表!A1" display="回發布時間表" xr:uid="{F97672E0-EE00-4C51-A716-0F70AE44671B}"/>
  </hyperlinks>
  <printOptions horizontalCentered="1"/>
  <pageMargins left="0.39370078740157505" right="0.39370078740157505" top="0.39370078740157505" bottom="0.39370078740157505" header="0.39370078740157505" footer="0.39370078740157505"/>
  <pageSetup paperSize="0" scale="71" fitToWidth="0" fitToHeight="0" pageOrder="overThenDown" orientation="landscape" horizontalDpi="0" verticalDpi="0" copies="0"/>
  <headerFooter alignWithMargins="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21CF8-89FC-4F0D-AFE8-29C0CEE2F49E}">
  <sheetPr>
    <pageSetUpPr fitToPage="1"/>
  </sheetPr>
  <dimension ref="A1:Z26"/>
  <sheetViews>
    <sheetView zoomScale="85" zoomScaleNormal="85" zoomScaleSheetLayoutView="85" workbookViewId="0">
      <selection activeCell="R1" sqref="R1"/>
    </sheetView>
  </sheetViews>
  <sheetFormatPr defaultColWidth="12.44140625" defaultRowHeight="16.2"/>
  <cols>
    <col min="1" max="1" width="11.33203125" style="707" customWidth="1"/>
    <col min="2" max="2" width="10" style="707" customWidth="1"/>
    <col min="3" max="3" width="6.88671875" style="707" customWidth="1"/>
    <col min="4" max="4" width="11.88671875" style="707" customWidth="1"/>
    <col min="5" max="6" width="11.44140625" style="707" customWidth="1"/>
    <col min="7" max="7" width="13" style="707" customWidth="1"/>
    <col min="8" max="9" width="11.44140625" style="707" customWidth="1"/>
    <col min="10" max="10" width="12.44140625" style="707" customWidth="1"/>
    <col min="11" max="11" width="9.109375" style="707" customWidth="1"/>
    <col min="12" max="12" width="11.44140625" style="707" customWidth="1"/>
    <col min="13" max="13" width="10" style="707" customWidth="1"/>
    <col min="14" max="14" width="11.6640625" style="707" customWidth="1"/>
    <col min="15" max="15" width="11.88671875" style="707" customWidth="1"/>
    <col min="16" max="16" width="9.109375" style="707" customWidth="1"/>
    <col min="17" max="17" width="10" style="707" customWidth="1"/>
    <col min="18" max="19" width="8.44140625" style="707" customWidth="1"/>
    <col min="20" max="20" width="8.88671875" style="707" customWidth="1"/>
    <col min="21" max="21" width="11" style="707" customWidth="1"/>
    <col min="22" max="22" width="6.33203125" style="707" customWidth="1"/>
    <col min="23" max="23" width="8.44140625" style="707" customWidth="1"/>
    <col min="24" max="24" width="8.77734375" style="707" customWidth="1"/>
    <col min="25" max="25" width="8.44140625" style="707" customWidth="1"/>
    <col min="26" max="26" width="7.88671875" style="707" customWidth="1"/>
    <col min="27" max="256" width="12.44140625" style="707"/>
    <col min="257" max="257" width="11.33203125" style="707" customWidth="1"/>
    <col min="258" max="258" width="10" style="707" customWidth="1"/>
    <col min="259" max="259" width="6.88671875" style="707" customWidth="1"/>
    <col min="260" max="260" width="11.88671875" style="707" customWidth="1"/>
    <col min="261" max="262" width="11.44140625" style="707" customWidth="1"/>
    <col min="263" max="263" width="13" style="707" customWidth="1"/>
    <col min="264" max="265" width="11.44140625" style="707" customWidth="1"/>
    <col min="266" max="266" width="12.44140625" style="707"/>
    <col min="267" max="267" width="9.109375" style="707" customWidth="1"/>
    <col min="268" max="268" width="11.44140625" style="707" customWidth="1"/>
    <col min="269" max="269" width="10" style="707" customWidth="1"/>
    <col min="270" max="270" width="11.6640625" style="707" customWidth="1"/>
    <col min="271" max="271" width="11.88671875" style="707" customWidth="1"/>
    <col min="272" max="272" width="9.109375" style="707" customWidth="1"/>
    <col min="273" max="273" width="10" style="707" customWidth="1"/>
    <col min="274" max="275" width="8.44140625" style="707" customWidth="1"/>
    <col min="276" max="276" width="8.88671875" style="707" customWidth="1"/>
    <col min="277" max="277" width="11" style="707" customWidth="1"/>
    <col min="278" max="278" width="6.33203125" style="707" customWidth="1"/>
    <col min="279" max="279" width="8.44140625" style="707" customWidth="1"/>
    <col min="280" max="280" width="8.77734375" style="707" customWidth="1"/>
    <col min="281" max="281" width="8.44140625" style="707" customWidth="1"/>
    <col min="282" max="282" width="7.88671875" style="707" customWidth="1"/>
    <col min="283" max="512" width="12.44140625" style="707"/>
    <col min="513" max="513" width="11.33203125" style="707" customWidth="1"/>
    <col min="514" max="514" width="10" style="707" customWidth="1"/>
    <col min="515" max="515" width="6.88671875" style="707" customWidth="1"/>
    <col min="516" max="516" width="11.88671875" style="707" customWidth="1"/>
    <col min="517" max="518" width="11.44140625" style="707" customWidth="1"/>
    <col min="519" max="519" width="13" style="707" customWidth="1"/>
    <col min="520" max="521" width="11.44140625" style="707" customWidth="1"/>
    <col min="522" max="522" width="12.44140625" style="707"/>
    <col min="523" max="523" width="9.109375" style="707" customWidth="1"/>
    <col min="524" max="524" width="11.44140625" style="707" customWidth="1"/>
    <col min="525" max="525" width="10" style="707" customWidth="1"/>
    <col min="526" max="526" width="11.6640625" style="707" customWidth="1"/>
    <col min="527" max="527" width="11.88671875" style="707" customWidth="1"/>
    <col min="528" max="528" width="9.109375" style="707" customWidth="1"/>
    <col min="529" max="529" width="10" style="707" customWidth="1"/>
    <col min="530" max="531" width="8.44140625" style="707" customWidth="1"/>
    <col min="532" max="532" width="8.88671875" style="707" customWidth="1"/>
    <col min="533" max="533" width="11" style="707" customWidth="1"/>
    <col min="534" max="534" width="6.33203125" style="707" customWidth="1"/>
    <col min="535" max="535" width="8.44140625" style="707" customWidth="1"/>
    <col min="536" max="536" width="8.77734375" style="707" customWidth="1"/>
    <col min="537" max="537" width="8.44140625" style="707" customWidth="1"/>
    <col min="538" max="538" width="7.88671875" style="707" customWidth="1"/>
    <col min="539" max="768" width="12.44140625" style="707"/>
    <col min="769" max="769" width="11.33203125" style="707" customWidth="1"/>
    <col min="770" max="770" width="10" style="707" customWidth="1"/>
    <col min="771" max="771" width="6.88671875" style="707" customWidth="1"/>
    <col min="772" max="772" width="11.88671875" style="707" customWidth="1"/>
    <col min="773" max="774" width="11.44140625" style="707" customWidth="1"/>
    <col min="775" max="775" width="13" style="707" customWidth="1"/>
    <col min="776" max="777" width="11.44140625" style="707" customWidth="1"/>
    <col min="778" max="778" width="12.44140625" style="707"/>
    <col min="779" max="779" width="9.109375" style="707" customWidth="1"/>
    <col min="780" max="780" width="11.44140625" style="707" customWidth="1"/>
    <col min="781" max="781" width="10" style="707" customWidth="1"/>
    <col min="782" max="782" width="11.6640625" style="707" customWidth="1"/>
    <col min="783" max="783" width="11.88671875" style="707" customWidth="1"/>
    <col min="784" max="784" width="9.109375" style="707" customWidth="1"/>
    <col min="785" max="785" width="10" style="707" customWidth="1"/>
    <col min="786" max="787" width="8.44140625" style="707" customWidth="1"/>
    <col min="788" max="788" width="8.88671875" style="707" customWidth="1"/>
    <col min="789" max="789" width="11" style="707" customWidth="1"/>
    <col min="790" max="790" width="6.33203125" style="707" customWidth="1"/>
    <col min="791" max="791" width="8.44140625" style="707" customWidth="1"/>
    <col min="792" max="792" width="8.77734375" style="707" customWidth="1"/>
    <col min="793" max="793" width="8.44140625" style="707" customWidth="1"/>
    <col min="794" max="794" width="7.88671875" style="707" customWidth="1"/>
    <col min="795" max="1024" width="12.44140625" style="707"/>
    <col min="1025" max="1025" width="11.33203125" style="707" customWidth="1"/>
    <col min="1026" max="1026" width="10" style="707" customWidth="1"/>
    <col min="1027" max="1027" width="6.88671875" style="707" customWidth="1"/>
    <col min="1028" max="1028" width="11.88671875" style="707" customWidth="1"/>
    <col min="1029" max="1030" width="11.44140625" style="707" customWidth="1"/>
    <col min="1031" max="1031" width="13" style="707" customWidth="1"/>
    <col min="1032" max="1033" width="11.44140625" style="707" customWidth="1"/>
    <col min="1034" max="1034" width="12.44140625" style="707"/>
    <col min="1035" max="1035" width="9.109375" style="707" customWidth="1"/>
    <col min="1036" max="1036" width="11.44140625" style="707" customWidth="1"/>
    <col min="1037" max="1037" width="10" style="707" customWidth="1"/>
    <col min="1038" max="1038" width="11.6640625" style="707" customWidth="1"/>
    <col min="1039" max="1039" width="11.88671875" style="707" customWidth="1"/>
    <col min="1040" max="1040" width="9.109375" style="707" customWidth="1"/>
    <col min="1041" max="1041" width="10" style="707" customWidth="1"/>
    <col min="1042" max="1043" width="8.44140625" style="707" customWidth="1"/>
    <col min="1044" max="1044" width="8.88671875" style="707" customWidth="1"/>
    <col min="1045" max="1045" width="11" style="707" customWidth="1"/>
    <col min="1046" max="1046" width="6.33203125" style="707" customWidth="1"/>
    <col min="1047" max="1047" width="8.44140625" style="707" customWidth="1"/>
    <col min="1048" max="1048" width="8.77734375" style="707" customWidth="1"/>
    <col min="1049" max="1049" width="8.44140625" style="707" customWidth="1"/>
    <col min="1050" max="1050" width="7.88671875" style="707" customWidth="1"/>
    <col min="1051" max="1280" width="12.44140625" style="707"/>
    <col min="1281" max="1281" width="11.33203125" style="707" customWidth="1"/>
    <col min="1282" max="1282" width="10" style="707" customWidth="1"/>
    <col min="1283" max="1283" width="6.88671875" style="707" customWidth="1"/>
    <col min="1284" max="1284" width="11.88671875" style="707" customWidth="1"/>
    <col min="1285" max="1286" width="11.44140625" style="707" customWidth="1"/>
    <col min="1287" max="1287" width="13" style="707" customWidth="1"/>
    <col min="1288" max="1289" width="11.44140625" style="707" customWidth="1"/>
    <col min="1290" max="1290" width="12.44140625" style="707"/>
    <col min="1291" max="1291" width="9.109375" style="707" customWidth="1"/>
    <col min="1292" max="1292" width="11.44140625" style="707" customWidth="1"/>
    <col min="1293" max="1293" width="10" style="707" customWidth="1"/>
    <col min="1294" max="1294" width="11.6640625" style="707" customWidth="1"/>
    <col min="1295" max="1295" width="11.88671875" style="707" customWidth="1"/>
    <col min="1296" max="1296" width="9.109375" style="707" customWidth="1"/>
    <col min="1297" max="1297" width="10" style="707" customWidth="1"/>
    <col min="1298" max="1299" width="8.44140625" style="707" customWidth="1"/>
    <col min="1300" max="1300" width="8.88671875" style="707" customWidth="1"/>
    <col min="1301" max="1301" width="11" style="707" customWidth="1"/>
    <col min="1302" max="1302" width="6.33203125" style="707" customWidth="1"/>
    <col min="1303" max="1303" width="8.44140625" style="707" customWidth="1"/>
    <col min="1304" max="1304" width="8.77734375" style="707" customWidth="1"/>
    <col min="1305" max="1305" width="8.44140625" style="707" customWidth="1"/>
    <col min="1306" max="1306" width="7.88671875" style="707" customWidth="1"/>
    <col min="1307" max="1536" width="12.44140625" style="707"/>
    <col min="1537" max="1537" width="11.33203125" style="707" customWidth="1"/>
    <col min="1538" max="1538" width="10" style="707" customWidth="1"/>
    <col min="1539" max="1539" width="6.88671875" style="707" customWidth="1"/>
    <col min="1540" max="1540" width="11.88671875" style="707" customWidth="1"/>
    <col min="1541" max="1542" width="11.44140625" style="707" customWidth="1"/>
    <col min="1543" max="1543" width="13" style="707" customWidth="1"/>
    <col min="1544" max="1545" width="11.44140625" style="707" customWidth="1"/>
    <col min="1546" max="1546" width="12.44140625" style="707"/>
    <col min="1547" max="1547" width="9.109375" style="707" customWidth="1"/>
    <col min="1548" max="1548" width="11.44140625" style="707" customWidth="1"/>
    <col min="1549" max="1549" width="10" style="707" customWidth="1"/>
    <col min="1550" max="1550" width="11.6640625" style="707" customWidth="1"/>
    <col min="1551" max="1551" width="11.88671875" style="707" customWidth="1"/>
    <col min="1552" max="1552" width="9.109375" style="707" customWidth="1"/>
    <col min="1553" max="1553" width="10" style="707" customWidth="1"/>
    <col min="1554" max="1555" width="8.44140625" style="707" customWidth="1"/>
    <col min="1556" max="1556" width="8.88671875" style="707" customWidth="1"/>
    <col min="1557" max="1557" width="11" style="707" customWidth="1"/>
    <col min="1558" max="1558" width="6.33203125" style="707" customWidth="1"/>
    <col min="1559" max="1559" width="8.44140625" style="707" customWidth="1"/>
    <col min="1560" max="1560" width="8.77734375" style="707" customWidth="1"/>
    <col min="1561" max="1561" width="8.44140625" style="707" customWidth="1"/>
    <col min="1562" max="1562" width="7.88671875" style="707" customWidth="1"/>
    <col min="1563" max="1792" width="12.44140625" style="707"/>
    <col min="1793" max="1793" width="11.33203125" style="707" customWidth="1"/>
    <col min="1794" max="1794" width="10" style="707" customWidth="1"/>
    <col min="1795" max="1795" width="6.88671875" style="707" customWidth="1"/>
    <col min="1796" max="1796" width="11.88671875" style="707" customWidth="1"/>
    <col min="1797" max="1798" width="11.44140625" style="707" customWidth="1"/>
    <col min="1799" max="1799" width="13" style="707" customWidth="1"/>
    <col min="1800" max="1801" width="11.44140625" style="707" customWidth="1"/>
    <col min="1802" max="1802" width="12.44140625" style="707"/>
    <col min="1803" max="1803" width="9.109375" style="707" customWidth="1"/>
    <col min="1804" max="1804" width="11.44140625" style="707" customWidth="1"/>
    <col min="1805" max="1805" width="10" style="707" customWidth="1"/>
    <col min="1806" max="1806" width="11.6640625" style="707" customWidth="1"/>
    <col min="1807" max="1807" width="11.88671875" style="707" customWidth="1"/>
    <col min="1808" max="1808" width="9.109375" style="707" customWidth="1"/>
    <col min="1809" max="1809" width="10" style="707" customWidth="1"/>
    <col min="1810" max="1811" width="8.44140625" style="707" customWidth="1"/>
    <col min="1812" max="1812" width="8.88671875" style="707" customWidth="1"/>
    <col min="1813" max="1813" width="11" style="707" customWidth="1"/>
    <col min="1814" max="1814" width="6.33203125" style="707" customWidth="1"/>
    <col min="1815" max="1815" width="8.44140625" style="707" customWidth="1"/>
    <col min="1816" max="1816" width="8.77734375" style="707" customWidth="1"/>
    <col min="1817" max="1817" width="8.44140625" style="707" customWidth="1"/>
    <col min="1818" max="1818" width="7.88671875" style="707" customWidth="1"/>
    <col min="1819" max="2048" width="12.44140625" style="707"/>
    <col min="2049" max="2049" width="11.33203125" style="707" customWidth="1"/>
    <col min="2050" max="2050" width="10" style="707" customWidth="1"/>
    <col min="2051" max="2051" width="6.88671875" style="707" customWidth="1"/>
    <col min="2052" max="2052" width="11.88671875" style="707" customWidth="1"/>
    <col min="2053" max="2054" width="11.44140625" style="707" customWidth="1"/>
    <col min="2055" max="2055" width="13" style="707" customWidth="1"/>
    <col min="2056" max="2057" width="11.44140625" style="707" customWidth="1"/>
    <col min="2058" max="2058" width="12.44140625" style="707"/>
    <col min="2059" max="2059" width="9.109375" style="707" customWidth="1"/>
    <col min="2060" max="2060" width="11.44140625" style="707" customWidth="1"/>
    <col min="2061" max="2061" width="10" style="707" customWidth="1"/>
    <col min="2062" max="2062" width="11.6640625" style="707" customWidth="1"/>
    <col min="2063" max="2063" width="11.88671875" style="707" customWidth="1"/>
    <col min="2064" max="2064" width="9.109375" style="707" customWidth="1"/>
    <col min="2065" max="2065" width="10" style="707" customWidth="1"/>
    <col min="2066" max="2067" width="8.44140625" style="707" customWidth="1"/>
    <col min="2068" max="2068" width="8.88671875" style="707" customWidth="1"/>
    <col min="2069" max="2069" width="11" style="707" customWidth="1"/>
    <col min="2070" max="2070" width="6.33203125" style="707" customWidth="1"/>
    <col min="2071" max="2071" width="8.44140625" style="707" customWidth="1"/>
    <col min="2072" max="2072" width="8.77734375" style="707" customWidth="1"/>
    <col min="2073" max="2073" width="8.44140625" style="707" customWidth="1"/>
    <col min="2074" max="2074" width="7.88671875" style="707" customWidth="1"/>
    <col min="2075" max="2304" width="12.44140625" style="707"/>
    <col min="2305" max="2305" width="11.33203125" style="707" customWidth="1"/>
    <col min="2306" max="2306" width="10" style="707" customWidth="1"/>
    <col min="2307" max="2307" width="6.88671875" style="707" customWidth="1"/>
    <col min="2308" max="2308" width="11.88671875" style="707" customWidth="1"/>
    <col min="2309" max="2310" width="11.44140625" style="707" customWidth="1"/>
    <col min="2311" max="2311" width="13" style="707" customWidth="1"/>
    <col min="2312" max="2313" width="11.44140625" style="707" customWidth="1"/>
    <col min="2314" max="2314" width="12.44140625" style="707"/>
    <col min="2315" max="2315" width="9.109375" style="707" customWidth="1"/>
    <col min="2316" max="2316" width="11.44140625" style="707" customWidth="1"/>
    <col min="2317" max="2317" width="10" style="707" customWidth="1"/>
    <col min="2318" max="2318" width="11.6640625" style="707" customWidth="1"/>
    <col min="2319" max="2319" width="11.88671875" style="707" customWidth="1"/>
    <col min="2320" max="2320" width="9.109375" style="707" customWidth="1"/>
    <col min="2321" max="2321" width="10" style="707" customWidth="1"/>
    <col min="2322" max="2323" width="8.44140625" style="707" customWidth="1"/>
    <col min="2324" max="2324" width="8.88671875" style="707" customWidth="1"/>
    <col min="2325" max="2325" width="11" style="707" customWidth="1"/>
    <col min="2326" max="2326" width="6.33203125" style="707" customWidth="1"/>
    <col min="2327" max="2327" width="8.44140625" style="707" customWidth="1"/>
    <col min="2328" max="2328" width="8.77734375" style="707" customWidth="1"/>
    <col min="2329" max="2329" width="8.44140625" style="707" customWidth="1"/>
    <col min="2330" max="2330" width="7.88671875" style="707" customWidth="1"/>
    <col min="2331" max="2560" width="12.44140625" style="707"/>
    <col min="2561" max="2561" width="11.33203125" style="707" customWidth="1"/>
    <col min="2562" max="2562" width="10" style="707" customWidth="1"/>
    <col min="2563" max="2563" width="6.88671875" style="707" customWidth="1"/>
    <col min="2564" max="2564" width="11.88671875" style="707" customWidth="1"/>
    <col min="2565" max="2566" width="11.44140625" style="707" customWidth="1"/>
    <col min="2567" max="2567" width="13" style="707" customWidth="1"/>
    <col min="2568" max="2569" width="11.44140625" style="707" customWidth="1"/>
    <col min="2570" max="2570" width="12.44140625" style="707"/>
    <col min="2571" max="2571" width="9.109375" style="707" customWidth="1"/>
    <col min="2572" max="2572" width="11.44140625" style="707" customWidth="1"/>
    <col min="2573" max="2573" width="10" style="707" customWidth="1"/>
    <col min="2574" max="2574" width="11.6640625" style="707" customWidth="1"/>
    <col min="2575" max="2575" width="11.88671875" style="707" customWidth="1"/>
    <col min="2576" max="2576" width="9.109375" style="707" customWidth="1"/>
    <col min="2577" max="2577" width="10" style="707" customWidth="1"/>
    <col min="2578" max="2579" width="8.44140625" style="707" customWidth="1"/>
    <col min="2580" max="2580" width="8.88671875" style="707" customWidth="1"/>
    <col min="2581" max="2581" width="11" style="707" customWidth="1"/>
    <col min="2582" max="2582" width="6.33203125" style="707" customWidth="1"/>
    <col min="2583" max="2583" width="8.44140625" style="707" customWidth="1"/>
    <col min="2584" max="2584" width="8.77734375" style="707" customWidth="1"/>
    <col min="2585" max="2585" width="8.44140625" style="707" customWidth="1"/>
    <col min="2586" max="2586" width="7.88671875" style="707" customWidth="1"/>
    <col min="2587" max="2816" width="12.44140625" style="707"/>
    <col min="2817" max="2817" width="11.33203125" style="707" customWidth="1"/>
    <col min="2818" max="2818" width="10" style="707" customWidth="1"/>
    <col min="2819" max="2819" width="6.88671875" style="707" customWidth="1"/>
    <col min="2820" max="2820" width="11.88671875" style="707" customWidth="1"/>
    <col min="2821" max="2822" width="11.44140625" style="707" customWidth="1"/>
    <col min="2823" max="2823" width="13" style="707" customWidth="1"/>
    <col min="2824" max="2825" width="11.44140625" style="707" customWidth="1"/>
    <col min="2826" max="2826" width="12.44140625" style="707"/>
    <col min="2827" max="2827" width="9.109375" style="707" customWidth="1"/>
    <col min="2828" max="2828" width="11.44140625" style="707" customWidth="1"/>
    <col min="2829" max="2829" width="10" style="707" customWidth="1"/>
    <col min="2830" max="2830" width="11.6640625" style="707" customWidth="1"/>
    <col min="2831" max="2831" width="11.88671875" style="707" customWidth="1"/>
    <col min="2832" max="2832" width="9.109375" style="707" customWidth="1"/>
    <col min="2833" max="2833" width="10" style="707" customWidth="1"/>
    <col min="2834" max="2835" width="8.44140625" style="707" customWidth="1"/>
    <col min="2836" max="2836" width="8.88671875" style="707" customWidth="1"/>
    <col min="2837" max="2837" width="11" style="707" customWidth="1"/>
    <col min="2838" max="2838" width="6.33203125" style="707" customWidth="1"/>
    <col min="2839" max="2839" width="8.44140625" style="707" customWidth="1"/>
    <col min="2840" max="2840" width="8.77734375" style="707" customWidth="1"/>
    <col min="2841" max="2841" width="8.44140625" style="707" customWidth="1"/>
    <col min="2842" max="2842" width="7.88671875" style="707" customWidth="1"/>
    <col min="2843" max="3072" width="12.44140625" style="707"/>
    <col min="3073" max="3073" width="11.33203125" style="707" customWidth="1"/>
    <col min="3074" max="3074" width="10" style="707" customWidth="1"/>
    <col min="3075" max="3075" width="6.88671875" style="707" customWidth="1"/>
    <col min="3076" max="3076" width="11.88671875" style="707" customWidth="1"/>
    <col min="3077" max="3078" width="11.44140625" style="707" customWidth="1"/>
    <col min="3079" max="3079" width="13" style="707" customWidth="1"/>
    <col min="3080" max="3081" width="11.44140625" style="707" customWidth="1"/>
    <col min="3082" max="3082" width="12.44140625" style="707"/>
    <col min="3083" max="3083" width="9.109375" style="707" customWidth="1"/>
    <col min="3084" max="3084" width="11.44140625" style="707" customWidth="1"/>
    <col min="3085" max="3085" width="10" style="707" customWidth="1"/>
    <col min="3086" max="3086" width="11.6640625" style="707" customWidth="1"/>
    <col min="3087" max="3087" width="11.88671875" style="707" customWidth="1"/>
    <col min="3088" max="3088" width="9.109375" style="707" customWidth="1"/>
    <col min="3089" max="3089" width="10" style="707" customWidth="1"/>
    <col min="3090" max="3091" width="8.44140625" style="707" customWidth="1"/>
    <col min="3092" max="3092" width="8.88671875" style="707" customWidth="1"/>
    <col min="3093" max="3093" width="11" style="707" customWidth="1"/>
    <col min="3094" max="3094" width="6.33203125" style="707" customWidth="1"/>
    <col min="3095" max="3095" width="8.44140625" style="707" customWidth="1"/>
    <col min="3096" max="3096" width="8.77734375" style="707" customWidth="1"/>
    <col min="3097" max="3097" width="8.44140625" style="707" customWidth="1"/>
    <col min="3098" max="3098" width="7.88671875" style="707" customWidth="1"/>
    <col min="3099" max="3328" width="12.44140625" style="707"/>
    <col min="3329" max="3329" width="11.33203125" style="707" customWidth="1"/>
    <col min="3330" max="3330" width="10" style="707" customWidth="1"/>
    <col min="3331" max="3331" width="6.88671875" style="707" customWidth="1"/>
    <col min="3332" max="3332" width="11.88671875" style="707" customWidth="1"/>
    <col min="3333" max="3334" width="11.44140625" style="707" customWidth="1"/>
    <col min="3335" max="3335" width="13" style="707" customWidth="1"/>
    <col min="3336" max="3337" width="11.44140625" style="707" customWidth="1"/>
    <col min="3338" max="3338" width="12.44140625" style="707"/>
    <col min="3339" max="3339" width="9.109375" style="707" customWidth="1"/>
    <col min="3340" max="3340" width="11.44140625" style="707" customWidth="1"/>
    <col min="3341" max="3341" width="10" style="707" customWidth="1"/>
    <col min="3342" max="3342" width="11.6640625" style="707" customWidth="1"/>
    <col min="3343" max="3343" width="11.88671875" style="707" customWidth="1"/>
    <col min="3344" max="3344" width="9.109375" style="707" customWidth="1"/>
    <col min="3345" max="3345" width="10" style="707" customWidth="1"/>
    <col min="3346" max="3347" width="8.44140625" style="707" customWidth="1"/>
    <col min="3348" max="3348" width="8.88671875" style="707" customWidth="1"/>
    <col min="3349" max="3349" width="11" style="707" customWidth="1"/>
    <col min="3350" max="3350" width="6.33203125" style="707" customWidth="1"/>
    <col min="3351" max="3351" width="8.44140625" style="707" customWidth="1"/>
    <col min="3352" max="3352" width="8.77734375" style="707" customWidth="1"/>
    <col min="3353" max="3353" width="8.44140625" style="707" customWidth="1"/>
    <col min="3354" max="3354" width="7.88671875" style="707" customWidth="1"/>
    <col min="3355" max="3584" width="12.44140625" style="707"/>
    <col min="3585" max="3585" width="11.33203125" style="707" customWidth="1"/>
    <col min="3586" max="3586" width="10" style="707" customWidth="1"/>
    <col min="3587" max="3587" width="6.88671875" style="707" customWidth="1"/>
    <col min="3588" max="3588" width="11.88671875" style="707" customWidth="1"/>
    <col min="3589" max="3590" width="11.44140625" style="707" customWidth="1"/>
    <col min="3591" max="3591" width="13" style="707" customWidth="1"/>
    <col min="3592" max="3593" width="11.44140625" style="707" customWidth="1"/>
    <col min="3594" max="3594" width="12.44140625" style="707"/>
    <col min="3595" max="3595" width="9.109375" style="707" customWidth="1"/>
    <col min="3596" max="3596" width="11.44140625" style="707" customWidth="1"/>
    <col min="3597" max="3597" width="10" style="707" customWidth="1"/>
    <col min="3598" max="3598" width="11.6640625" style="707" customWidth="1"/>
    <col min="3599" max="3599" width="11.88671875" style="707" customWidth="1"/>
    <col min="3600" max="3600" width="9.109375" style="707" customWidth="1"/>
    <col min="3601" max="3601" width="10" style="707" customWidth="1"/>
    <col min="3602" max="3603" width="8.44140625" style="707" customWidth="1"/>
    <col min="3604" max="3604" width="8.88671875" style="707" customWidth="1"/>
    <col min="3605" max="3605" width="11" style="707" customWidth="1"/>
    <col min="3606" max="3606" width="6.33203125" style="707" customWidth="1"/>
    <col min="3607" max="3607" width="8.44140625" style="707" customWidth="1"/>
    <col min="3608" max="3608" width="8.77734375" style="707" customWidth="1"/>
    <col min="3609" max="3609" width="8.44140625" style="707" customWidth="1"/>
    <col min="3610" max="3610" width="7.88671875" style="707" customWidth="1"/>
    <col min="3611" max="3840" width="12.44140625" style="707"/>
    <col min="3841" max="3841" width="11.33203125" style="707" customWidth="1"/>
    <col min="3842" max="3842" width="10" style="707" customWidth="1"/>
    <col min="3843" max="3843" width="6.88671875" style="707" customWidth="1"/>
    <col min="3844" max="3844" width="11.88671875" style="707" customWidth="1"/>
    <col min="3845" max="3846" width="11.44140625" style="707" customWidth="1"/>
    <col min="3847" max="3847" width="13" style="707" customWidth="1"/>
    <col min="3848" max="3849" width="11.44140625" style="707" customWidth="1"/>
    <col min="3850" max="3850" width="12.44140625" style="707"/>
    <col min="3851" max="3851" width="9.109375" style="707" customWidth="1"/>
    <col min="3852" max="3852" width="11.44140625" style="707" customWidth="1"/>
    <col min="3853" max="3853" width="10" style="707" customWidth="1"/>
    <col min="3854" max="3854" width="11.6640625" style="707" customWidth="1"/>
    <col min="3855" max="3855" width="11.88671875" style="707" customWidth="1"/>
    <col min="3856" max="3856" width="9.109375" style="707" customWidth="1"/>
    <col min="3857" max="3857" width="10" style="707" customWidth="1"/>
    <col min="3858" max="3859" width="8.44140625" style="707" customWidth="1"/>
    <col min="3860" max="3860" width="8.88671875" style="707" customWidth="1"/>
    <col min="3861" max="3861" width="11" style="707" customWidth="1"/>
    <col min="3862" max="3862" width="6.33203125" style="707" customWidth="1"/>
    <col min="3863" max="3863" width="8.44140625" style="707" customWidth="1"/>
    <col min="3864" max="3864" width="8.77734375" style="707" customWidth="1"/>
    <col min="3865" max="3865" width="8.44140625" style="707" customWidth="1"/>
    <col min="3866" max="3866" width="7.88671875" style="707" customWidth="1"/>
    <col min="3867" max="4096" width="12.44140625" style="707"/>
    <col min="4097" max="4097" width="11.33203125" style="707" customWidth="1"/>
    <col min="4098" max="4098" width="10" style="707" customWidth="1"/>
    <col min="4099" max="4099" width="6.88671875" style="707" customWidth="1"/>
    <col min="4100" max="4100" width="11.88671875" style="707" customWidth="1"/>
    <col min="4101" max="4102" width="11.44140625" style="707" customWidth="1"/>
    <col min="4103" max="4103" width="13" style="707" customWidth="1"/>
    <col min="4104" max="4105" width="11.44140625" style="707" customWidth="1"/>
    <col min="4106" max="4106" width="12.44140625" style="707"/>
    <col min="4107" max="4107" width="9.109375" style="707" customWidth="1"/>
    <col min="4108" max="4108" width="11.44140625" style="707" customWidth="1"/>
    <col min="4109" max="4109" width="10" style="707" customWidth="1"/>
    <col min="4110" max="4110" width="11.6640625" style="707" customWidth="1"/>
    <col min="4111" max="4111" width="11.88671875" style="707" customWidth="1"/>
    <col min="4112" max="4112" width="9.109375" style="707" customWidth="1"/>
    <col min="4113" max="4113" width="10" style="707" customWidth="1"/>
    <col min="4114" max="4115" width="8.44140625" style="707" customWidth="1"/>
    <col min="4116" max="4116" width="8.88671875" style="707" customWidth="1"/>
    <col min="4117" max="4117" width="11" style="707" customWidth="1"/>
    <col min="4118" max="4118" width="6.33203125" style="707" customWidth="1"/>
    <col min="4119" max="4119" width="8.44140625" style="707" customWidth="1"/>
    <col min="4120" max="4120" width="8.77734375" style="707" customWidth="1"/>
    <col min="4121" max="4121" width="8.44140625" style="707" customWidth="1"/>
    <col min="4122" max="4122" width="7.88671875" style="707" customWidth="1"/>
    <col min="4123" max="4352" width="12.44140625" style="707"/>
    <col min="4353" max="4353" width="11.33203125" style="707" customWidth="1"/>
    <col min="4354" max="4354" width="10" style="707" customWidth="1"/>
    <col min="4355" max="4355" width="6.88671875" style="707" customWidth="1"/>
    <col min="4356" max="4356" width="11.88671875" style="707" customWidth="1"/>
    <col min="4357" max="4358" width="11.44140625" style="707" customWidth="1"/>
    <col min="4359" max="4359" width="13" style="707" customWidth="1"/>
    <col min="4360" max="4361" width="11.44140625" style="707" customWidth="1"/>
    <col min="4362" max="4362" width="12.44140625" style="707"/>
    <col min="4363" max="4363" width="9.109375" style="707" customWidth="1"/>
    <col min="4364" max="4364" width="11.44140625" style="707" customWidth="1"/>
    <col min="4365" max="4365" width="10" style="707" customWidth="1"/>
    <col min="4366" max="4366" width="11.6640625" style="707" customWidth="1"/>
    <col min="4367" max="4367" width="11.88671875" style="707" customWidth="1"/>
    <col min="4368" max="4368" width="9.109375" style="707" customWidth="1"/>
    <col min="4369" max="4369" width="10" style="707" customWidth="1"/>
    <col min="4370" max="4371" width="8.44140625" style="707" customWidth="1"/>
    <col min="4372" max="4372" width="8.88671875" style="707" customWidth="1"/>
    <col min="4373" max="4373" width="11" style="707" customWidth="1"/>
    <col min="4374" max="4374" width="6.33203125" style="707" customWidth="1"/>
    <col min="4375" max="4375" width="8.44140625" style="707" customWidth="1"/>
    <col min="4376" max="4376" width="8.77734375" style="707" customWidth="1"/>
    <col min="4377" max="4377" width="8.44140625" style="707" customWidth="1"/>
    <col min="4378" max="4378" width="7.88671875" style="707" customWidth="1"/>
    <col min="4379" max="4608" width="12.44140625" style="707"/>
    <col min="4609" max="4609" width="11.33203125" style="707" customWidth="1"/>
    <col min="4610" max="4610" width="10" style="707" customWidth="1"/>
    <col min="4611" max="4611" width="6.88671875" style="707" customWidth="1"/>
    <col min="4612" max="4612" width="11.88671875" style="707" customWidth="1"/>
    <col min="4613" max="4614" width="11.44140625" style="707" customWidth="1"/>
    <col min="4615" max="4615" width="13" style="707" customWidth="1"/>
    <col min="4616" max="4617" width="11.44140625" style="707" customWidth="1"/>
    <col min="4618" max="4618" width="12.44140625" style="707"/>
    <col min="4619" max="4619" width="9.109375" style="707" customWidth="1"/>
    <col min="4620" max="4620" width="11.44140625" style="707" customWidth="1"/>
    <col min="4621" max="4621" width="10" style="707" customWidth="1"/>
    <col min="4622" max="4622" width="11.6640625" style="707" customWidth="1"/>
    <col min="4623" max="4623" width="11.88671875" style="707" customWidth="1"/>
    <col min="4624" max="4624" width="9.109375" style="707" customWidth="1"/>
    <col min="4625" max="4625" width="10" style="707" customWidth="1"/>
    <col min="4626" max="4627" width="8.44140625" style="707" customWidth="1"/>
    <col min="4628" max="4628" width="8.88671875" style="707" customWidth="1"/>
    <col min="4629" max="4629" width="11" style="707" customWidth="1"/>
    <col min="4630" max="4630" width="6.33203125" style="707" customWidth="1"/>
    <col min="4631" max="4631" width="8.44140625" style="707" customWidth="1"/>
    <col min="4632" max="4632" width="8.77734375" style="707" customWidth="1"/>
    <col min="4633" max="4633" width="8.44140625" style="707" customWidth="1"/>
    <col min="4634" max="4634" width="7.88671875" style="707" customWidth="1"/>
    <col min="4635" max="4864" width="12.44140625" style="707"/>
    <col min="4865" max="4865" width="11.33203125" style="707" customWidth="1"/>
    <col min="4866" max="4866" width="10" style="707" customWidth="1"/>
    <col min="4867" max="4867" width="6.88671875" style="707" customWidth="1"/>
    <col min="4868" max="4868" width="11.88671875" style="707" customWidth="1"/>
    <col min="4869" max="4870" width="11.44140625" style="707" customWidth="1"/>
    <col min="4871" max="4871" width="13" style="707" customWidth="1"/>
    <col min="4872" max="4873" width="11.44140625" style="707" customWidth="1"/>
    <col min="4874" max="4874" width="12.44140625" style="707"/>
    <col min="4875" max="4875" width="9.109375" style="707" customWidth="1"/>
    <col min="4876" max="4876" width="11.44140625" style="707" customWidth="1"/>
    <col min="4877" max="4877" width="10" style="707" customWidth="1"/>
    <col min="4878" max="4878" width="11.6640625" style="707" customWidth="1"/>
    <col min="4879" max="4879" width="11.88671875" style="707" customWidth="1"/>
    <col min="4880" max="4880" width="9.109375" style="707" customWidth="1"/>
    <col min="4881" max="4881" width="10" style="707" customWidth="1"/>
    <col min="4882" max="4883" width="8.44140625" style="707" customWidth="1"/>
    <col min="4884" max="4884" width="8.88671875" style="707" customWidth="1"/>
    <col min="4885" max="4885" width="11" style="707" customWidth="1"/>
    <col min="4886" max="4886" width="6.33203125" style="707" customWidth="1"/>
    <col min="4887" max="4887" width="8.44140625" style="707" customWidth="1"/>
    <col min="4888" max="4888" width="8.77734375" style="707" customWidth="1"/>
    <col min="4889" max="4889" width="8.44140625" style="707" customWidth="1"/>
    <col min="4890" max="4890" width="7.88671875" style="707" customWidth="1"/>
    <col min="4891" max="5120" width="12.44140625" style="707"/>
    <col min="5121" max="5121" width="11.33203125" style="707" customWidth="1"/>
    <col min="5122" max="5122" width="10" style="707" customWidth="1"/>
    <col min="5123" max="5123" width="6.88671875" style="707" customWidth="1"/>
    <col min="5124" max="5124" width="11.88671875" style="707" customWidth="1"/>
    <col min="5125" max="5126" width="11.44140625" style="707" customWidth="1"/>
    <col min="5127" max="5127" width="13" style="707" customWidth="1"/>
    <col min="5128" max="5129" width="11.44140625" style="707" customWidth="1"/>
    <col min="5130" max="5130" width="12.44140625" style="707"/>
    <col min="5131" max="5131" width="9.109375" style="707" customWidth="1"/>
    <col min="5132" max="5132" width="11.44140625" style="707" customWidth="1"/>
    <col min="5133" max="5133" width="10" style="707" customWidth="1"/>
    <col min="5134" max="5134" width="11.6640625" style="707" customWidth="1"/>
    <col min="5135" max="5135" width="11.88671875" style="707" customWidth="1"/>
    <col min="5136" max="5136" width="9.109375" style="707" customWidth="1"/>
    <col min="5137" max="5137" width="10" style="707" customWidth="1"/>
    <col min="5138" max="5139" width="8.44140625" style="707" customWidth="1"/>
    <col min="5140" max="5140" width="8.88671875" style="707" customWidth="1"/>
    <col min="5141" max="5141" width="11" style="707" customWidth="1"/>
    <col min="5142" max="5142" width="6.33203125" style="707" customWidth="1"/>
    <col min="5143" max="5143" width="8.44140625" style="707" customWidth="1"/>
    <col min="5144" max="5144" width="8.77734375" style="707" customWidth="1"/>
    <col min="5145" max="5145" width="8.44140625" style="707" customWidth="1"/>
    <col min="5146" max="5146" width="7.88671875" style="707" customWidth="1"/>
    <col min="5147" max="5376" width="12.44140625" style="707"/>
    <col min="5377" max="5377" width="11.33203125" style="707" customWidth="1"/>
    <col min="5378" max="5378" width="10" style="707" customWidth="1"/>
    <col min="5379" max="5379" width="6.88671875" style="707" customWidth="1"/>
    <col min="5380" max="5380" width="11.88671875" style="707" customWidth="1"/>
    <col min="5381" max="5382" width="11.44140625" style="707" customWidth="1"/>
    <col min="5383" max="5383" width="13" style="707" customWidth="1"/>
    <col min="5384" max="5385" width="11.44140625" style="707" customWidth="1"/>
    <col min="5386" max="5386" width="12.44140625" style="707"/>
    <col min="5387" max="5387" width="9.109375" style="707" customWidth="1"/>
    <col min="5388" max="5388" width="11.44140625" style="707" customWidth="1"/>
    <col min="5389" max="5389" width="10" style="707" customWidth="1"/>
    <col min="5390" max="5390" width="11.6640625" style="707" customWidth="1"/>
    <col min="5391" max="5391" width="11.88671875" style="707" customWidth="1"/>
    <col min="5392" max="5392" width="9.109375" style="707" customWidth="1"/>
    <col min="5393" max="5393" width="10" style="707" customWidth="1"/>
    <col min="5394" max="5395" width="8.44140625" style="707" customWidth="1"/>
    <col min="5396" max="5396" width="8.88671875" style="707" customWidth="1"/>
    <col min="5397" max="5397" width="11" style="707" customWidth="1"/>
    <col min="5398" max="5398" width="6.33203125" style="707" customWidth="1"/>
    <col min="5399" max="5399" width="8.44140625" style="707" customWidth="1"/>
    <col min="5400" max="5400" width="8.77734375" style="707" customWidth="1"/>
    <col min="5401" max="5401" width="8.44140625" style="707" customWidth="1"/>
    <col min="5402" max="5402" width="7.88671875" style="707" customWidth="1"/>
    <col min="5403" max="5632" width="12.44140625" style="707"/>
    <col min="5633" max="5633" width="11.33203125" style="707" customWidth="1"/>
    <col min="5634" max="5634" width="10" style="707" customWidth="1"/>
    <col min="5635" max="5635" width="6.88671875" style="707" customWidth="1"/>
    <col min="5636" max="5636" width="11.88671875" style="707" customWidth="1"/>
    <col min="5637" max="5638" width="11.44140625" style="707" customWidth="1"/>
    <col min="5639" max="5639" width="13" style="707" customWidth="1"/>
    <col min="5640" max="5641" width="11.44140625" style="707" customWidth="1"/>
    <col min="5642" max="5642" width="12.44140625" style="707"/>
    <col min="5643" max="5643" width="9.109375" style="707" customWidth="1"/>
    <col min="5644" max="5644" width="11.44140625" style="707" customWidth="1"/>
    <col min="5645" max="5645" width="10" style="707" customWidth="1"/>
    <col min="5646" max="5646" width="11.6640625" style="707" customWidth="1"/>
    <col min="5647" max="5647" width="11.88671875" style="707" customWidth="1"/>
    <col min="5648" max="5648" width="9.109375" style="707" customWidth="1"/>
    <col min="5649" max="5649" width="10" style="707" customWidth="1"/>
    <col min="5650" max="5651" width="8.44140625" style="707" customWidth="1"/>
    <col min="5652" max="5652" width="8.88671875" style="707" customWidth="1"/>
    <col min="5653" max="5653" width="11" style="707" customWidth="1"/>
    <col min="5654" max="5654" width="6.33203125" style="707" customWidth="1"/>
    <col min="5655" max="5655" width="8.44140625" style="707" customWidth="1"/>
    <col min="5656" max="5656" width="8.77734375" style="707" customWidth="1"/>
    <col min="5657" max="5657" width="8.44140625" style="707" customWidth="1"/>
    <col min="5658" max="5658" width="7.88671875" style="707" customWidth="1"/>
    <col min="5659" max="5888" width="12.44140625" style="707"/>
    <col min="5889" max="5889" width="11.33203125" style="707" customWidth="1"/>
    <col min="5890" max="5890" width="10" style="707" customWidth="1"/>
    <col min="5891" max="5891" width="6.88671875" style="707" customWidth="1"/>
    <col min="5892" max="5892" width="11.88671875" style="707" customWidth="1"/>
    <col min="5893" max="5894" width="11.44140625" style="707" customWidth="1"/>
    <col min="5895" max="5895" width="13" style="707" customWidth="1"/>
    <col min="5896" max="5897" width="11.44140625" style="707" customWidth="1"/>
    <col min="5898" max="5898" width="12.44140625" style="707"/>
    <col min="5899" max="5899" width="9.109375" style="707" customWidth="1"/>
    <col min="5900" max="5900" width="11.44140625" style="707" customWidth="1"/>
    <col min="5901" max="5901" width="10" style="707" customWidth="1"/>
    <col min="5902" max="5902" width="11.6640625" style="707" customWidth="1"/>
    <col min="5903" max="5903" width="11.88671875" style="707" customWidth="1"/>
    <col min="5904" max="5904" width="9.109375" style="707" customWidth="1"/>
    <col min="5905" max="5905" width="10" style="707" customWidth="1"/>
    <col min="5906" max="5907" width="8.44140625" style="707" customWidth="1"/>
    <col min="5908" max="5908" width="8.88671875" style="707" customWidth="1"/>
    <col min="5909" max="5909" width="11" style="707" customWidth="1"/>
    <col min="5910" max="5910" width="6.33203125" style="707" customWidth="1"/>
    <col min="5911" max="5911" width="8.44140625" style="707" customWidth="1"/>
    <col min="5912" max="5912" width="8.77734375" style="707" customWidth="1"/>
    <col min="5913" max="5913" width="8.44140625" style="707" customWidth="1"/>
    <col min="5914" max="5914" width="7.88671875" style="707" customWidth="1"/>
    <col min="5915" max="6144" width="12.44140625" style="707"/>
    <col min="6145" max="6145" width="11.33203125" style="707" customWidth="1"/>
    <col min="6146" max="6146" width="10" style="707" customWidth="1"/>
    <col min="6147" max="6147" width="6.88671875" style="707" customWidth="1"/>
    <col min="6148" max="6148" width="11.88671875" style="707" customWidth="1"/>
    <col min="6149" max="6150" width="11.44140625" style="707" customWidth="1"/>
    <col min="6151" max="6151" width="13" style="707" customWidth="1"/>
    <col min="6152" max="6153" width="11.44140625" style="707" customWidth="1"/>
    <col min="6154" max="6154" width="12.44140625" style="707"/>
    <col min="6155" max="6155" width="9.109375" style="707" customWidth="1"/>
    <col min="6156" max="6156" width="11.44140625" style="707" customWidth="1"/>
    <col min="6157" max="6157" width="10" style="707" customWidth="1"/>
    <col min="6158" max="6158" width="11.6640625" style="707" customWidth="1"/>
    <col min="6159" max="6159" width="11.88671875" style="707" customWidth="1"/>
    <col min="6160" max="6160" width="9.109375" style="707" customWidth="1"/>
    <col min="6161" max="6161" width="10" style="707" customWidth="1"/>
    <col min="6162" max="6163" width="8.44140625" style="707" customWidth="1"/>
    <col min="6164" max="6164" width="8.88671875" style="707" customWidth="1"/>
    <col min="6165" max="6165" width="11" style="707" customWidth="1"/>
    <col min="6166" max="6166" width="6.33203125" style="707" customWidth="1"/>
    <col min="6167" max="6167" width="8.44140625" style="707" customWidth="1"/>
    <col min="6168" max="6168" width="8.77734375" style="707" customWidth="1"/>
    <col min="6169" max="6169" width="8.44140625" style="707" customWidth="1"/>
    <col min="6170" max="6170" width="7.88671875" style="707" customWidth="1"/>
    <col min="6171" max="6400" width="12.44140625" style="707"/>
    <col min="6401" max="6401" width="11.33203125" style="707" customWidth="1"/>
    <col min="6402" max="6402" width="10" style="707" customWidth="1"/>
    <col min="6403" max="6403" width="6.88671875" style="707" customWidth="1"/>
    <col min="6404" max="6404" width="11.88671875" style="707" customWidth="1"/>
    <col min="6405" max="6406" width="11.44140625" style="707" customWidth="1"/>
    <col min="6407" max="6407" width="13" style="707" customWidth="1"/>
    <col min="6408" max="6409" width="11.44140625" style="707" customWidth="1"/>
    <col min="6410" max="6410" width="12.44140625" style="707"/>
    <col min="6411" max="6411" width="9.109375" style="707" customWidth="1"/>
    <col min="6412" max="6412" width="11.44140625" style="707" customWidth="1"/>
    <col min="6413" max="6413" width="10" style="707" customWidth="1"/>
    <col min="6414" max="6414" width="11.6640625" style="707" customWidth="1"/>
    <col min="6415" max="6415" width="11.88671875" style="707" customWidth="1"/>
    <col min="6416" max="6416" width="9.109375" style="707" customWidth="1"/>
    <col min="6417" max="6417" width="10" style="707" customWidth="1"/>
    <col min="6418" max="6419" width="8.44140625" style="707" customWidth="1"/>
    <col min="6420" max="6420" width="8.88671875" style="707" customWidth="1"/>
    <col min="6421" max="6421" width="11" style="707" customWidth="1"/>
    <col min="6422" max="6422" width="6.33203125" style="707" customWidth="1"/>
    <col min="6423" max="6423" width="8.44140625" style="707" customWidth="1"/>
    <col min="6424" max="6424" width="8.77734375" style="707" customWidth="1"/>
    <col min="6425" max="6425" width="8.44140625" style="707" customWidth="1"/>
    <col min="6426" max="6426" width="7.88671875" style="707" customWidth="1"/>
    <col min="6427" max="6656" width="12.44140625" style="707"/>
    <col min="6657" max="6657" width="11.33203125" style="707" customWidth="1"/>
    <col min="6658" max="6658" width="10" style="707" customWidth="1"/>
    <col min="6659" max="6659" width="6.88671875" style="707" customWidth="1"/>
    <col min="6660" max="6660" width="11.88671875" style="707" customWidth="1"/>
    <col min="6661" max="6662" width="11.44140625" style="707" customWidth="1"/>
    <col min="6663" max="6663" width="13" style="707" customWidth="1"/>
    <col min="6664" max="6665" width="11.44140625" style="707" customWidth="1"/>
    <col min="6666" max="6666" width="12.44140625" style="707"/>
    <col min="6667" max="6667" width="9.109375" style="707" customWidth="1"/>
    <col min="6668" max="6668" width="11.44140625" style="707" customWidth="1"/>
    <col min="6669" max="6669" width="10" style="707" customWidth="1"/>
    <col min="6670" max="6670" width="11.6640625" style="707" customWidth="1"/>
    <col min="6671" max="6671" width="11.88671875" style="707" customWidth="1"/>
    <col min="6672" max="6672" width="9.109375" style="707" customWidth="1"/>
    <col min="6673" max="6673" width="10" style="707" customWidth="1"/>
    <col min="6674" max="6675" width="8.44140625" style="707" customWidth="1"/>
    <col min="6676" max="6676" width="8.88671875" style="707" customWidth="1"/>
    <col min="6677" max="6677" width="11" style="707" customWidth="1"/>
    <col min="6678" max="6678" width="6.33203125" style="707" customWidth="1"/>
    <col min="6679" max="6679" width="8.44140625" style="707" customWidth="1"/>
    <col min="6680" max="6680" width="8.77734375" style="707" customWidth="1"/>
    <col min="6681" max="6681" width="8.44140625" style="707" customWidth="1"/>
    <col min="6682" max="6682" width="7.88671875" style="707" customWidth="1"/>
    <col min="6683" max="6912" width="12.44140625" style="707"/>
    <col min="6913" max="6913" width="11.33203125" style="707" customWidth="1"/>
    <col min="6914" max="6914" width="10" style="707" customWidth="1"/>
    <col min="6915" max="6915" width="6.88671875" style="707" customWidth="1"/>
    <col min="6916" max="6916" width="11.88671875" style="707" customWidth="1"/>
    <col min="6917" max="6918" width="11.44140625" style="707" customWidth="1"/>
    <col min="6919" max="6919" width="13" style="707" customWidth="1"/>
    <col min="6920" max="6921" width="11.44140625" style="707" customWidth="1"/>
    <col min="6922" max="6922" width="12.44140625" style="707"/>
    <col min="6923" max="6923" width="9.109375" style="707" customWidth="1"/>
    <col min="6924" max="6924" width="11.44140625" style="707" customWidth="1"/>
    <col min="6925" max="6925" width="10" style="707" customWidth="1"/>
    <col min="6926" max="6926" width="11.6640625" style="707" customWidth="1"/>
    <col min="6927" max="6927" width="11.88671875" style="707" customWidth="1"/>
    <col min="6928" max="6928" width="9.109375" style="707" customWidth="1"/>
    <col min="6929" max="6929" width="10" style="707" customWidth="1"/>
    <col min="6930" max="6931" width="8.44140625" style="707" customWidth="1"/>
    <col min="6932" max="6932" width="8.88671875" style="707" customWidth="1"/>
    <col min="6933" max="6933" width="11" style="707" customWidth="1"/>
    <col min="6934" max="6934" width="6.33203125" style="707" customWidth="1"/>
    <col min="6935" max="6935" width="8.44140625" style="707" customWidth="1"/>
    <col min="6936" max="6936" width="8.77734375" style="707" customWidth="1"/>
    <col min="6937" max="6937" width="8.44140625" style="707" customWidth="1"/>
    <col min="6938" max="6938" width="7.88671875" style="707" customWidth="1"/>
    <col min="6939" max="7168" width="12.44140625" style="707"/>
    <col min="7169" max="7169" width="11.33203125" style="707" customWidth="1"/>
    <col min="7170" max="7170" width="10" style="707" customWidth="1"/>
    <col min="7171" max="7171" width="6.88671875" style="707" customWidth="1"/>
    <col min="7172" max="7172" width="11.88671875" style="707" customWidth="1"/>
    <col min="7173" max="7174" width="11.44140625" style="707" customWidth="1"/>
    <col min="7175" max="7175" width="13" style="707" customWidth="1"/>
    <col min="7176" max="7177" width="11.44140625" style="707" customWidth="1"/>
    <col min="7178" max="7178" width="12.44140625" style="707"/>
    <col min="7179" max="7179" width="9.109375" style="707" customWidth="1"/>
    <col min="7180" max="7180" width="11.44140625" style="707" customWidth="1"/>
    <col min="7181" max="7181" width="10" style="707" customWidth="1"/>
    <col min="7182" max="7182" width="11.6640625" style="707" customWidth="1"/>
    <col min="7183" max="7183" width="11.88671875" style="707" customWidth="1"/>
    <col min="7184" max="7184" width="9.109375" style="707" customWidth="1"/>
    <col min="7185" max="7185" width="10" style="707" customWidth="1"/>
    <col min="7186" max="7187" width="8.44140625" style="707" customWidth="1"/>
    <col min="7188" max="7188" width="8.88671875" style="707" customWidth="1"/>
    <col min="7189" max="7189" width="11" style="707" customWidth="1"/>
    <col min="7190" max="7190" width="6.33203125" style="707" customWidth="1"/>
    <col min="7191" max="7191" width="8.44140625" style="707" customWidth="1"/>
    <col min="7192" max="7192" width="8.77734375" style="707" customWidth="1"/>
    <col min="7193" max="7193" width="8.44140625" style="707" customWidth="1"/>
    <col min="7194" max="7194" width="7.88671875" style="707" customWidth="1"/>
    <col min="7195" max="7424" width="12.44140625" style="707"/>
    <col min="7425" max="7425" width="11.33203125" style="707" customWidth="1"/>
    <col min="7426" max="7426" width="10" style="707" customWidth="1"/>
    <col min="7427" max="7427" width="6.88671875" style="707" customWidth="1"/>
    <col min="7428" max="7428" width="11.88671875" style="707" customWidth="1"/>
    <col min="7429" max="7430" width="11.44140625" style="707" customWidth="1"/>
    <col min="7431" max="7431" width="13" style="707" customWidth="1"/>
    <col min="7432" max="7433" width="11.44140625" style="707" customWidth="1"/>
    <col min="7434" max="7434" width="12.44140625" style="707"/>
    <col min="7435" max="7435" width="9.109375" style="707" customWidth="1"/>
    <col min="7436" max="7436" width="11.44140625" style="707" customWidth="1"/>
    <col min="7437" max="7437" width="10" style="707" customWidth="1"/>
    <col min="7438" max="7438" width="11.6640625" style="707" customWidth="1"/>
    <col min="7439" max="7439" width="11.88671875" style="707" customWidth="1"/>
    <col min="7440" max="7440" width="9.109375" style="707" customWidth="1"/>
    <col min="7441" max="7441" width="10" style="707" customWidth="1"/>
    <col min="7442" max="7443" width="8.44140625" style="707" customWidth="1"/>
    <col min="7444" max="7444" width="8.88671875" style="707" customWidth="1"/>
    <col min="7445" max="7445" width="11" style="707" customWidth="1"/>
    <col min="7446" max="7446" width="6.33203125" style="707" customWidth="1"/>
    <col min="7447" max="7447" width="8.44140625" style="707" customWidth="1"/>
    <col min="7448" max="7448" width="8.77734375" style="707" customWidth="1"/>
    <col min="7449" max="7449" width="8.44140625" style="707" customWidth="1"/>
    <col min="7450" max="7450" width="7.88671875" style="707" customWidth="1"/>
    <col min="7451" max="7680" width="12.44140625" style="707"/>
    <col min="7681" max="7681" width="11.33203125" style="707" customWidth="1"/>
    <col min="7682" max="7682" width="10" style="707" customWidth="1"/>
    <col min="7683" max="7683" width="6.88671875" style="707" customWidth="1"/>
    <col min="7684" max="7684" width="11.88671875" style="707" customWidth="1"/>
    <col min="7685" max="7686" width="11.44140625" style="707" customWidth="1"/>
    <col min="7687" max="7687" width="13" style="707" customWidth="1"/>
    <col min="7688" max="7689" width="11.44140625" style="707" customWidth="1"/>
    <col min="7690" max="7690" width="12.44140625" style="707"/>
    <col min="7691" max="7691" width="9.109375" style="707" customWidth="1"/>
    <col min="7692" max="7692" width="11.44140625" style="707" customWidth="1"/>
    <col min="7693" max="7693" width="10" style="707" customWidth="1"/>
    <col min="7694" max="7694" width="11.6640625" style="707" customWidth="1"/>
    <col min="7695" max="7695" width="11.88671875" style="707" customWidth="1"/>
    <col min="7696" max="7696" width="9.109375" style="707" customWidth="1"/>
    <col min="7697" max="7697" width="10" style="707" customWidth="1"/>
    <col min="7698" max="7699" width="8.44140625" style="707" customWidth="1"/>
    <col min="7700" max="7700" width="8.88671875" style="707" customWidth="1"/>
    <col min="7701" max="7701" width="11" style="707" customWidth="1"/>
    <col min="7702" max="7702" width="6.33203125" style="707" customWidth="1"/>
    <col min="7703" max="7703" width="8.44140625" style="707" customWidth="1"/>
    <col min="7704" max="7704" width="8.77734375" style="707" customWidth="1"/>
    <col min="7705" max="7705" width="8.44140625" style="707" customWidth="1"/>
    <col min="7706" max="7706" width="7.88671875" style="707" customWidth="1"/>
    <col min="7707" max="7936" width="12.44140625" style="707"/>
    <col min="7937" max="7937" width="11.33203125" style="707" customWidth="1"/>
    <col min="7938" max="7938" width="10" style="707" customWidth="1"/>
    <col min="7939" max="7939" width="6.88671875" style="707" customWidth="1"/>
    <col min="7940" max="7940" width="11.88671875" style="707" customWidth="1"/>
    <col min="7941" max="7942" width="11.44140625" style="707" customWidth="1"/>
    <col min="7943" max="7943" width="13" style="707" customWidth="1"/>
    <col min="7944" max="7945" width="11.44140625" style="707" customWidth="1"/>
    <col min="7946" max="7946" width="12.44140625" style="707"/>
    <col min="7947" max="7947" width="9.109375" style="707" customWidth="1"/>
    <col min="7948" max="7948" width="11.44140625" style="707" customWidth="1"/>
    <col min="7949" max="7949" width="10" style="707" customWidth="1"/>
    <col min="7950" max="7950" width="11.6640625" style="707" customWidth="1"/>
    <col min="7951" max="7951" width="11.88671875" style="707" customWidth="1"/>
    <col min="7952" max="7952" width="9.109375" style="707" customWidth="1"/>
    <col min="7953" max="7953" width="10" style="707" customWidth="1"/>
    <col min="7954" max="7955" width="8.44140625" style="707" customWidth="1"/>
    <col min="7956" max="7956" width="8.88671875" style="707" customWidth="1"/>
    <col min="7957" max="7957" width="11" style="707" customWidth="1"/>
    <col min="7958" max="7958" width="6.33203125" style="707" customWidth="1"/>
    <col min="7959" max="7959" width="8.44140625" style="707" customWidth="1"/>
    <col min="7960" max="7960" width="8.77734375" style="707" customWidth="1"/>
    <col min="7961" max="7961" width="8.44140625" style="707" customWidth="1"/>
    <col min="7962" max="7962" width="7.88671875" style="707" customWidth="1"/>
    <col min="7963" max="8192" width="12.44140625" style="707"/>
    <col min="8193" max="8193" width="11.33203125" style="707" customWidth="1"/>
    <col min="8194" max="8194" width="10" style="707" customWidth="1"/>
    <col min="8195" max="8195" width="6.88671875" style="707" customWidth="1"/>
    <col min="8196" max="8196" width="11.88671875" style="707" customWidth="1"/>
    <col min="8197" max="8198" width="11.44140625" style="707" customWidth="1"/>
    <col min="8199" max="8199" width="13" style="707" customWidth="1"/>
    <col min="8200" max="8201" width="11.44140625" style="707" customWidth="1"/>
    <col min="8202" max="8202" width="12.44140625" style="707"/>
    <col min="8203" max="8203" width="9.109375" style="707" customWidth="1"/>
    <col min="8204" max="8204" width="11.44140625" style="707" customWidth="1"/>
    <col min="8205" max="8205" width="10" style="707" customWidth="1"/>
    <col min="8206" max="8206" width="11.6640625" style="707" customWidth="1"/>
    <col min="8207" max="8207" width="11.88671875" style="707" customWidth="1"/>
    <col min="8208" max="8208" width="9.109375" style="707" customWidth="1"/>
    <col min="8209" max="8209" width="10" style="707" customWidth="1"/>
    <col min="8210" max="8211" width="8.44140625" style="707" customWidth="1"/>
    <col min="8212" max="8212" width="8.88671875" style="707" customWidth="1"/>
    <col min="8213" max="8213" width="11" style="707" customWidth="1"/>
    <col min="8214" max="8214" width="6.33203125" style="707" customWidth="1"/>
    <col min="8215" max="8215" width="8.44140625" style="707" customWidth="1"/>
    <col min="8216" max="8216" width="8.77734375" style="707" customWidth="1"/>
    <col min="8217" max="8217" width="8.44140625" style="707" customWidth="1"/>
    <col min="8218" max="8218" width="7.88671875" style="707" customWidth="1"/>
    <col min="8219" max="8448" width="12.44140625" style="707"/>
    <col min="8449" max="8449" width="11.33203125" style="707" customWidth="1"/>
    <col min="8450" max="8450" width="10" style="707" customWidth="1"/>
    <col min="8451" max="8451" width="6.88671875" style="707" customWidth="1"/>
    <col min="8452" max="8452" width="11.88671875" style="707" customWidth="1"/>
    <col min="8453" max="8454" width="11.44140625" style="707" customWidth="1"/>
    <col min="8455" max="8455" width="13" style="707" customWidth="1"/>
    <col min="8456" max="8457" width="11.44140625" style="707" customWidth="1"/>
    <col min="8458" max="8458" width="12.44140625" style="707"/>
    <col min="8459" max="8459" width="9.109375" style="707" customWidth="1"/>
    <col min="8460" max="8460" width="11.44140625" style="707" customWidth="1"/>
    <col min="8461" max="8461" width="10" style="707" customWidth="1"/>
    <col min="8462" max="8462" width="11.6640625" style="707" customWidth="1"/>
    <col min="8463" max="8463" width="11.88671875" style="707" customWidth="1"/>
    <col min="8464" max="8464" width="9.109375" style="707" customWidth="1"/>
    <col min="8465" max="8465" width="10" style="707" customWidth="1"/>
    <col min="8466" max="8467" width="8.44140625" style="707" customWidth="1"/>
    <col min="8468" max="8468" width="8.88671875" style="707" customWidth="1"/>
    <col min="8469" max="8469" width="11" style="707" customWidth="1"/>
    <col min="8470" max="8470" width="6.33203125" style="707" customWidth="1"/>
    <col min="8471" max="8471" width="8.44140625" style="707" customWidth="1"/>
    <col min="8472" max="8472" width="8.77734375" style="707" customWidth="1"/>
    <col min="8473" max="8473" width="8.44140625" style="707" customWidth="1"/>
    <col min="8474" max="8474" width="7.88671875" style="707" customWidth="1"/>
    <col min="8475" max="8704" width="12.44140625" style="707"/>
    <col min="8705" max="8705" width="11.33203125" style="707" customWidth="1"/>
    <col min="8706" max="8706" width="10" style="707" customWidth="1"/>
    <col min="8707" max="8707" width="6.88671875" style="707" customWidth="1"/>
    <col min="8708" max="8708" width="11.88671875" style="707" customWidth="1"/>
    <col min="8709" max="8710" width="11.44140625" style="707" customWidth="1"/>
    <col min="8711" max="8711" width="13" style="707" customWidth="1"/>
    <col min="8712" max="8713" width="11.44140625" style="707" customWidth="1"/>
    <col min="8714" max="8714" width="12.44140625" style="707"/>
    <col min="8715" max="8715" width="9.109375" style="707" customWidth="1"/>
    <col min="8716" max="8716" width="11.44140625" style="707" customWidth="1"/>
    <col min="8717" max="8717" width="10" style="707" customWidth="1"/>
    <col min="8718" max="8718" width="11.6640625" style="707" customWidth="1"/>
    <col min="8719" max="8719" width="11.88671875" style="707" customWidth="1"/>
    <col min="8720" max="8720" width="9.109375" style="707" customWidth="1"/>
    <col min="8721" max="8721" width="10" style="707" customWidth="1"/>
    <col min="8722" max="8723" width="8.44140625" style="707" customWidth="1"/>
    <col min="8724" max="8724" width="8.88671875" style="707" customWidth="1"/>
    <col min="8725" max="8725" width="11" style="707" customWidth="1"/>
    <col min="8726" max="8726" width="6.33203125" style="707" customWidth="1"/>
    <col min="8727" max="8727" width="8.44140625" style="707" customWidth="1"/>
    <col min="8728" max="8728" width="8.77734375" style="707" customWidth="1"/>
    <col min="8729" max="8729" width="8.44140625" style="707" customWidth="1"/>
    <col min="8730" max="8730" width="7.88671875" style="707" customWidth="1"/>
    <col min="8731" max="8960" width="12.44140625" style="707"/>
    <col min="8961" max="8961" width="11.33203125" style="707" customWidth="1"/>
    <col min="8962" max="8962" width="10" style="707" customWidth="1"/>
    <col min="8963" max="8963" width="6.88671875" style="707" customWidth="1"/>
    <col min="8964" max="8964" width="11.88671875" style="707" customWidth="1"/>
    <col min="8965" max="8966" width="11.44140625" style="707" customWidth="1"/>
    <col min="8967" max="8967" width="13" style="707" customWidth="1"/>
    <col min="8968" max="8969" width="11.44140625" style="707" customWidth="1"/>
    <col min="8970" max="8970" width="12.44140625" style="707"/>
    <col min="8971" max="8971" width="9.109375" style="707" customWidth="1"/>
    <col min="8972" max="8972" width="11.44140625" style="707" customWidth="1"/>
    <col min="8973" max="8973" width="10" style="707" customWidth="1"/>
    <col min="8974" max="8974" width="11.6640625" style="707" customWidth="1"/>
    <col min="8975" max="8975" width="11.88671875" style="707" customWidth="1"/>
    <col min="8976" max="8976" width="9.109375" style="707" customWidth="1"/>
    <col min="8977" max="8977" width="10" style="707" customWidth="1"/>
    <col min="8978" max="8979" width="8.44140625" style="707" customWidth="1"/>
    <col min="8980" max="8980" width="8.88671875" style="707" customWidth="1"/>
    <col min="8981" max="8981" width="11" style="707" customWidth="1"/>
    <col min="8982" max="8982" width="6.33203125" style="707" customWidth="1"/>
    <col min="8983" max="8983" width="8.44140625" style="707" customWidth="1"/>
    <col min="8984" max="8984" width="8.77734375" style="707" customWidth="1"/>
    <col min="8985" max="8985" width="8.44140625" style="707" customWidth="1"/>
    <col min="8986" max="8986" width="7.88671875" style="707" customWidth="1"/>
    <col min="8987" max="9216" width="12.44140625" style="707"/>
    <col min="9217" max="9217" width="11.33203125" style="707" customWidth="1"/>
    <col min="9218" max="9218" width="10" style="707" customWidth="1"/>
    <col min="9219" max="9219" width="6.88671875" style="707" customWidth="1"/>
    <col min="9220" max="9220" width="11.88671875" style="707" customWidth="1"/>
    <col min="9221" max="9222" width="11.44140625" style="707" customWidth="1"/>
    <col min="9223" max="9223" width="13" style="707" customWidth="1"/>
    <col min="9224" max="9225" width="11.44140625" style="707" customWidth="1"/>
    <col min="9226" max="9226" width="12.44140625" style="707"/>
    <col min="9227" max="9227" width="9.109375" style="707" customWidth="1"/>
    <col min="9228" max="9228" width="11.44140625" style="707" customWidth="1"/>
    <col min="9229" max="9229" width="10" style="707" customWidth="1"/>
    <col min="9230" max="9230" width="11.6640625" style="707" customWidth="1"/>
    <col min="9231" max="9231" width="11.88671875" style="707" customWidth="1"/>
    <col min="9232" max="9232" width="9.109375" style="707" customWidth="1"/>
    <col min="9233" max="9233" width="10" style="707" customWidth="1"/>
    <col min="9234" max="9235" width="8.44140625" style="707" customWidth="1"/>
    <col min="9236" max="9236" width="8.88671875" style="707" customWidth="1"/>
    <col min="9237" max="9237" width="11" style="707" customWidth="1"/>
    <col min="9238" max="9238" width="6.33203125" style="707" customWidth="1"/>
    <col min="9239" max="9239" width="8.44140625" style="707" customWidth="1"/>
    <col min="9240" max="9240" width="8.77734375" style="707" customWidth="1"/>
    <col min="9241" max="9241" width="8.44140625" style="707" customWidth="1"/>
    <col min="9242" max="9242" width="7.88671875" style="707" customWidth="1"/>
    <col min="9243" max="9472" width="12.44140625" style="707"/>
    <col min="9473" max="9473" width="11.33203125" style="707" customWidth="1"/>
    <col min="9474" max="9474" width="10" style="707" customWidth="1"/>
    <col min="9475" max="9475" width="6.88671875" style="707" customWidth="1"/>
    <col min="9476" max="9476" width="11.88671875" style="707" customWidth="1"/>
    <col min="9477" max="9478" width="11.44140625" style="707" customWidth="1"/>
    <col min="9479" max="9479" width="13" style="707" customWidth="1"/>
    <col min="9480" max="9481" width="11.44140625" style="707" customWidth="1"/>
    <col min="9482" max="9482" width="12.44140625" style="707"/>
    <col min="9483" max="9483" width="9.109375" style="707" customWidth="1"/>
    <col min="9484" max="9484" width="11.44140625" style="707" customWidth="1"/>
    <col min="9485" max="9485" width="10" style="707" customWidth="1"/>
    <col min="9486" max="9486" width="11.6640625" style="707" customWidth="1"/>
    <col min="9487" max="9487" width="11.88671875" style="707" customWidth="1"/>
    <col min="9488" max="9488" width="9.109375" style="707" customWidth="1"/>
    <col min="9489" max="9489" width="10" style="707" customWidth="1"/>
    <col min="9490" max="9491" width="8.44140625" style="707" customWidth="1"/>
    <col min="9492" max="9492" width="8.88671875" style="707" customWidth="1"/>
    <col min="9493" max="9493" width="11" style="707" customWidth="1"/>
    <col min="9494" max="9494" width="6.33203125" style="707" customWidth="1"/>
    <col min="9495" max="9495" width="8.44140625" style="707" customWidth="1"/>
    <col min="9496" max="9496" width="8.77734375" style="707" customWidth="1"/>
    <col min="9497" max="9497" width="8.44140625" style="707" customWidth="1"/>
    <col min="9498" max="9498" width="7.88671875" style="707" customWidth="1"/>
    <col min="9499" max="9728" width="12.44140625" style="707"/>
    <col min="9729" max="9729" width="11.33203125" style="707" customWidth="1"/>
    <col min="9730" max="9730" width="10" style="707" customWidth="1"/>
    <col min="9731" max="9731" width="6.88671875" style="707" customWidth="1"/>
    <col min="9732" max="9732" width="11.88671875" style="707" customWidth="1"/>
    <col min="9733" max="9734" width="11.44140625" style="707" customWidth="1"/>
    <col min="9735" max="9735" width="13" style="707" customWidth="1"/>
    <col min="9736" max="9737" width="11.44140625" style="707" customWidth="1"/>
    <col min="9738" max="9738" width="12.44140625" style="707"/>
    <col min="9739" max="9739" width="9.109375" style="707" customWidth="1"/>
    <col min="9740" max="9740" width="11.44140625" style="707" customWidth="1"/>
    <col min="9741" max="9741" width="10" style="707" customWidth="1"/>
    <col min="9742" max="9742" width="11.6640625" style="707" customWidth="1"/>
    <col min="9743" max="9743" width="11.88671875" style="707" customWidth="1"/>
    <col min="9744" max="9744" width="9.109375" style="707" customWidth="1"/>
    <col min="9745" max="9745" width="10" style="707" customWidth="1"/>
    <col min="9746" max="9747" width="8.44140625" style="707" customWidth="1"/>
    <col min="9748" max="9748" width="8.88671875" style="707" customWidth="1"/>
    <col min="9749" max="9749" width="11" style="707" customWidth="1"/>
    <col min="9750" max="9750" width="6.33203125" style="707" customWidth="1"/>
    <col min="9751" max="9751" width="8.44140625" style="707" customWidth="1"/>
    <col min="9752" max="9752" width="8.77734375" style="707" customWidth="1"/>
    <col min="9753" max="9753" width="8.44140625" style="707" customWidth="1"/>
    <col min="9754" max="9754" width="7.88671875" style="707" customWidth="1"/>
    <col min="9755" max="9984" width="12.44140625" style="707"/>
    <col min="9985" max="9985" width="11.33203125" style="707" customWidth="1"/>
    <col min="9986" max="9986" width="10" style="707" customWidth="1"/>
    <col min="9987" max="9987" width="6.88671875" style="707" customWidth="1"/>
    <col min="9988" max="9988" width="11.88671875" style="707" customWidth="1"/>
    <col min="9989" max="9990" width="11.44140625" style="707" customWidth="1"/>
    <col min="9991" max="9991" width="13" style="707" customWidth="1"/>
    <col min="9992" max="9993" width="11.44140625" style="707" customWidth="1"/>
    <col min="9994" max="9994" width="12.44140625" style="707"/>
    <col min="9995" max="9995" width="9.109375" style="707" customWidth="1"/>
    <col min="9996" max="9996" width="11.44140625" style="707" customWidth="1"/>
    <col min="9997" max="9997" width="10" style="707" customWidth="1"/>
    <col min="9998" max="9998" width="11.6640625" style="707" customWidth="1"/>
    <col min="9999" max="9999" width="11.88671875" style="707" customWidth="1"/>
    <col min="10000" max="10000" width="9.109375" style="707" customWidth="1"/>
    <col min="10001" max="10001" width="10" style="707" customWidth="1"/>
    <col min="10002" max="10003" width="8.44140625" style="707" customWidth="1"/>
    <col min="10004" max="10004" width="8.88671875" style="707" customWidth="1"/>
    <col min="10005" max="10005" width="11" style="707" customWidth="1"/>
    <col min="10006" max="10006" width="6.33203125" style="707" customWidth="1"/>
    <col min="10007" max="10007" width="8.44140625" style="707" customWidth="1"/>
    <col min="10008" max="10008" width="8.77734375" style="707" customWidth="1"/>
    <col min="10009" max="10009" width="8.44140625" style="707" customWidth="1"/>
    <col min="10010" max="10010" width="7.88671875" style="707" customWidth="1"/>
    <col min="10011" max="10240" width="12.44140625" style="707"/>
    <col min="10241" max="10241" width="11.33203125" style="707" customWidth="1"/>
    <col min="10242" max="10242" width="10" style="707" customWidth="1"/>
    <col min="10243" max="10243" width="6.88671875" style="707" customWidth="1"/>
    <col min="10244" max="10244" width="11.88671875" style="707" customWidth="1"/>
    <col min="10245" max="10246" width="11.44140625" style="707" customWidth="1"/>
    <col min="10247" max="10247" width="13" style="707" customWidth="1"/>
    <col min="10248" max="10249" width="11.44140625" style="707" customWidth="1"/>
    <col min="10250" max="10250" width="12.44140625" style="707"/>
    <col min="10251" max="10251" width="9.109375" style="707" customWidth="1"/>
    <col min="10252" max="10252" width="11.44140625" style="707" customWidth="1"/>
    <col min="10253" max="10253" width="10" style="707" customWidth="1"/>
    <col min="10254" max="10254" width="11.6640625" style="707" customWidth="1"/>
    <col min="10255" max="10255" width="11.88671875" style="707" customWidth="1"/>
    <col min="10256" max="10256" width="9.109375" style="707" customWidth="1"/>
    <col min="10257" max="10257" width="10" style="707" customWidth="1"/>
    <col min="10258" max="10259" width="8.44140625" style="707" customWidth="1"/>
    <col min="10260" max="10260" width="8.88671875" style="707" customWidth="1"/>
    <col min="10261" max="10261" width="11" style="707" customWidth="1"/>
    <col min="10262" max="10262" width="6.33203125" style="707" customWidth="1"/>
    <col min="10263" max="10263" width="8.44140625" style="707" customWidth="1"/>
    <col min="10264" max="10264" width="8.77734375" style="707" customWidth="1"/>
    <col min="10265" max="10265" width="8.44140625" style="707" customWidth="1"/>
    <col min="10266" max="10266" width="7.88671875" style="707" customWidth="1"/>
    <col min="10267" max="10496" width="12.44140625" style="707"/>
    <col min="10497" max="10497" width="11.33203125" style="707" customWidth="1"/>
    <col min="10498" max="10498" width="10" style="707" customWidth="1"/>
    <col min="10499" max="10499" width="6.88671875" style="707" customWidth="1"/>
    <col min="10500" max="10500" width="11.88671875" style="707" customWidth="1"/>
    <col min="10501" max="10502" width="11.44140625" style="707" customWidth="1"/>
    <col min="10503" max="10503" width="13" style="707" customWidth="1"/>
    <col min="10504" max="10505" width="11.44140625" style="707" customWidth="1"/>
    <col min="10506" max="10506" width="12.44140625" style="707"/>
    <col min="10507" max="10507" width="9.109375" style="707" customWidth="1"/>
    <col min="10508" max="10508" width="11.44140625" style="707" customWidth="1"/>
    <col min="10509" max="10509" width="10" style="707" customWidth="1"/>
    <col min="10510" max="10510" width="11.6640625" style="707" customWidth="1"/>
    <col min="10511" max="10511" width="11.88671875" style="707" customWidth="1"/>
    <col min="10512" max="10512" width="9.109375" style="707" customWidth="1"/>
    <col min="10513" max="10513" width="10" style="707" customWidth="1"/>
    <col min="10514" max="10515" width="8.44140625" style="707" customWidth="1"/>
    <col min="10516" max="10516" width="8.88671875" style="707" customWidth="1"/>
    <col min="10517" max="10517" width="11" style="707" customWidth="1"/>
    <col min="10518" max="10518" width="6.33203125" style="707" customWidth="1"/>
    <col min="10519" max="10519" width="8.44140625" style="707" customWidth="1"/>
    <col min="10520" max="10520" width="8.77734375" style="707" customWidth="1"/>
    <col min="10521" max="10521" width="8.44140625" style="707" customWidth="1"/>
    <col min="10522" max="10522" width="7.88671875" style="707" customWidth="1"/>
    <col min="10523" max="10752" width="12.44140625" style="707"/>
    <col min="10753" max="10753" width="11.33203125" style="707" customWidth="1"/>
    <col min="10754" max="10754" width="10" style="707" customWidth="1"/>
    <col min="10755" max="10755" width="6.88671875" style="707" customWidth="1"/>
    <col min="10756" max="10756" width="11.88671875" style="707" customWidth="1"/>
    <col min="10757" max="10758" width="11.44140625" style="707" customWidth="1"/>
    <col min="10759" max="10759" width="13" style="707" customWidth="1"/>
    <col min="10760" max="10761" width="11.44140625" style="707" customWidth="1"/>
    <col min="10762" max="10762" width="12.44140625" style="707"/>
    <col min="10763" max="10763" width="9.109375" style="707" customWidth="1"/>
    <col min="10764" max="10764" width="11.44140625" style="707" customWidth="1"/>
    <col min="10765" max="10765" width="10" style="707" customWidth="1"/>
    <col min="10766" max="10766" width="11.6640625" style="707" customWidth="1"/>
    <col min="10767" max="10767" width="11.88671875" style="707" customWidth="1"/>
    <col min="10768" max="10768" width="9.109375" style="707" customWidth="1"/>
    <col min="10769" max="10769" width="10" style="707" customWidth="1"/>
    <col min="10770" max="10771" width="8.44140625" style="707" customWidth="1"/>
    <col min="10772" max="10772" width="8.88671875" style="707" customWidth="1"/>
    <col min="10773" max="10773" width="11" style="707" customWidth="1"/>
    <col min="10774" max="10774" width="6.33203125" style="707" customWidth="1"/>
    <col min="10775" max="10775" width="8.44140625" style="707" customWidth="1"/>
    <col min="10776" max="10776" width="8.77734375" style="707" customWidth="1"/>
    <col min="10777" max="10777" width="8.44140625" style="707" customWidth="1"/>
    <col min="10778" max="10778" width="7.88671875" style="707" customWidth="1"/>
    <col min="10779" max="11008" width="12.44140625" style="707"/>
    <col min="11009" max="11009" width="11.33203125" style="707" customWidth="1"/>
    <col min="11010" max="11010" width="10" style="707" customWidth="1"/>
    <col min="11011" max="11011" width="6.88671875" style="707" customWidth="1"/>
    <col min="11012" max="11012" width="11.88671875" style="707" customWidth="1"/>
    <col min="11013" max="11014" width="11.44140625" style="707" customWidth="1"/>
    <col min="11015" max="11015" width="13" style="707" customWidth="1"/>
    <col min="11016" max="11017" width="11.44140625" style="707" customWidth="1"/>
    <col min="11018" max="11018" width="12.44140625" style="707"/>
    <col min="11019" max="11019" width="9.109375" style="707" customWidth="1"/>
    <col min="11020" max="11020" width="11.44140625" style="707" customWidth="1"/>
    <col min="11021" max="11021" width="10" style="707" customWidth="1"/>
    <col min="11022" max="11022" width="11.6640625" style="707" customWidth="1"/>
    <col min="11023" max="11023" width="11.88671875" style="707" customWidth="1"/>
    <col min="11024" max="11024" width="9.109375" style="707" customWidth="1"/>
    <col min="11025" max="11025" width="10" style="707" customWidth="1"/>
    <col min="11026" max="11027" width="8.44140625" style="707" customWidth="1"/>
    <col min="11028" max="11028" width="8.88671875" style="707" customWidth="1"/>
    <col min="11029" max="11029" width="11" style="707" customWidth="1"/>
    <col min="11030" max="11030" width="6.33203125" style="707" customWidth="1"/>
    <col min="11031" max="11031" width="8.44140625" style="707" customWidth="1"/>
    <col min="11032" max="11032" width="8.77734375" style="707" customWidth="1"/>
    <col min="11033" max="11033" width="8.44140625" style="707" customWidth="1"/>
    <col min="11034" max="11034" width="7.88671875" style="707" customWidth="1"/>
    <col min="11035" max="11264" width="12.44140625" style="707"/>
    <col min="11265" max="11265" width="11.33203125" style="707" customWidth="1"/>
    <col min="11266" max="11266" width="10" style="707" customWidth="1"/>
    <col min="11267" max="11267" width="6.88671875" style="707" customWidth="1"/>
    <col min="11268" max="11268" width="11.88671875" style="707" customWidth="1"/>
    <col min="11269" max="11270" width="11.44140625" style="707" customWidth="1"/>
    <col min="11271" max="11271" width="13" style="707" customWidth="1"/>
    <col min="11272" max="11273" width="11.44140625" style="707" customWidth="1"/>
    <col min="11274" max="11274" width="12.44140625" style="707"/>
    <col min="11275" max="11275" width="9.109375" style="707" customWidth="1"/>
    <col min="11276" max="11276" width="11.44140625" style="707" customWidth="1"/>
    <col min="11277" max="11277" width="10" style="707" customWidth="1"/>
    <col min="11278" max="11278" width="11.6640625" style="707" customWidth="1"/>
    <col min="11279" max="11279" width="11.88671875" style="707" customWidth="1"/>
    <col min="11280" max="11280" width="9.109375" style="707" customWidth="1"/>
    <col min="11281" max="11281" width="10" style="707" customWidth="1"/>
    <col min="11282" max="11283" width="8.44140625" style="707" customWidth="1"/>
    <col min="11284" max="11284" width="8.88671875" style="707" customWidth="1"/>
    <col min="11285" max="11285" width="11" style="707" customWidth="1"/>
    <col min="11286" max="11286" width="6.33203125" style="707" customWidth="1"/>
    <col min="11287" max="11287" width="8.44140625" style="707" customWidth="1"/>
    <col min="11288" max="11288" width="8.77734375" style="707" customWidth="1"/>
    <col min="11289" max="11289" width="8.44140625" style="707" customWidth="1"/>
    <col min="11290" max="11290" width="7.88671875" style="707" customWidth="1"/>
    <col min="11291" max="11520" width="12.44140625" style="707"/>
    <col min="11521" max="11521" width="11.33203125" style="707" customWidth="1"/>
    <col min="11522" max="11522" width="10" style="707" customWidth="1"/>
    <col min="11523" max="11523" width="6.88671875" style="707" customWidth="1"/>
    <col min="11524" max="11524" width="11.88671875" style="707" customWidth="1"/>
    <col min="11525" max="11526" width="11.44140625" style="707" customWidth="1"/>
    <col min="11527" max="11527" width="13" style="707" customWidth="1"/>
    <col min="11528" max="11529" width="11.44140625" style="707" customWidth="1"/>
    <col min="11530" max="11530" width="12.44140625" style="707"/>
    <col min="11531" max="11531" width="9.109375" style="707" customWidth="1"/>
    <col min="11532" max="11532" width="11.44140625" style="707" customWidth="1"/>
    <col min="11533" max="11533" width="10" style="707" customWidth="1"/>
    <col min="11534" max="11534" width="11.6640625" style="707" customWidth="1"/>
    <col min="11535" max="11535" width="11.88671875" style="707" customWidth="1"/>
    <col min="11536" max="11536" width="9.109375" style="707" customWidth="1"/>
    <col min="11537" max="11537" width="10" style="707" customWidth="1"/>
    <col min="11538" max="11539" width="8.44140625" style="707" customWidth="1"/>
    <col min="11540" max="11540" width="8.88671875" style="707" customWidth="1"/>
    <col min="11541" max="11541" width="11" style="707" customWidth="1"/>
    <col min="11542" max="11542" width="6.33203125" style="707" customWidth="1"/>
    <col min="11543" max="11543" width="8.44140625" style="707" customWidth="1"/>
    <col min="11544" max="11544" width="8.77734375" style="707" customWidth="1"/>
    <col min="11545" max="11545" width="8.44140625" style="707" customWidth="1"/>
    <col min="11546" max="11546" width="7.88671875" style="707" customWidth="1"/>
    <col min="11547" max="11776" width="12.44140625" style="707"/>
    <col min="11777" max="11777" width="11.33203125" style="707" customWidth="1"/>
    <col min="11778" max="11778" width="10" style="707" customWidth="1"/>
    <col min="11779" max="11779" width="6.88671875" style="707" customWidth="1"/>
    <col min="11780" max="11780" width="11.88671875" style="707" customWidth="1"/>
    <col min="11781" max="11782" width="11.44140625" style="707" customWidth="1"/>
    <col min="11783" max="11783" width="13" style="707" customWidth="1"/>
    <col min="11784" max="11785" width="11.44140625" style="707" customWidth="1"/>
    <col min="11786" max="11786" width="12.44140625" style="707"/>
    <col min="11787" max="11787" width="9.109375" style="707" customWidth="1"/>
    <col min="11788" max="11788" width="11.44140625" style="707" customWidth="1"/>
    <col min="11789" max="11789" width="10" style="707" customWidth="1"/>
    <col min="11790" max="11790" width="11.6640625" style="707" customWidth="1"/>
    <col min="11791" max="11791" width="11.88671875" style="707" customWidth="1"/>
    <col min="11792" max="11792" width="9.109375" style="707" customWidth="1"/>
    <col min="11793" max="11793" width="10" style="707" customWidth="1"/>
    <col min="11794" max="11795" width="8.44140625" style="707" customWidth="1"/>
    <col min="11796" max="11796" width="8.88671875" style="707" customWidth="1"/>
    <col min="11797" max="11797" width="11" style="707" customWidth="1"/>
    <col min="11798" max="11798" width="6.33203125" style="707" customWidth="1"/>
    <col min="11799" max="11799" width="8.44140625" style="707" customWidth="1"/>
    <col min="11800" max="11800" width="8.77734375" style="707" customWidth="1"/>
    <col min="11801" max="11801" width="8.44140625" style="707" customWidth="1"/>
    <col min="11802" max="11802" width="7.88671875" style="707" customWidth="1"/>
    <col min="11803" max="12032" width="12.44140625" style="707"/>
    <col min="12033" max="12033" width="11.33203125" style="707" customWidth="1"/>
    <col min="12034" max="12034" width="10" style="707" customWidth="1"/>
    <col min="12035" max="12035" width="6.88671875" style="707" customWidth="1"/>
    <col min="12036" max="12036" width="11.88671875" style="707" customWidth="1"/>
    <col min="12037" max="12038" width="11.44140625" style="707" customWidth="1"/>
    <col min="12039" max="12039" width="13" style="707" customWidth="1"/>
    <col min="12040" max="12041" width="11.44140625" style="707" customWidth="1"/>
    <col min="12042" max="12042" width="12.44140625" style="707"/>
    <col min="12043" max="12043" width="9.109375" style="707" customWidth="1"/>
    <col min="12044" max="12044" width="11.44140625" style="707" customWidth="1"/>
    <col min="12045" max="12045" width="10" style="707" customWidth="1"/>
    <col min="12046" max="12046" width="11.6640625" style="707" customWidth="1"/>
    <col min="12047" max="12047" width="11.88671875" style="707" customWidth="1"/>
    <col min="12048" max="12048" width="9.109375" style="707" customWidth="1"/>
    <col min="12049" max="12049" width="10" style="707" customWidth="1"/>
    <col min="12050" max="12051" width="8.44140625" style="707" customWidth="1"/>
    <col min="12052" max="12052" width="8.88671875" style="707" customWidth="1"/>
    <col min="12053" max="12053" width="11" style="707" customWidth="1"/>
    <col min="12054" max="12054" width="6.33203125" style="707" customWidth="1"/>
    <col min="12055" max="12055" width="8.44140625" style="707" customWidth="1"/>
    <col min="12056" max="12056" width="8.77734375" style="707" customWidth="1"/>
    <col min="12057" max="12057" width="8.44140625" style="707" customWidth="1"/>
    <col min="12058" max="12058" width="7.88671875" style="707" customWidth="1"/>
    <col min="12059" max="12288" width="12.44140625" style="707"/>
    <col min="12289" max="12289" width="11.33203125" style="707" customWidth="1"/>
    <col min="12290" max="12290" width="10" style="707" customWidth="1"/>
    <col min="12291" max="12291" width="6.88671875" style="707" customWidth="1"/>
    <col min="12292" max="12292" width="11.88671875" style="707" customWidth="1"/>
    <col min="12293" max="12294" width="11.44140625" style="707" customWidth="1"/>
    <col min="12295" max="12295" width="13" style="707" customWidth="1"/>
    <col min="12296" max="12297" width="11.44140625" style="707" customWidth="1"/>
    <col min="12298" max="12298" width="12.44140625" style="707"/>
    <col min="12299" max="12299" width="9.109375" style="707" customWidth="1"/>
    <col min="12300" max="12300" width="11.44140625" style="707" customWidth="1"/>
    <col min="12301" max="12301" width="10" style="707" customWidth="1"/>
    <col min="12302" max="12302" width="11.6640625" style="707" customWidth="1"/>
    <col min="12303" max="12303" width="11.88671875" style="707" customWidth="1"/>
    <col min="12304" max="12304" width="9.109375" style="707" customWidth="1"/>
    <col min="12305" max="12305" width="10" style="707" customWidth="1"/>
    <col min="12306" max="12307" width="8.44140625" style="707" customWidth="1"/>
    <col min="12308" max="12308" width="8.88671875" style="707" customWidth="1"/>
    <col min="12309" max="12309" width="11" style="707" customWidth="1"/>
    <col min="12310" max="12310" width="6.33203125" style="707" customWidth="1"/>
    <col min="12311" max="12311" width="8.44140625" style="707" customWidth="1"/>
    <col min="12312" max="12312" width="8.77734375" style="707" customWidth="1"/>
    <col min="12313" max="12313" width="8.44140625" style="707" customWidth="1"/>
    <col min="12314" max="12314" width="7.88671875" style="707" customWidth="1"/>
    <col min="12315" max="12544" width="12.44140625" style="707"/>
    <col min="12545" max="12545" width="11.33203125" style="707" customWidth="1"/>
    <col min="12546" max="12546" width="10" style="707" customWidth="1"/>
    <col min="12547" max="12547" width="6.88671875" style="707" customWidth="1"/>
    <col min="12548" max="12548" width="11.88671875" style="707" customWidth="1"/>
    <col min="12549" max="12550" width="11.44140625" style="707" customWidth="1"/>
    <col min="12551" max="12551" width="13" style="707" customWidth="1"/>
    <col min="12552" max="12553" width="11.44140625" style="707" customWidth="1"/>
    <col min="12554" max="12554" width="12.44140625" style="707"/>
    <col min="12555" max="12555" width="9.109375" style="707" customWidth="1"/>
    <col min="12556" max="12556" width="11.44140625" style="707" customWidth="1"/>
    <col min="12557" max="12557" width="10" style="707" customWidth="1"/>
    <col min="12558" max="12558" width="11.6640625" style="707" customWidth="1"/>
    <col min="12559" max="12559" width="11.88671875" style="707" customWidth="1"/>
    <col min="12560" max="12560" width="9.109375" style="707" customWidth="1"/>
    <col min="12561" max="12561" width="10" style="707" customWidth="1"/>
    <col min="12562" max="12563" width="8.44140625" style="707" customWidth="1"/>
    <col min="12564" max="12564" width="8.88671875" style="707" customWidth="1"/>
    <col min="12565" max="12565" width="11" style="707" customWidth="1"/>
    <col min="12566" max="12566" width="6.33203125" style="707" customWidth="1"/>
    <col min="12567" max="12567" width="8.44140625" style="707" customWidth="1"/>
    <col min="12568" max="12568" width="8.77734375" style="707" customWidth="1"/>
    <col min="12569" max="12569" width="8.44140625" style="707" customWidth="1"/>
    <col min="12570" max="12570" width="7.88671875" style="707" customWidth="1"/>
    <col min="12571" max="12800" width="12.44140625" style="707"/>
    <col min="12801" max="12801" width="11.33203125" style="707" customWidth="1"/>
    <col min="12802" max="12802" width="10" style="707" customWidth="1"/>
    <col min="12803" max="12803" width="6.88671875" style="707" customWidth="1"/>
    <col min="12804" max="12804" width="11.88671875" style="707" customWidth="1"/>
    <col min="12805" max="12806" width="11.44140625" style="707" customWidth="1"/>
    <col min="12807" max="12807" width="13" style="707" customWidth="1"/>
    <col min="12808" max="12809" width="11.44140625" style="707" customWidth="1"/>
    <col min="12810" max="12810" width="12.44140625" style="707"/>
    <col min="12811" max="12811" width="9.109375" style="707" customWidth="1"/>
    <col min="12812" max="12812" width="11.44140625" style="707" customWidth="1"/>
    <col min="12813" max="12813" width="10" style="707" customWidth="1"/>
    <col min="12814" max="12814" width="11.6640625" style="707" customWidth="1"/>
    <col min="12815" max="12815" width="11.88671875" style="707" customWidth="1"/>
    <col min="12816" max="12816" width="9.109375" style="707" customWidth="1"/>
    <col min="12817" max="12817" width="10" style="707" customWidth="1"/>
    <col min="12818" max="12819" width="8.44140625" style="707" customWidth="1"/>
    <col min="12820" max="12820" width="8.88671875" style="707" customWidth="1"/>
    <col min="12821" max="12821" width="11" style="707" customWidth="1"/>
    <col min="12822" max="12822" width="6.33203125" style="707" customWidth="1"/>
    <col min="12823" max="12823" width="8.44140625" style="707" customWidth="1"/>
    <col min="12824" max="12824" width="8.77734375" style="707" customWidth="1"/>
    <col min="12825" max="12825" width="8.44140625" style="707" customWidth="1"/>
    <col min="12826" max="12826" width="7.88671875" style="707" customWidth="1"/>
    <col min="12827" max="13056" width="12.44140625" style="707"/>
    <col min="13057" max="13057" width="11.33203125" style="707" customWidth="1"/>
    <col min="13058" max="13058" width="10" style="707" customWidth="1"/>
    <col min="13059" max="13059" width="6.88671875" style="707" customWidth="1"/>
    <col min="13060" max="13060" width="11.88671875" style="707" customWidth="1"/>
    <col min="13061" max="13062" width="11.44140625" style="707" customWidth="1"/>
    <col min="13063" max="13063" width="13" style="707" customWidth="1"/>
    <col min="13064" max="13065" width="11.44140625" style="707" customWidth="1"/>
    <col min="13066" max="13066" width="12.44140625" style="707"/>
    <col min="13067" max="13067" width="9.109375" style="707" customWidth="1"/>
    <col min="13068" max="13068" width="11.44140625" style="707" customWidth="1"/>
    <col min="13069" max="13069" width="10" style="707" customWidth="1"/>
    <col min="13070" max="13070" width="11.6640625" style="707" customWidth="1"/>
    <col min="13071" max="13071" width="11.88671875" style="707" customWidth="1"/>
    <col min="13072" max="13072" width="9.109375" style="707" customWidth="1"/>
    <col min="13073" max="13073" width="10" style="707" customWidth="1"/>
    <col min="13074" max="13075" width="8.44140625" style="707" customWidth="1"/>
    <col min="13076" max="13076" width="8.88671875" style="707" customWidth="1"/>
    <col min="13077" max="13077" width="11" style="707" customWidth="1"/>
    <col min="13078" max="13078" width="6.33203125" style="707" customWidth="1"/>
    <col min="13079" max="13079" width="8.44140625" style="707" customWidth="1"/>
    <col min="13080" max="13080" width="8.77734375" style="707" customWidth="1"/>
    <col min="13081" max="13081" width="8.44140625" style="707" customWidth="1"/>
    <col min="13082" max="13082" width="7.88671875" style="707" customWidth="1"/>
    <col min="13083" max="13312" width="12.44140625" style="707"/>
    <col min="13313" max="13313" width="11.33203125" style="707" customWidth="1"/>
    <col min="13314" max="13314" width="10" style="707" customWidth="1"/>
    <col min="13315" max="13315" width="6.88671875" style="707" customWidth="1"/>
    <col min="13316" max="13316" width="11.88671875" style="707" customWidth="1"/>
    <col min="13317" max="13318" width="11.44140625" style="707" customWidth="1"/>
    <col min="13319" max="13319" width="13" style="707" customWidth="1"/>
    <col min="13320" max="13321" width="11.44140625" style="707" customWidth="1"/>
    <col min="13322" max="13322" width="12.44140625" style="707"/>
    <col min="13323" max="13323" width="9.109375" style="707" customWidth="1"/>
    <col min="13324" max="13324" width="11.44140625" style="707" customWidth="1"/>
    <col min="13325" max="13325" width="10" style="707" customWidth="1"/>
    <col min="13326" max="13326" width="11.6640625" style="707" customWidth="1"/>
    <col min="13327" max="13327" width="11.88671875" style="707" customWidth="1"/>
    <col min="13328" max="13328" width="9.109375" style="707" customWidth="1"/>
    <col min="13329" max="13329" width="10" style="707" customWidth="1"/>
    <col min="13330" max="13331" width="8.44140625" style="707" customWidth="1"/>
    <col min="13332" max="13332" width="8.88671875" style="707" customWidth="1"/>
    <col min="13333" max="13333" width="11" style="707" customWidth="1"/>
    <col min="13334" max="13334" width="6.33203125" style="707" customWidth="1"/>
    <col min="13335" max="13335" width="8.44140625" style="707" customWidth="1"/>
    <col min="13336" max="13336" width="8.77734375" style="707" customWidth="1"/>
    <col min="13337" max="13337" width="8.44140625" style="707" customWidth="1"/>
    <col min="13338" max="13338" width="7.88671875" style="707" customWidth="1"/>
    <col min="13339" max="13568" width="12.44140625" style="707"/>
    <col min="13569" max="13569" width="11.33203125" style="707" customWidth="1"/>
    <col min="13570" max="13570" width="10" style="707" customWidth="1"/>
    <col min="13571" max="13571" width="6.88671875" style="707" customWidth="1"/>
    <col min="13572" max="13572" width="11.88671875" style="707" customWidth="1"/>
    <col min="13573" max="13574" width="11.44140625" style="707" customWidth="1"/>
    <col min="13575" max="13575" width="13" style="707" customWidth="1"/>
    <col min="13576" max="13577" width="11.44140625" style="707" customWidth="1"/>
    <col min="13578" max="13578" width="12.44140625" style="707"/>
    <col min="13579" max="13579" width="9.109375" style="707" customWidth="1"/>
    <col min="13580" max="13580" width="11.44140625" style="707" customWidth="1"/>
    <col min="13581" max="13581" width="10" style="707" customWidth="1"/>
    <col min="13582" max="13582" width="11.6640625" style="707" customWidth="1"/>
    <col min="13583" max="13583" width="11.88671875" style="707" customWidth="1"/>
    <col min="13584" max="13584" width="9.109375" style="707" customWidth="1"/>
    <col min="13585" max="13585" width="10" style="707" customWidth="1"/>
    <col min="13586" max="13587" width="8.44140625" style="707" customWidth="1"/>
    <col min="13588" max="13588" width="8.88671875" style="707" customWidth="1"/>
    <col min="13589" max="13589" width="11" style="707" customWidth="1"/>
    <col min="13590" max="13590" width="6.33203125" style="707" customWidth="1"/>
    <col min="13591" max="13591" width="8.44140625" style="707" customWidth="1"/>
    <col min="13592" max="13592" width="8.77734375" style="707" customWidth="1"/>
    <col min="13593" max="13593" width="8.44140625" style="707" customWidth="1"/>
    <col min="13594" max="13594" width="7.88671875" style="707" customWidth="1"/>
    <col min="13595" max="13824" width="12.44140625" style="707"/>
    <col min="13825" max="13825" width="11.33203125" style="707" customWidth="1"/>
    <col min="13826" max="13826" width="10" style="707" customWidth="1"/>
    <col min="13827" max="13827" width="6.88671875" style="707" customWidth="1"/>
    <col min="13828" max="13828" width="11.88671875" style="707" customWidth="1"/>
    <col min="13829" max="13830" width="11.44140625" style="707" customWidth="1"/>
    <col min="13831" max="13831" width="13" style="707" customWidth="1"/>
    <col min="13832" max="13833" width="11.44140625" style="707" customWidth="1"/>
    <col min="13834" max="13834" width="12.44140625" style="707"/>
    <col min="13835" max="13835" width="9.109375" style="707" customWidth="1"/>
    <col min="13836" max="13836" width="11.44140625" style="707" customWidth="1"/>
    <col min="13837" max="13837" width="10" style="707" customWidth="1"/>
    <col min="13838" max="13838" width="11.6640625" style="707" customWidth="1"/>
    <col min="13839" max="13839" width="11.88671875" style="707" customWidth="1"/>
    <col min="13840" max="13840" width="9.109375" style="707" customWidth="1"/>
    <col min="13841" max="13841" width="10" style="707" customWidth="1"/>
    <col min="13842" max="13843" width="8.44140625" style="707" customWidth="1"/>
    <col min="13844" max="13844" width="8.88671875" style="707" customWidth="1"/>
    <col min="13845" max="13845" width="11" style="707" customWidth="1"/>
    <col min="13846" max="13846" width="6.33203125" style="707" customWidth="1"/>
    <col min="13847" max="13847" width="8.44140625" style="707" customWidth="1"/>
    <col min="13848" max="13848" width="8.77734375" style="707" customWidth="1"/>
    <col min="13849" max="13849" width="8.44140625" style="707" customWidth="1"/>
    <col min="13850" max="13850" width="7.88671875" style="707" customWidth="1"/>
    <col min="13851" max="14080" width="12.44140625" style="707"/>
    <col min="14081" max="14081" width="11.33203125" style="707" customWidth="1"/>
    <col min="14082" max="14082" width="10" style="707" customWidth="1"/>
    <col min="14083" max="14083" width="6.88671875" style="707" customWidth="1"/>
    <col min="14084" max="14084" width="11.88671875" style="707" customWidth="1"/>
    <col min="14085" max="14086" width="11.44140625" style="707" customWidth="1"/>
    <col min="14087" max="14087" width="13" style="707" customWidth="1"/>
    <col min="14088" max="14089" width="11.44140625" style="707" customWidth="1"/>
    <col min="14090" max="14090" width="12.44140625" style="707"/>
    <col min="14091" max="14091" width="9.109375" style="707" customWidth="1"/>
    <col min="14092" max="14092" width="11.44140625" style="707" customWidth="1"/>
    <col min="14093" max="14093" width="10" style="707" customWidth="1"/>
    <col min="14094" max="14094" width="11.6640625" style="707" customWidth="1"/>
    <col min="14095" max="14095" width="11.88671875" style="707" customWidth="1"/>
    <col min="14096" max="14096" width="9.109375" style="707" customWidth="1"/>
    <col min="14097" max="14097" width="10" style="707" customWidth="1"/>
    <col min="14098" max="14099" width="8.44140625" style="707" customWidth="1"/>
    <col min="14100" max="14100" width="8.88671875" style="707" customWidth="1"/>
    <col min="14101" max="14101" width="11" style="707" customWidth="1"/>
    <col min="14102" max="14102" width="6.33203125" style="707" customWidth="1"/>
    <col min="14103" max="14103" width="8.44140625" style="707" customWidth="1"/>
    <col min="14104" max="14104" width="8.77734375" style="707" customWidth="1"/>
    <col min="14105" max="14105" width="8.44140625" style="707" customWidth="1"/>
    <col min="14106" max="14106" width="7.88671875" style="707" customWidth="1"/>
    <col min="14107" max="14336" width="12.44140625" style="707"/>
    <col min="14337" max="14337" width="11.33203125" style="707" customWidth="1"/>
    <col min="14338" max="14338" width="10" style="707" customWidth="1"/>
    <col min="14339" max="14339" width="6.88671875" style="707" customWidth="1"/>
    <col min="14340" max="14340" width="11.88671875" style="707" customWidth="1"/>
    <col min="14341" max="14342" width="11.44140625" style="707" customWidth="1"/>
    <col min="14343" max="14343" width="13" style="707" customWidth="1"/>
    <col min="14344" max="14345" width="11.44140625" style="707" customWidth="1"/>
    <col min="14346" max="14346" width="12.44140625" style="707"/>
    <col min="14347" max="14347" width="9.109375" style="707" customWidth="1"/>
    <col min="14348" max="14348" width="11.44140625" style="707" customWidth="1"/>
    <col min="14349" max="14349" width="10" style="707" customWidth="1"/>
    <col min="14350" max="14350" width="11.6640625" style="707" customWidth="1"/>
    <col min="14351" max="14351" width="11.88671875" style="707" customWidth="1"/>
    <col min="14352" max="14352" width="9.109375" style="707" customWidth="1"/>
    <col min="14353" max="14353" width="10" style="707" customWidth="1"/>
    <col min="14354" max="14355" width="8.44140625" style="707" customWidth="1"/>
    <col min="14356" max="14356" width="8.88671875" style="707" customWidth="1"/>
    <col min="14357" max="14357" width="11" style="707" customWidth="1"/>
    <col min="14358" max="14358" width="6.33203125" style="707" customWidth="1"/>
    <col min="14359" max="14359" width="8.44140625" style="707" customWidth="1"/>
    <col min="14360" max="14360" width="8.77734375" style="707" customWidth="1"/>
    <col min="14361" max="14361" width="8.44140625" style="707" customWidth="1"/>
    <col min="14362" max="14362" width="7.88671875" style="707" customWidth="1"/>
    <col min="14363" max="14592" width="12.44140625" style="707"/>
    <col min="14593" max="14593" width="11.33203125" style="707" customWidth="1"/>
    <col min="14594" max="14594" width="10" style="707" customWidth="1"/>
    <col min="14595" max="14595" width="6.88671875" style="707" customWidth="1"/>
    <col min="14596" max="14596" width="11.88671875" style="707" customWidth="1"/>
    <col min="14597" max="14598" width="11.44140625" style="707" customWidth="1"/>
    <col min="14599" max="14599" width="13" style="707" customWidth="1"/>
    <col min="14600" max="14601" width="11.44140625" style="707" customWidth="1"/>
    <col min="14602" max="14602" width="12.44140625" style="707"/>
    <col min="14603" max="14603" width="9.109375" style="707" customWidth="1"/>
    <col min="14604" max="14604" width="11.44140625" style="707" customWidth="1"/>
    <col min="14605" max="14605" width="10" style="707" customWidth="1"/>
    <col min="14606" max="14606" width="11.6640625" style="707" customWidth="1"/>
    <col min="14607" max="14607" width="11.88671875" style="707" customWidth="1"/>
    <col min="14608" max="14608" width="9.109375" style="707" customWidth="1"/>
    <col min="14609" max="14609" width="10" style="707" customWidth="1"/>
    <col min="14610" max="14611" width="8.44140625" style="707" customWidth="1"/>
    <col min="14612" max="14612" width="8.88671875" style="707" customWidth="1"/>
    <col min="14613" max="14613" width="11" style="707" customWidth="1"/>
    <col min="14614" max="14614" width="6.33203125" style="707" customWidth="1"/>
    <col min="14615" max="14615" width="8.44140625" style="707" customWidth="1"/>
    <col min="14616" max="14616" width="8.77734375" style="707" customWidth="1"/>
    <col min="14617" max="14617" width="8.44140625" style="707" customWidth="1"/>
    <col min="14618" max="14618" width="7.88671875" style="707" customWidth="1"/>
    <col min="14619" max="14848" width="12.44140625" style="707"/>
    <col min="14849" max="14849" width="11.33203125" style="707" customWidth="1"/>
    <col min="14850" max="14850" width="10" style="707" customWidth="1"/>
    <col min="14851" max="14851" width="6.88671875" style="707" customWidth="1"/>
    <col min="14852" max="14852" width="11.88671875" style="707" customWidth="1"/>
    <col min="14853" max="14854" width="11.44140625" style="707" customWidth="1"/>
    <col min="14855" max="14855" width="13" style="707" customWidth="1"/>
    <col min="14856" max="14857" width="11.44140625" style="707" customWidth="1"/>
    <col min="14858" max="14858" width="12.44140625" style="707"/>
    <col min="14859" max="14859" width="9.109375" style="707" customWidth="1"/>
    <col min="14860" max="14860" width="11.44140625" style="707" customWidth="1"/>
    <col min="14861" max="14861" width="10" style="707" customWidth="1"/>
    <col min="14862" max="14862" width="11.6640625" style="707" customWidth="1"/>
    <col min="14863" max="14863" width="11.88671875" style="707" customWidth="1"/>
    <col min="14864" max="14864" width="9.109375" style="707" customWidth="1"/>
    <col min="14865" max="14865" width="10" style="707" customWidth="1"/>
    <col min="14866" max="14867" width="8.44140625" style="707" customWidth="1"/>
    <col min="14868" max="14868" width="8.88671875" style="707" customWidth="1"/>
    <col min="14869" max="14869" width="11" style="707" customWidth="1"/>
    <col min="14870" max="14870" width="6.33203125" style="707" customWidth="1"/>
    <col min="14871" max="14871" width="8.44140625" style="707" customWidth="1"/>
    <col min="14872" max="14872" width="8.77734375" style="707" customWidth="1"/>
    <col min="14873" max="14873" width="8.44140625" style="707" customWidth="1"/>
    <col min="14874" max="14874" width="7.88671875" style="707" customWidth="1"/>
    <col min="14875" max="15104" width="12.44140625" style="707"/>
    <col min="15105" max="15105" width="11.33203125" style="707" customWidth="1"/>
    <col min="15106" max="15106" width="10" style="707" customWidth="1"/>
    <col min="15107" max="15107" width="6.88671875" style="707" customWidth="1"/>
    <col min="15108" max="15108" width="11.88671875" style="707" customWidth="1"/>
    <col min="15109" max="15110" width="11.44140625" style="707" customWidth="1"/>
    <col min="15111" max="15111" width="13" style="707" customWidth="1"/>
    <col min="15112" max="15113" width="11.44140625" style="707" customWidth="1"/>
    <col min="15114" max="15114" width="12.44140625" style="707"/>
    <col min="15115" max="15115" width="9.109375" style="707" customWidth="1"/>
    <col min="15116" max="15116" width="11.44140625" style="707" customWidth="1"/>
    <col min="15117" max="15117" width="10" style="707" customWidth="1"/>
    <col min="15118" max="15118" width="11.6640625" style="707" customWidth="1"/>
    <col min="15119" max="15119" width="11.88671875" style="707" customWidth="1"/>
    <col min="15120" max="15120" width="9.109375" style="707" customWidth="1"/>
    <col min="15121" max="15121" width="10" style="707" customWidth="1"/>
    <col min="15122" max="15123" width="8.44140625" style="707" customWidth="1"/>
    <col min="15124" max="15124" width="8.88671875" style="707" customWidth="1"/>
    <col min="15125" max="15125" width="11" style="707" customWidth="1"/>
    <col min="15126" max="15126" width="6.33203125" style="707" customWidth="1"/>
    <col min="15127" max="15127" width="8.44140625" style="707" customWidth="1"/>
    <col min="15128" max="15128" width="8.77734375" style="707" customWidth="1"/>
    <col min="15129" max="15129" width="8.44140625" style="707" customWidth="1"/>
    <col min="15130" max="15130" width="7.88671875" style="707" customWidth="1"/>
    <col min="15131" max="15360" width="12.44140625" style="707"/>
    <col min="15361" max="15361" width="11.33203125" style="707" customWidth="1"/>
    <col min="15362" max="15362" width="10" style="707" customWidth="1"/>
    <col min="15363" max="15363" width="6.88671875" style="707" customWidth="1"/>
    <col min="15364" max="15364" width="11.88671875" style="707" customWidth="1"/>
    <col min="15365" max="15366" width="11.44140625" style="707" customWidth="1"/>
    <col min="15367" max="15367" width="13" style="707" customWidth="1"/>
    <col min="15368" max="15369" width="11.44140625" style="707" customWidth="1"/>
    <col min="15370" max="15370" width="12.44140625" style="707"/>
    <col min="15371" max="15371" width="9.109375" style="707" customWidth="1"/>
    <col min="15372" max="15372" width="11.44140625" style="707" customWidth="1"/>
    <col min="15373" max="15373" width="10" style="707" customWidth="1"/>
    <col min="15374" max="15374" width="11.6640625" style="707" customWidth="1"/>
    <col min="15375" max="15375" width="11.88671875" style="707" customWidth="1"/>
    <col min="15376" max="15376" width="9.109375" style="707" customWidth="1"/>
    <col min="15377" max="15377" width="10" style="707" customWidth="1"/>
    <col min="15378" max="15379" width="8.44140625" style="707" customWidth="1"/>
    <col min="15380" max="15380" width="8.88671875" style="707" customWidth="1"/>
    <col min="15381" max="15381" width="11" style="707" customWidth="1"/>
    <col min="15382" max="15382" width="6.33203125" style="707" customWidth="1"/>
    <col min="15383" max="15383" width="8.44140625" style="707" customWidth="1"/>
    <col min="15384" max="15384" width="8.77734375" style="707" customWidth="1"/>
    <col min="15385" max="15385" width="8.44140625" style="707" customWidth="1"/>
    <col min="15386" max="15386" width="7.88671875" style="707" customWidth="1"/>
    <col min="15387" max="15616" width="12.44140625" style="707"/>
    <col min="15617" max="15617" width="11.33203125" style="707" customWidth="1"/>
    <col min="15618" max="15618" width="10" style="707" customWidth="1"/>
    <col min="15619" max="15619" width="6.88671875" style="707" customWidth="1"/>
    <col min="15620" max="15620" width="11.88671875" style="707" customWidth="1"/>
    <col min="15621" max="15622" width="11.44140625" style="707" customWidth="1"/>
    <col min="15623" max="15623" width="13" style="707" customWidth="1"/>
    <col min="15624" max="15625" width="11.44140625" style="707" customWidth="1"/>
    <col min="15626" max="15626" width="12.44140625" style="707"/>
    <col min="15627" max="15627" width="9.109375" style="707" customWidth="1"/>
    <col min="15628" max="15628" width="11.44140625" style="707" customWidth="1"/>
    <col min="15629" max="15629" width="10" style="707" customWidth="1"/>
    <col min="15630" max="15630" width="11.6640625" style="707" customWidth="1"/>
    <col min="15631" max="15631" width="11.88671875" style="707" customWidth="1"/>
    <col min="15632" max="15632" width="9.109375" style="707" customWidth="1"/>
    <col min="15633" max="15633" width="10" style="707" customWidth="1"/>
    <col min="15634" max="15635" width="8.44140625" style="707" customWidth="1"/>
    <col min="15636" max="15636" width="8.88671875" style="707" customWidth="1"/>
    <col min="15637" max="15637" width="11" style="707" customWidth="1"/>
    <col min="15638" max="15638" width="6.33203125" style="707" customWidth="1"/>
    <col min="15639" max="15639" width="8.44140625" style="707" customWidth="1"/>
    <col min="15640" max="15640" width="8.77734375" style="707" customWidth="1"/>
    <col min="15641" max="15641" width="8.44140625" style="707" customWidth="1"/>
    <col min="15642" max="15642" width="7.88671875" style="707" customWidth="1"/>
    <col min="15643" max="15872" width="12.44140625" style="707"/>
    <col min="15873" max="15873" width="11.33203125" style="707" customWidth="1"/>
    <col min="15874" max="15874" width="10" style="707" customWidth="1"/>
    <col min="15875" max="15875" width="6.88671875" style="707" customWidth="1"/>
    <col min="15876" max="15876" width="11.88671875" style="707" customWidth="1"/>
    <col min="15877" max="15878" width="11.44140625" style="707" customWidth="1"/>
    <col min="15879" max="15879" width="13" style="707" customWidth="1"/>
    <col min="15880" max="15881" width="11.44140625" style="707" customWidth="1"/>
    <col min="15882" max="15882" width="12.44140625" style="707"/>
    <col min="15883" max="15883" width="9.109375" style="707" customWidth="1"/>
    <col min="15884" max="15884" width="11.44140625" style="707" customWidth="1"/>
    <col min="15885" max="15885" width="10" style="707" customWidth="1"/>
    <col min="15886" max="15886" width="11.6640625" style="707" customWidth="1"/>
    <col min="15887" max="15887" width="11.88671875" style="707" customWidth="1"/>
    <col min="15888" max="15888" width="9.109375" style="707" customWidth="1"/>
    <col min="15889" max="15889" width="10" style="707" customWidth="1"/>
    <col min="15890" max="15891" width="8.44140625" style="707" customWidth="1"/>
    <col min="15892" max="15892" width="8.88671875" style="707" customWidth="1"/>
    <col min="15893" max="15893" width="11" style="707" customWidth="1"/>
    <col min="15894" max="15894" width="6.33203125" style="707" customWidth="1"/>
    <col min="15895" max="15895" width="8.44140625" style="707" customWidth="1"/>
    <col min="15896" max="15896" width="8.77734375" style="707" customWidth="1"/>
    <col min="15897" max="15897" width="8.44140625" style="707" customWidth="1"/>
    <col min="15898" max="15898" width="7.88671875" style="707" customWidth="1"/>
    <col min="15899" max="16128" width="12.44140625" style="707"/>
    <col min="16129" max="16129" width="11.33203125" style="707" customWidth="1"/>
    <col min="16130" max="16130" width="10" style="707" customWidth="1"/>
    <col min="16131" max="16131" width="6.88671875" style="707" customWidth="1"/>
    <col min="16132" max="16132" width="11.88671875" style="707" customWidth="1"/>
    <col min="16133" max="16134" width="11.44140625" style="707" customWidth="1"/>
    <col min="16135" max="16135" width="13" style="707" customWidth="1"/>
    <col min="16136" max="16137" width="11.44140625" style="707" customWidth="1"/>
    <col min="16138" max="16138" width="12.44140625" style="707"/>
    <col min="16139" max="16139" width="9.109375" style="707" customWidth="1"/>
    <col min="16140" max="16140" width="11.44140625" style="707" customWidth="1"/>
    <col min="16141" max="16141" width="10" style="707" customWidth="1"/>
    <col min="16142" max="16142" width="11.6640625" style="707" customWidth="1"/>
    <col min="16143" max="16143" width="11.88671875" style="707" customWidth="1"/>
    <col min="16144" max="16144" width="9.109375" style="707" customWidth="1"/>
    <col min="16145" max="16145" width="10" style="707" customWidth="1"/>
    <col min="16146" max="16147" width="8.44140625" style="707" customWidth="1"/>
    <col min="16148" max="16148" width="8.88671875" style="707" customWidth="1"/>
    <col min="16149" max="16149" width="11" style="707" customWidth="1"/>
    <col min="16150" max="16150" width="6.33203125" style="707" customWidth="1"/>
    <col min="16151" max="16151" width="8.44140625" style="707" customWidth="1"/>
    <col min="16152" max="16152" width="8.77734375" style="707" customWidth="1"/>
    <col min="16153" max="16153" width="8.44140625" style="707" customWidth="1"/>
    <col min="16154" max="16154" width="7.88671875" style="707" customWidth="1"/>
    <col min="16155" max="16384" width="12.44140625" style="707"/>
  </cols>
  <sheetData>
    <row r="1" spans="1:18" ht="16.5" customHeight="1" thickBot="1">
      <c r="A1" s="704" t="s">
        <v>1079</v>
      </c>
      <c r="B1" s="705"/>
      <c r="C1" s="706"/>
      <c r="M1" s="708"/>
      <c r="N1" s="709" t="s">
        <v>1051</v>
      </c>
      <c r="O1" s="2499" t="s">
        <v>1875</v>
      </c>
      <c r="P1" s="2500"/>
      <c r="Q1" s="2500"/>
      <c r="R1" s="147" t="s">
        <v>873</v>
      </c>
    </row>
    <row r="2" spans="1:18" s="706" customFormat="1" ht="18.600000000000001" customHeight="1" thickBot="1">
      <c r="A2" s="704" t="s">
        <v>1669</v>
      </c>
      <c r="B2" s="710" t="s">
        <v>1876</v>
      </c>
      <c r="C2" s="711"/>
      <c r="D2" s="711"/>
      <c r="E2" s="711"/>
      <c r="F2" s="711"/>
      <c r="G2" s="711"/>
      <c r="H2" s="711"/>
      <c r="I2" s="711"/>
      <c r="J2" s="711"/>
      <c r="K2" s="711"/>
      <c r="L2" s="712"/>
      <c r="M2" s="109"/>
      <c r="N2" s="709" t="s">
        <v>1877</v>
      </c>
      <c r="O2" s="2501" t="s">
        <v>1878</v>
      </c>
      <c r="P2" s="2501"/>
      <c r="Q2" s="2501"/>
    </row>
    <row r="3" spans="1:18" ht="19.5" customHeight="1">
      <c r="A3" s="708"/>
      <c r="B3" s="708"/>
      <c r="C3" s="713"/>
      <c r="D3" s="2502"/>
      <c r="E3" s="2502"/>
      <c r="F3" s="2502"/>
      <c r="G3" s="2502"/>
      <c r="H3" s="2502"/>
      <c r="I3" s="2502"/>
    </row>
    <row r="4" spans="1:18" ht="34.950000000000003" customHeight="1">
      <c r="A4" s="2503" t="s">
        <v>1879</v>
      </c>
      <c r="B4" s="2503"/>
      <c r="C4" s="2503"/>
      <c r="D4" s="2503"/>
      <c r="E4" s="2503"/>
      <c r="F4" s="2503"/>
      <c r="G4" s="2503"/>
      <c r="H4" s="2503"/>
      <c r="I4" s="2503"/>
      <c r="J4" s="2503"/>
      <c r="K4" s="2503"/>
      <c r="L4" s="2503"/>
      <c r="M4" s="2503"/>
      <c r="N4" s="2503"/>
      <c r="O4" s="2503"/>
      <c r="P4" s="2503"/>
      <c r="Q4" s="2503"/>
    </row>
    <row r="5" spans="1:18" ht="14.4" customHeight="1">
      <c r="A5" s="714"/>
      <c r="B5" s="715"/>
      <c r="C5" s="715"/>
      <c r="D5" s="715"/>
      <c r="E5" s="715"/>
      <c r="F5" s="715"/>
      <c r="G5" s="715"/>
      <c r="H5" s="715"/>
      <c r="I5" s="715"/>
      <c r="J5" s="715"/>
      <c r="K5" s="715"/>
    </row>
    <row r="6" spans="1:18" ht="17.25" customHeight="1" thickBot="1">
      <c r="A6" s="708"/>
      <c r="B6" s="716"/>
      <c r="C6" s="716"/>
      <c r="D6" s="2504" t="s">
        <v>2223</v>
      </c>
      <c r="E6" s="2504"/>
      <c r="F6" s="2504"/>
      <c r="G6" s="2504"/>
      <c r="H6" s="2504"/>
      <c r="I6" s="2504"/>
      <c r="J6" s="2504"/>
      <c r="K6" s="2504"/>
      <c r="L6" s="2504"/>
      <c r="M6" s="2504"/>
      <c r="N6" s="2504"/>
      <c r="Q6" s="717" t="s">
        <v>1880</v>
      </c>
    </row>
    <row r="7" spans="1:18" s="708" customFormat="1" ht="24.9" customHeight="1" thickBot="1">
      <c r="A7" s="2505" t="s">
        <v>1881</v>
      </c>
      <c r="B7" s="2505" t="s">
        <v>1882</v>
      </c>
      <c r="C7" s="2506" t="s">
        <v>1883</v>
      </c>
      <c r="D7" s="2506"/>
      <c r="E7" s="2507" t="s">
        <v>1884</v>
      </c>
      <c r="F7" s="2507"/>
      <c r="G7" s="2507"/>
      <c r="H7" s="2507" t="s">
        <v>1885</v>
      </c>
      <c r="I7" s="2507"/>
      <c r="J7" s="2507"/>
      <c r="K7" s="718" t="s">
        <v>1886</v>
      </c>
      <c r="L7" s="719" t="s">
        <v>1887</v>
      </c>
      <c r="M7" s="718" t="s">
        <v>1888</v>
      </c>
      <c r="N7" s="2494" t="s">
        <v>1889</v>
      </c>
      <c r="O7" s="2495" t="s">
        <v>1890</v>
      </c>
      <c r="P7" s="2495" t="s">
        <v>1891</v>
      </c>
      <c r="Q7" s="2496" t="s">
        <v>1892</v>
      </c>
    </row>
    <row r="8" spans="1:18" ht="24.9" customHeight="1" thickBot="1">
      <c r="A8" s="2505"/>
      <c r="B8" s="2505"/>
      <c r="C8" s="2497" t="s">
        <v>1893</v>
      </c>
      <c r="D8" s="2498" t="s">
        <v>1894</v>
      </c>
      <c r="E8" s="720" t="s">
        <v>1895</v>
      </c>
      <c r="F8" s="720" t="s">
        <v>1896</v>
      </c>
      <c r="G8" s="720" t="s">
        <v>1897</v>
      </c>
      <c r="H8" s="720" t="s">
        <v>1895</v>
      </c>
      <c r="I8" s="720" t="s">
        <v>1898</v>
      </c>
      <c r="J8" s="720" t="s">
        <v>1899</v>
      </c>
      <c r="K8" s="721" t="s">
        <v>1900</v>
      </c>
      <c r="L8" s="722" t="s">
        <v>1900</v>
      </c>
      <c r="M8" s="722" t="s">
        <v>1901</v>
      </c>
      <c r="N8" s="2494"/>
      <c r="O8" s="2495"/>
      <c r="P8" s="2495"/>
      <c r="Q8" s="2496"/>
    </row>
    <row r="9" spans="1:18" ht="24.9" customHeight="1" thickBot="1">
      <c r="A9" s="2505"/>
      <c r="B9" s="2505"/>
      <c r="C9" s="2497"/>
      <c r="D9" s="2498"/>
      <c r="E9" s="723" t="s">
        <v>1902</v>
      </c>
      <c r="F9" s="723" t="s">
        <v>1903</v>
      </c>
      <c r="G9" s="723" t="s">
        <v>1904</v>
      </c>
      <c r="H9" s="723" t="s">
        <v>1905</v>
      </c>
      <c r="I9" s="723" t="s">
        <v>1906</v>
      </c>
      <c r="J9" s="723" t="s">
        <v>1907</v>
      </c>
      <c r="K9" s="724" t="s">
        <v>1908</v>
      </c>
      <c r="L9" s="724" t="s">
        <v>1909</v>
      </c>
      <c r="M9" s="725" t="s">
        <v>1910</v>
      </c>
      <c r="N9" s="2494"/>
      <c r="O9" s="2495"/>
      <c r="P9" s="2495"/>
      <c r="Q9" s="2496"/>
    </row>
    <row r="10" spans="1:18" s="706" customFormat="1" ht="30" customHeight="1">
      <c r="A10" s="726" t="s">
        <v>1211</v>
      </c>
      <c r="B10" s="727"/>
      <c r="C10" s="727"/>
      <c r="D10" s="727"/>
      <c r="E10" s="727"/>
      <c r="F10" s="727"/>
      <c r="G10" s="727"/>
      <c r="H10" s="727"/>
      <c r="I10" s="727"/>
      <c r="J10" s="727"/>
      <c r="K10" s="727"/>
      <c r="L10" s="727"/>
      <c r="M10" s="727"/>
      <c r="N10" s="727"/>
      <c r="O10" s="727"/>
      <c r="P10" s="727"/>
      <c r="Q10" s="727"/>
    </row>
    <row r="11" spans="1:18" ht="30" customHeight="1">
      <c r="A11" s="728" t="s">
        <v>2225</v>
      </c>
      <c r="B11" s="729"/>
      <c r="C11" s="729"/>
      <c r="D11" s="729"/>
      <c r="E11" s="729"/>
      <c r="F11" s="729"/>
      <c r="G11" s="729"/>
      <c r="H11" s="729"/>
      <c r="I11" s="729"/>
      <c r="J11" s="729"/>
      <c r="K11" s="729"/>
      <c r="L11" s="729"/>
      <c r="M11" s="729"/>
      <c r="N11" s="729"/>
      <c r="O11" s="729"/>
      <c r="P11" s="729"/>
      <c r="Q11" s="729"/>
    </row>
    <row r="12" spans="1:18" ht="30" customHeight="1">
      <c r="A12" s="728"/>
      <c r="B12" s="729"/>
      <c r="C12" s="729"/>
      <c r="D12" s="729"/>
      <c r="E12" s="729"/>
      <c r="F12" s="729"/>
      <c r="G12" s="729"/>
      <c r="H12" s="729"/>
      <c r="I12" s="729"/>
      <c r="J12" s="729"/>
      <c r="K12" s="729"/>
      <c r="L12" s="729"/>
      <c r="M12" s="729"/>
      <c r="N12" s="729"/>
      <c r="O12" s="729"/>
      <c r="P12" s="729"/>
      <c r="Q12" s="729"/>
    </row>
    <row r="13" spans="1:18" ht="30" customHeight="1">
      <c r="A13" s="728"/>
      <c r="B13" s="729"/>
      <c r="C13" s="729"/>
      <c r="D13" s="729"/>
      <c r="E13" s="729"/>
      <c r="F13" s="729"/>
      <c r="G13" s="729"/>
      <c r="H13" s="729"/>
      <c r="I13" s="729"/>
      <c r="J13" s="729"/>
      <c r="K13" s="729"/>
      <c r="L13" s="729"/>
      <c r="M13" s="729"/>
      <c r="N13" s="729"/>
      <c r="O13" s="729"/>
      <c r="P13" s="729"/>
      <c r="Q13" s="729"/>
    </row>
    <row r="14" spans="1:18" ht="30" customHeight="1">
      <c r="A14" s="728"/>
      <c r="B14" s="729"/>
      <c r="C14" s="729"/>
      <c r="D14" s="729"/>
      <c r="E14" s="729"/>
      <c r="F14" s="729"/>
      <c r="G14" s="729"/>
      <c r="H14" s="729"/>
      <c r="I14" s="729"/>
      <c r="J14" s="729"/>
      <c r="K14" s="729"/>
      <c r="L14" s="729"/>
      <c r="M14" s="729"/>
      <c r="N14" s="729"/>
      <c r="O14" s="729"/>
      <c r="P14" s="729"/>
      <c r="Q14" s="729"/>
    </row>
    <row r="15" spans="1:18" ht="30" customHeight="1">
      <c r="A15" s="728"/>
      <c r="B15" s="729"/>
      <c r="C15" s="729"/>
      <c r="D15" s="729"/>
      <c r="E15" s="729"/>
      <c r="F15" s="729"/>
      <c r="G15" s="729"/>
      <c r="H15" s="729"/>
      <c r="I15" s="729"/>
      <c r="J15" s="729"/>
      <c r="K15" s="729"/>
      <c r="L15" s="729"/>
      <c r="M15" s="729"/>
      <c r="N15" s="729"/>
      <c r="O15" s="729"/>
      <c r="P15" s="729"/>
      <c r="Q15" s="729"/>
    </row>
    <row r="16" spans="1:18" ht="30" customHeight="1">
      <c r="A16" s="728"/>
      <c r="B16" s="729"/>
      <c r="C16" s="729"/>
      <c r="D16" s="729"/>
      <c r="E16" s="729"/>
      <c r="F16" s="729"/>
      <c r="G16" s="729"/>
      <c r="H16" s="729"/>
      <c r="I16" s="729"/>
      <c r="J16" s="729"/>
      <c r="K16" s="729"/>
      <c r="L16" s="729"/>
      <c r="M16" s="729"/>
      <c r="N16" s="729"/>
      <c r="O16" s="729"/>
      <c r="P16" s="729"/>
      <c r="Q16" s="729"/>
    </row>
    <row r="17" spans="1:26" ht="30" customHeight="1">
      <c r="A17" s="728"/>
      <c r="B17" s="729"/>
      <c r="C17" s="729"/>
      <c r="D17" s="729"/>
      <c r="E17" s="729"/>
      <c r="F17" s="729"/>
      <c r="G17" s="729"/>
      <c r="H17" s="729"/>
      <c r="I17" s="729"/>
      <c r="J17" s="729"/>
      <c r="K17" s="729"/>
      <c r="L17" s="729"/>
      <c r="M17" s="729"/>
      <c r="N17" s="729"/>
      <c r="O17" s="729"/>
      <c r="P17" s="729"/>
      <c r="Q17" s="729"/>
    </row>
    <row r="18" spans="1:26" ht="30" customHeight="1">
      <c r="A18" s="728"/>
      <c r="B18" s="729"/>
      <c r="C18" s="729"/>
      <c r="D18" s="729"/>
      <c r="E18" s="729"/>
      <c r="F18" s="729"/>
      <c r="G18" s="729"/>
      <c r="H18" s="729"/>
      <c r="I18" s="729"/>
      <c r="J18" s="729"/>
      <c r="K18" s="729"/>
      <c r="L18" s="729"/>
      <c r="M18" s="729"/>
      <c r="N18" s="729"/>
      <c r="O18" s="729"/>
      <c r="P18" s="729"/>
      <c r="Q18" s="729"/>
    </row>
    <row r="19" spans="1:26" ht="30" customHeight="1">
      <c r="A19" s="728"/>
      <c r="B19" s="729"/>
      <c r="C19" s="729"/>
      <c r="D19" s="729"/>
      <c r="E19" s="729"/>
      <c r="F19" s="729"/>
      <c r="G19" s="729"/>
      <c r="H19" s="729"/>
      <c r="I19" s="729"/>
      <c r="J19" s="729"/>
      <c r="K19" s="729"/>
      <c r="L19" s="729"/>
      <c r="M19" s="729"/>
      <c r="N19" s="729"/>
      <c r="O19" s="729"/>
      <c r="P19" s="729"/>
      <c r="Q19" s="729"/>
    </row>
    <row r="20" spans="1:26" ht="30" customHeight="1">
      <c r="A20" s="730"/>
      <c r="B20" s="731"/>
      <c r="C20" s="731"/>
      <c r="D20" s="731"/>
      <c r="E20" s="731"/>
      <c r="F20" s="731"/>
      <c r="G20" s="731"/>
      <c r="H20" s="731"/>
      <c r="I20" s="731"/>
      <c r="J20" s="731"/>
      <c r="K20" s="731"/>
      <c r="L20" s="731"/>
      <c r="M20" s="731"/>
      <c r="N20" s="731"/>
      <c r="O20" s="731"/>
      <c r="P20" s="731"/>
      <c r="Q20" s="731"/>
    </row>
    <row r="21" spans="1:26" ht="30" customHeight="1" thickBot="1">
      <c r="A21" s="732" t="s">
        <v>1706</v>
      </c>
      <c r="B21" s="733"/>
      <c r="C21" s="733"/>
      <c r="D21" s="733"/>
      <c r="E21" s="733"/>
      <c r="F21" s="733"/>
      <c r="G21" s="733"/>
      <c r="H21" s="733"/>
      <c r="I21" s="733"/>
      <c r="J21" s="733"/>
      <c r="K21" s="733"/>
      <c r="L21" s="733"/>
      <c r="M21" s="733"/>
      <c r="N21" s="733"/>
      <c r="O21" s="733"/>
      <c r="P21" s="733"/>
      <c r="Q21" s="733"/>
    </row>
    <row r="22" spans="1:26" ht="18.600000000000001" customHeight="1">
      <c r="A22" s="734" t="s">
        <v>1222</v>
      </c>
      <c r="B22" s="706"/>
      <c r="C22" s="706"/>
      <c r="E22" s="734" t="s">
        <v>1223</v>
      </c>
      <c r="F22" s="706"/>
      <c r="H22" s="706" t="s">
        <v>1150</v>
      </c>
      <c r="I22" s="706"/>
      <c r="J22" s="706"/>
      <c r="L22" s="735" t="s">
        <v>1707</v>
      </c>
      <c r="M22" s="735"/>
      <c r="N22" s="706"/>
      <c r="O22" s="706"/>
      <c r="Q22" s="736" t="s">
        <v>1911</v>
      </c>
    </row>
    <row r="23" spans="1:26" ht="29.4" customHeight="1">
      <c r="F23" s="706"/>
      <c r="H23" s="706" t="s">
        <v>1152</v>
      </c>
      <c r="I23" s="706"/>
      <c r="J23" s="706"/>
      <c r="K23" s="734"/>
      <c r="L23" s="706"/>
      <c r="N23" s="706"/>
      <c r="O23" s="706"/>
    </row>
    <row r="24" spans="1:26" ht="18.600000000000001" customHeight="1">
      <c r="A24" s="737" t="s">
        <v>1912</v>
      </c>
      <c r="B24" s="738"/>
      <c r="C24" s="706"/>
      <c r="D24" s="706"/>
      <c r="E24" s="706"/>
      <c r="F24" s="706"/>
      <c r="G24" s="706"/>
      <c r="H24" s="706"/>
      <c r="I24" s="706"/>
      <c r="J24" s="706"/>
      <c r="K24" s="706"/>
      <c r="L24" s="706"/>
      <c r="M24" s="706"/>
      <c r="N24" s="706"/>
      <c r="O24" s="706"/>
      <c r="P24" s="706"/>
      <c r="Q24" s="739"/>
      <c r="R24" s="706"/>
      <c r="S24" s="706"/>
      <c r="T24" s="706"/>
      <c r="U24" s="706"/>
      <c r="V24" s="706"/>
      <c r="W24" s="706"/>
      <c r="X24" s="706"/>
      <c r="Y24" s="706"/>
      <c r="Z24" s="706"/>
    </row>
    <row r="25" spans="1:26" ht="18.600000000000001" customHeight="1">
      <c r="A25" s="740" t="s">
        <v>1075</v>
      </c>
      <c r="B25" s="706" t="s">
        <v>1913</v>
      </c>
      <c r="C25" s="706"/>
      <c r="D25" s="706"/>
      <c r="E25" s="706"/>
      <c r="F25" s="706"/>
      <c r="G25" s="706"/>
      <c r="H25" s="706"/>
      <c r="I25" s="706"/>
      <c r="J25" s="706"/>
      <c r="K25" s="706"/>
      <c r="L25" s="706"/>
      <c r="M25" s="706"/>
      <c r="N25" s="706"/>
      <c r="O25" s="706"/>
      <c r="P25" s="706"/>
      <c r="Q25" s="706"/>
      <c r="R25" s="706"/>
      <c r="S25" s="706"/>
      <c r="T25" s="706"/>
      <c r="U25" s="706"/>
      <c r="V25" s="706"/>
      <c r="W25" s="706"/>
      <c r="X25" s="706"/>
      <c r="Y25" s="706"/>
      <c r="Z25" s="706"/>
    </row>
    <row r="26" spans="1:26" ht="18.600000000000001" customHeight="1">
      <c r="B26" s="707" t="s">
        <v>1914</v>
      </c>
    </row>
  </sheetData>
  <sheetProtection formatCells="0" formatColumns="0" formatRows="0" insertRows="0" deleteRows="0" selectLockedCells="1"/>
  <mergeCells count="16">
    <mergeCell ref="A7:A9"/>
    <mergeCell ref="B7:B9"/>
    <mergeCell ref="C7:D7"/>
    <mergeCell ref="E7:G7"/>
    <mergeCell ref="H7:J7"/>
    <mergeCell ref="O1:Q1"/>
    <mergeCell ref="O2:Q2"/>
    <mergeCell ref="D3:I3"/>
    <mergeCell ref="A4:Q4"/>
    <mergeCell ref="D6:N6"/>
    <mergeCell ref="N7:N9"/>
    <mergeCell ref="O7:O9"/>
    <mergeCell ref="P7:P9"/>
    <mergeCell ref="Q7:Q9"/>
    <mergeCell ref="C8:C9"/>
    <mergeCell ref="D8:D9"/>
  </mergeCells>
  <phoneticPr fontId="13" type="noConversion"/>
  <hyperlinks>
    <hyperlink ref="R1" location="預告統計資料發布時間表!A1" display="回發布時間表" xr:uid="{3869C161-2117-412F-8B4E-77673F7C0A7C}"/>
  </hyperlinks>
  <printOptions horizontalCentered="1"/>
  <pageMargins left="0.59055118110236227" right="0.59055118110236227" top="0.59055118110236227" bottom="0.59055118110236227" header="0.51181102362204722" footer="0.51181102362204722"/>
  <pageSetup paperSize="9" scale="75" firstPageNumber="0" orientation="landscape" horizontalDpi="300" verticalDpi="300"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9B0B0-617C-4A8D-AA13-0708034AD4E3}">
  <sheetPr>
    <pageSetUpPr fitToPage="1"/>
  </sheetPr>
  <dimension ref="A1:L29"/>
  <sheetViews>
    <sheetView showGridLines="0" workbookViewId="0">
      <selection activeCell="L1" sqref="L1"/>
    </sheetView>
  </sheetViews>
  <sheetFormatPr defaultColWidth="9" defaultRowHeight="13.8"/>
  <cols>
    <col min="1" max="1" width="13.21875" style="743" customWidth="1"/>
    <col min="2" max="2" width="13.109375" style="743" customWidth="1"/>
    <col min="3" max="3" width="16.33203125" style="743" customWidth="1"/>
    <col min="4" max="7" width="18.6640625" style="743" customWidth="1"/>
    <col min="8" max="8" width="9.109375" style="743" customWidth="1"/>
    <col min="9" max="9" width="10.88671875" style="743" customWidth="1"/>
    <col min="10" max="10" width="6.109375" style="743" customWidth="1"/>
    <col min="11" max="11" width="17.109375" style="743" customWidth="1"/>
    <col min="12" max="256" width="9" style="743"/>
    <col min="257" max="257" width="13.21875" style="743" customWidth="1"/>
    <col min="258" max="258" width="13.109375" style="743" customWidth="1"/>
    <col min="259" max="259" width="16.33203125" style="743" customWidth="1"/>
    <col min="260" max="263" width="18.6640625" style="743" customWidth="1"/>
    <col min="264" max="264" width="9.109375" style="743" customWidth="1"/>
    <col min="265" max="265" width="10.88671875" style="743" customWidth="1"/>
    <col min="266" max="266" width="6.109375" style="743" customWidth="1"/>
    <col min="267" max="267" width="17.109375" style="743" customWidth="1"/>
    <col min="268" max="512" width="9" style="743"/>
    <col min="513" max="513" width="13.21875" style="743" customWidth="1"/>
    <col min="514" max="514" width="13.109375" style="743" customWidth="1"/>
    <col min="515" max="515" width="16.33203125" style="743" customWidth="1"/>
    <col min="516" max="519" width="18.6640625" style="743" customWidth="1"/>
    <col min="520" max="520" width="9.109375" style="743" customWidth="1"/>
    <col min="521" max="521" width="10.88671875" style="743" customWidth="1"/>
    <col min="522" max="522" width="6.109375" style="743" customWidth="1"/>
    <col min="523" max="523" width="17.109375" style="743" customWidth="1"/>
    <col min="524" max="768" width="9" style="743"/>
    <col min="769" max="769" width="13.21875" style="743" customWidth="1"/>
    <col min="770" max="770" width="13.109375" style="743" customWidth="1"/>
    <col min="771" max="771" width="16.33203125" style="743" customWidth="1"/>
    <col min="772" max="775" width="18.6640625" style="743" customWidth="1"/>
    <col min="776" max="776" width="9.109375" style="743" customWidth="1"/>
    <col min="777" max="777" width="10.88671875" style="743" customWidth="1"/>
    <col min="778" max="778" width="6.109375" style="743" customWidth="1"/>
    <col min="779" max="779" width="17.109375" style="743" customWidth="1"/>
    <col min="780" max="1024" width="9" style="743"/>
    <col min="1025" max="1025" width="13.21875" style="743" customWidth="1"/>
    <col min="1026" max="1026" width="13.109375" style="743" customWidth="1"/>
    <col min="1027" max="1027" width="16.33203125" style="743" customWidth="1"/>
    <col min="1028" max="1031" width="18.6640625" style="743" customWidth="1"/>
    <col min="1032" max="1032" width="9.109375" style="743" customWidth="1"/>
    <col min="1033" max="1033" width="10.88671875" style="743" customWidth="1"/>
    <col min="1034" max="1034" width="6.109375" style="743" customWidth="1"/>
    <col min="1035" max="1035" width="17.109375" style="743" customWidth="1"/>
    <col min="1036" max="1280" width="9" style="743"/>
    <col min="1281" max="1281" width="13.21875" style="743" customWidth="1"/>
    <col min="1282" max="1282" width="13.109375" style="743" customWidth="1"/>
    <col min="1283" max="1283" width="16.33203125" style="743" customWidth="1"/>
    <col min="1284" max="1287" width="18.6640625" style="743" customWidth="1"/>
    <col min="1288" max="1288" width="9.109375" style="743" customWidth="1"/>
    <col min="1289" max="1289" width="10.88671875" style="743" customWidth="1"/>
    <col min="1290" max="1290" width="6.109375" style="743" customWidth="1"/>
    <col min="1291" max="1291" width="17.109375" style="743" customWidth="1"/>
    <col min="1292" max="1536" width="9" style="743"/>
    <col min="1537" max="1537" width="13.21875" style="743" customWidth="1"/>
    <col min="1538" max="1538" width="13.109375" style="743" customWidth="1"/>
    <col min="1539" max="1539" width="16.33203125" style="743" customWidth="1"/>
    <col min="1540" max="1543" width="18.6640625" style="743" customWidth="1"/>
    <col min="1544" max="1544" width="9.109375" style="743" customWidth="1"/>
    <col min="1545" max="1545" width="10.88671875" style="743" customWidth="1"/>
    <col min="1546" max="1546" width="6.109375" style="743" customWidth="1"/>
    <col min="1547" max="1547" width="17.109375" style="743" customWidth="1"/>
    <col min="1548" max="1792" width="9" style="743"/>
    <col min="1793" max="1793" width="13.21875" style="743" customWidth="1"/>
    <col min="1794" max="1794" width="13.109375" style="743" customWidth="1"/>
    <col min="1795" max="1795" width="16.33203125" style="743" customWidth="1"/>
    <col min="1796" max="1799" width="18.6640625" style="743" customWidth="1"/>
    <col min="1800" max="1800" width="9.109375" style="743" customWidth="1"/>
    <col min="1801" max="1801" width="10.88671875" style="743" customWidth="1"/>
    <col min="1802" max="1802" width="6.109375" style="743" customWidth="1"/>
    <col min="1803" max="1803" width="17.109375" style="743" customWidth="1"/>
    <col min="1804" max="2048" width="9" style="743"/>
    <col min="2049" max="2049" width="13.21875" style="743" customWidth="1"/>
    <col min="2050" max="2050" width="13.109375" style="743" customWidth="1"/>
    <col min="2051" max="2051" width="16.33203125" style="743" customWidth="1"/>
    <col min="2052" max="2055" width="18.6640625" style="743" customWidth="1"/>
    <col min="2056" max="2056" width="9.109375" style="743" customWidth="1"/>
    <col min="2057" max="2057" width="10.88671875" style="743" customWidth="1"/>
    <col min="2058" max="2058" width="6.109375" style="743" customWidth="1"/>
    <col min="2059" max="2059" width="17.109375" style="743" customWidth="1"/>
    <col min="2060" max="2304" width="9" style="743"/>
    <col min="2305" max="2305" width="13.21875" style="743" customWidth="1"/>
    <col min="2306" max="2306" width="13.109375" style="743" customWidth="1"/>
    <col min="2307" max="2307" width="16.33203125" style="743" customWidth="1"/>
    <col min="2308" max="2311" width="18.6640625" style="743" customWidth="1"/>
    <col min="2312" max="2312" width="9.109375" style="743" customWidth="1"/>
    <col min="2313" max="2313" width="10.88671875" style="743" customWidth="1"/>
    <col min="2314" max="2314" width="6.109375" style="743" customWidth="1"/>
    <col min="2315" max="2315" width="17.109375" style="743" customWidth="1"/>
    <col min="2316" max="2560" width="9" style="743"/>
    <col min="2561" max="2561" width="13.21875" style="743" customWidth="1"/>
    <col min="2562" max="2562" width="13.109375" style="743" customWidth="1"/>
    <col min="2563" max="2563" width="16.33203125" style="743" customWidth="1"/>
    <col min="2564" max="2567" width="18.6640625" style="743" customWidth="1"/>
    <col min="2568" max="2568" width="9.109375" style="743" customWidth="1"/>
    <col min="2569" max="2569" width="10.88671875" style="743" customWidth="1"/>
    <col min="2570" max="2570" width="6.109375" style="743" customWidth="1"/>
    <col min="2571" max="2571" width="17.109375" style="743" customWidth="1"/>
    <col min="2572" max="2816" width="9" style="743"/>
    <col min="2817" max="2817" width="13.21875" style="743" customWidth="1"/>
    <col min="2818" max="2818" width="13.109375" style="743" customWidth="1"/>
    <col min="2819" max="2819" width="16.33203125" style="743" customWidth="1"/>
    <col min="2820" max="2823" width="18.6640625" style="743" customWidth="1"/>
    <col min="2824" max="2824" width="9.109375" style="743" customWidth="1"/>
    <col min="2825" max="2825" width="10.88671875" style="743" customWidth="1"/>
    <col min="2826" max="2826" width="6.109375" style="743" customWidth="1"/>
    <col min="2827" max="2827" width="17.109375" style="743" customWidth="1"/>
    <col min="2828" max="3072" width="9" style="743"/>
    <col min="3073" max="3073" width="13.21875" style="743" customWidth="1"/>
    <col min="3074" max="3074" width="13.109375" style="743" customWidth="1"/>
    <col min="3075" max="3075" width="16.33203125" style="743" customWidth="1"/>
    <col min="3076" max="3079" width="18.6640625" style="743" customWidth="1"/>
    <col min="3080" max="3080" width="9.109375" style="743" customWidth="1"/>
    <col min="3081" max="3081" width="10.88671875" style="743" customWidth="1"/>
    <col min="3082" max="3082" width="6.109375" style="743" customWidth="1"/>
    <col min="3083" max="3083" width="17.109375" style="743" customWidth="1"/>
    <col min="3084" max="3328" width="9" style="743"/>
    <col min="3329" max="3329" width="13.21875" style="743" customWidth="1"/>
    <col min="3330" max="3330" width="13.109375" style="743" customWidth="1"/>
    <col min="3331" max="3331" width="16.33203125" style="743" customWidth="1"/>
    <col min="3332" max="3335" width="18.6640625" style="743" customWidth="1"/>
    <col min="3336" max="3336" width="9.109375" style="743" customWidth="1"/>
    <col min="3337" max="3337" width="10.88671875" style="743" customWidth="1"/>
    <col min="3338" max="3338" width="6.109375" style="743" customWidth="1"/>
    <col min="3339" max="3339" width="17.109375" style="743" customWidth="1"/>
    <col min="3340" max="3584" width="9" style="743"/>
    <col min="3585" max="3585" width="13.21875" style="743" customWidth="1"/>
    <col min="3586" max="3586" width="13.109375" style="743" customWidth="1"/>
    <col min="3587" max="3587" width="16.33203125" style="743" customWidth="1"/>
    <col min="3588" max="3591" width="18.6640625" style="743" customWidth="1"/>
    <col min="3592" max="3592" width="9.109375" style="743" customWidth="1"/>
    <col min="3593" max="3593" width="10.88671875" style="743" customWidth="1"/>
    <col min="3594" max="3594" width="6.109375" style="743" customWidth="1"/>
    <col min="3595" max="3595" width="17.109375" style="743" customWidth="1"/>
    <col min="3596" max="3840" width="9" style="743"/>
    <col min="3841" max="3841" width="13.21875" style="743" customWidth="1"/>
    <col min="3842" max="3842" width="13.109375" style="743" customWidth="1"/>
    <col min="3843" max="3843" width="16.33203125" style="743" customWidth="1"/>
    <col min="3844" max="3847" width="18.6640625" style="743" customWidth="1"/>
    <col min="3848" max="3848" width="9.109375" style="743" customWidth="1"/>
    <col min="3849" max="3849" width="10.88671875" style="743" customWidth="1"/>
    <col min="3850" max="3850" width="6.109375" style="743" customWidth="1"/>
    <col min="3851" max="3851" width="17.109375" style="743" customWidth="1"/>
    <col min="3852" max="4096" width="9" style="743"/>
    <col min="4097" max="4097" width="13.21875" style="743" customWidth="1"/>
    <col min="4098" max="4098" width="13.109375" style="743" customWidth="1"/>
    <col min="4099" max="4099" width="16.33203125" style="743" customWidth="1"/>
    <col min="4100" max="4103" width="18.6640625" style="743" customWidth="1"/>
    <col min="4104" max="4104" width="9.109375" style="743" customWidth="1"/>
    <col min="4105" max="4105" width="10.88671875" style="743" customWidth="1"/>
    <col min="4106" max="4106" width="6.109375" style="743" customWidth="1"/>
    <col min="4107" max="4107" width="17.109375" style="743" customWidth="1"/>
    <col min="4108" max="4352" width="9" style="743"/>
    <col min="4353" max="4353" width="13.21875" style="743" customWidth="1"/>
    <col min="4354" max="4354" width="13.109375" style="743" customWidth="1"/>
    <col min="4355" max="4355" width="16.33203125" style="743" customWidth="1"/>
    <col min="4356" max="4359" width="18.6640625" style="743" customWidth="1"/>
    <col min="4360" max="4360" width="9.109375" style="743" customWidth="1"/>
    <col min="4361" max="4361" width="10.88671875" style="743" customWidth="1"/>
    <col min="4362" max="4362" width="6.109375" style="743" customWidth="1"/>
    <col min="4363" max="4363" width="17.109375" style="743" customWidth="1"/>
    <col min="4364" max="4608" width="9" style="743"/>
    <col min="4609" max="4609" width="13.21875" style="743" customWidth="1"/>
    <col min="4610" max="4610" width="13.109375" style="743" customWidth="1"/>
    <col min="4611" max="4611" width="16.33203125" style="743" customWidth="1"/>
    <col min="4612" max="4615" width="18.6640625" style="743" customWidth="1"/>
    <col min="4616" max="4616" width="9.109375" style="743" customWidth="1"/>
    <col min="4617" max="4617" width="10.88671875" style="743" customWidth="1"/>
    <col min="4618" max="4618" width="6.109375" style="743" customWidth="1"/>
    <col min="4619" max="4619" width="17.109375" style="743" customWidth="1"/>
    <col min="4620" max="4864" width="9" style="743"/>
    <col min="4865" max="4865" width="13.21875" style="743" customWidth="1"/>
    <col min="4866" max="4866" width="13.109375" style="743" customWidth="1"/>
    <col min="4867" max="4867" width="16.33203125" style="743" customWidth="1"/>
    <col min="4868" max="4871" width="18.6640625" style="743" customWidth="1"/>
    <col min="4872" max="4872" width="9.109375" style="743" customWidth="1"/>
    <col min="4873" max="4873" width="10.88671875" style="743" customWidth="1"/>
    <col min="4874" max="4874" width="6.109375" style="743" customWidth="1"/>
    <col min="4875" max="4875" width="17.109375" style="743" customWidth="1"/>
    <col min="4876" max="5120" width="9" style="743"/>
    <col min="5121" max="5121" width="13.21875" style="743" customWidth="1"/>
    <col min="5122" max="5122" width="13.109375" style="743" customWidth="1"/>
    <col min="5123" max="5123" width="16.33203125" style="743" customWidth="1"/>
    <col min="5124" max="5127" width="18.6640625" style="743" customWidth="1"/>
    <col min="5128" max="5128" width="9.109375" style="743" customWidth="1"/>
    <col min="5129" max="5129" width="10.88671875" style="743" customWidth="1"/>
    <col min="5130" max="5130" width="6.109375" style="743" customWidth="1"/>
    <col min="5131" max="5131" width="17.109375" style="743" customWidth="1"/>
    <col min="5132" max="5376" width="9" style="743"/>
    <col min="5377" max="5377" width="13.21875" style="743" customWidth="1"/>
    <col min="5378" max="5378" width="13.109375" style="743" customWidth="1"/>
    <col min="5379" max="5379" width="16.33203125" style="743" customWidth="1"/>
    <col min="5380" max="5383" width="18.6640625" style="743" customWidth="1"/>
    <col min="5384" max="5384" width="9.109375" style="743" customWidth="1"/>
    <col min="5385" max="5385" width="10.88671875" style="743" customWidth="1"/>
    <col min="5386" max="5386" width="6.109375" style="743" customWidth="1"/>
    <col min="5387" max="5387" width="17.109375" style="743" customWidth="1"/>
    <col min="5388" max="5632" width="9" style="743"/>
    <col min="5633" max="5633" width="13.21875" style="743" customWidth="1"/>
    <col min="5634" max="5634" width="13.109375" style="743" customWidth="1"/>
    <col min="5635" max="5635" width="16.33203125" style="743" customWidth="1"/>
    <col min="5636" max="5639" width="18.6640625" style="743" customWidth="1"/>
    <col min="5640" max="5640" width="9.109375" style="743" customWidth="1"/>
    <col min="5641" max="5641" width="10.88671875" style="743" customWidth="1"/>
    <col min="5642" max="5642" width="6.109375" style="743" customWidth="1"/>
    <col min="5643" max="5643" width="17.109375" style="743" customWidth="1"/>
    <col min="5644" max="5888" width="9" style="743"/>
    <col min="5889" max="5889" width="13.21875" style="743" customWidth="1"/>
    <col min="5890" max="5890" width="13.109375" style="743" customWidth="1"/>
    <col min="5891" max="5891" width="16.33203125" style="743" customWidth="1"/>
    <col min="5892" max="5895" width="18.6640625" style="743" customWidth="1"/>
    <col min="5896" max="5896" width="9.109375" style="743" customWidth="1"/>
    <col min="5897" max="5897" width="10.88671875" style="743" customWidth="1"/>
    <col min="5898" max="5898" width="6.109375" style="743" customWidth="1"/>
    <col min="5899" max="5899" width="17.109375" style="743" customWidth="1"/>
    <col min="5900" max="6144" width="9" style="743"/>
    <col min="6145" max="6145" width="13.21875" style="743" customWidth="1"/>
    <col min="6146" max="6146" width="13.109375" style="743" customWidth="1"/>
    <col min="6147" max="6147" width="16.33203125" style="743" customWidth="1"/>
    <col min="6148" max="6151" width="18.6640625" style="743" customWidth="1"/>
    <col min="6152" max="6152" width="9.109375" style="743" customWidth="1"/>
    <col min="6153" max="6153" width="10.88671875" style="743" customWidth="1"/>
    <col min="6154" max="6154" width="6.109375" style="743" customWidth="1"/>
    <col min="6155" max="6155" width="17.109375" style="743" customWidth="1"/>
    <col min="6156" max="6400" width="9" style="743"/>
    <col min="6401" max="6401" width="13.21875" style="743" customWidth="1"/>
    <col min="6402" max="6402" width="13.109375" style="743" customWidth="1"/>
    <col min="6403" max="6403" width="16.33203125" style="743" customWidth="1"/>
    <col min="6404" max="6407" width="18.6640625" style="743" customWidth="1"/>
    <col min="6408" max="6408" width="9.109375" style="743" customWidth="1"/>
    <col min="6409" max="6409" width="10.88671875" style="743" customWidth="1"/>
    <col min="6410" max="6410" width="6.109375" style="743" customWidth="1"/>
    <col min="6411" max="6411" width="17.109375" style="743" customWidth="1"/>
    <col min="6412" max="6656" width="9" style="743"/>
    <col min="6657" max="6657" width="13.21875" style="743" customWidth="1"/>
    <col min="6658" max="6658" width="13.109375" style="743" customWidth="1"/>
    <col min="6659" max="6659" width="16.33203125" style="743" customWidth="1"/>
    <col min="6660" max="6663" width="18.6640625" style="743" customWidth="1"/>
    <col min="6664" max="6664" width="9.109375" style="743" customWidth="1"/>
    <col min="6665" max="6665" width="10.88671875" style="743" customWidth="1"/>
    <col min="6666" max="6666" width="6.109375" style="743" customWidth="1"/>
    <col min="6667" max="6667" width="17.109375" style="743" customWidth="1"/>
    <col min="6668" max="6912" width="9" style="743"/>
    <col min="6913" max="6913" width="13.21875" style="743" customWidth="1"/>
    <col min="6914" max="6914" width="13.109375" style="743" customWidth="1"/>
    <col min="6915" max="6915" width="16.33203125" style="743" customWidth="1"/>
    <col min="6916" max="6919" width="18.6640625" style="743" customWidth="1"/>
    <col min="6920" max="6920" width="9.109375" style="743" customWidth="1"/>
    <col min="6921" max="6921" width="10.88671875" style="743" customWidth="1"/>
    <col min="6922" max="6922" width="6.109375" style="743" customWidth="1"/>
    <col min="6923" max="6923" width="17.109375" style="743" customWidth="1"/>
    <col min="6924" max="7168" width="9" style="743"/>
    <col min="7169" max="7169" width="13.21875" style="743" customWidth="1"/>
    <col min="7170" max="7170" width="13.109375" style="743" customWidth="1"/>
    <col min="7171" max="7171" width="16.33203125" style="743" customWidth="1"/>
    <col min="7172" max="7175" width="18.6640625" style="743" customWidth="1"/>
    <col min="7176" max="7176" width="9.109375" style="743" customWidth="1"/>
    <col min="7177" max="7177" width="10.88671875" style="743" customWidth="1"/>
    <col min="7178" max="7178" width="6.109375" style="743" customWidth="1"/>
    <col min="7179" max="7179" width="17.109375" style="743" customWidth="1"/>
    <col min="7180" max="7424" width="9" style="743"/>
    <col min="7425" max="7425" width="13.21875" style="743" customWidth="1"/>
    <col min="7426" max="7426" width="13.109375" style="743" customWidth="1"/>
    <col min="7427" max="7427" width="16.33203125" style="743" customWidth="1"/>
    <col min="7428" max="7431" width="18.6640625" style="743" customWidth="1"/>
    <col min="7432" max="7432" width="9.109375" style="743" customWidth="1"/>
    <col min="7433" max="7433" width="10.88671875" style="743" customWidth="1"/>
    <col min="7434" max="7434" width="6.109375" style="743" customWidth="1"/>
    <col min="7435" max="7435" width="17.109375" style="743" customWidth="1"/>
    <col min="7436" max="7680" width="9" style="743"/>
    <col min="7681" max="7681" width="13.21875" style="743" customWidth="1"/>
    <col min="7682" max="7682" width="13.109375" style="743" customWidth="1"/>
    <col min="7683" max="7683" width="16.33203125" style="743" customWidth="1"/>
    <col min="7684" max="7687" width="18.6640625" style="743" customWidth="1"/>
    <col min="7688" max="7688" width="9.109375" style="743" customWidth="1"/>
    <col min="7689" max="7689" width="10.88671875" style="743" customWidth="1"/>
    <col min="7690" max="7690" width="6.109375" style="743" customWidth="1"/>
    <col min="7691" max="7691" width="17.109375" style="743" customWidth="1"/>
    <col min="7692" max="7936" width="9" style="743"/>
    <col min="7937" max="7937" width="13.21875" style="743" customWidth="1"/>
    <col min="7938" max="7938" width="13.109375" style="743" customWidth="1"/>
    <col min="7939" max="7939" width="16.33203125" style="743" customWidth="1"/>
    <col min="7940" max="7943" width="18.6640625" style="743" customWidth="1"/>
    <col min="7944" max="7944" width="9.109375" style="743" customWidth="1"/>
    <col min="7945" max="7945" width="10.88671875" style="743" customWidth="1"/>
    <col min="7946" max="7946" width="6.109375" style="743" customWidth="1"/>
    <col min="7947" max="7947" width="17.109375" style="743" customWidth="1"/>
    <col min="7948" max="8192" width="9" style="743"/>
    <col min="8193" max="8193" width="13.21875" style="743" customWidth="1"/>
    <col min="8194" max="8194" width="13.109375" style="743" customWidth="1"/>
    <col min="8195" max="8195" width="16.33203125" style="743" customWidth="1"/>
    <col min="8196" max="8199" width="18.6640625" style="743" customWidth="1"/>
    <col min="8200" max="8200" width="9.109375" style="743" customWidth="1"/>
    <col min="8201" max="8201" width="10.88671875" style="743" customWidth="1"/>
    <col min="8202" max="8202" width="6.109375" style="743" customWidth="1"/>
    <col min="8203" max="8203" width="17.109375" style="743" customWidth="1"/>
    <col min="8204" max="8448" width="9" style="743"/>
    <col min="8449" max="8449" width="13.21875" style="743" customWidth="1"/>
    <col min="8450" max="8450" width="13.109375" style="743" customWidth="1"/>
    <col min="8451" max="8451" width="16.33203125" style="743" customWidth="1"/>
    <col min="8452" max="8455" width="18.6640625" style="743" customWidth="1"/>
    <col min="8456" max="8456" width="9.109375" style="743" customWidth="1"/>
    <col min="8457" max="8457" width="10.88671875" style="743" customWidth="1"/>
    <col min="8458" max="8458" width="6.109375" style="743" customWidth="1"/>
    <col min="8459" max="8459" width="17.109375" style="743" customWidth="1"/>
    <col min="8460" max="8704" width="9" style="743"/>
    <col min="8705" max="8705" width="13.21875" style="743" customWidth="1"/>
    <col min="8706" max="8706" width="13.109375" style="743" customWidth="1"/>
    <col min="8707" max="8707" width="16.33203125" style="743" customWidth="1"/>
    <col min="8708" max="8711" width="18.6640625" style="743" customWidth="1"/>
    <col min="8712" max="8712" width="9.109375" style="743" customWidth="1"/>
    <col min="8713" max="8713" width="10.88671875" style="743" customWidth="1"/>
    <col min="8714" max="8714" width="6.109375" style="743" customWidth="1"/>
    <col min="8715" max="8715" width="17.109375" style="743" customWidth="1"/>
    <col min="8716" max="8960" width="9" style="743"/>
    <col min="8961" max="8961" width="13.21875" style="743" customWidth="1"/>
    <col min="8962" max="8962" width="13.109375" style="743" customWidth="1"/>
    <col min="8963" max="8963" width="16.33203125" style="743" customWidth="1"/>
    <col min="8964" max="8967" width="18.6640625" style="743" customWidth="1"/>
    <col min="8968" max="8968" width="9.109375" style="743" customWidth="1"/>
    <col min="8969" max="8969" width="10.88671875" style="743" customWidth="1"/>
    <col min="8970" max="8970" width="6.109375" style="743" customWidth="1"/>
    <col min="8971" max="8971" width="17.109375" style="743" customWidth="1"/>
    <col min="8972" max="9216" width="9" style="743"/>
    <col min="9217" max="9217" width="13.21875" style="743" customWidth="1"/>
    <col min="9218" max="9218" width="13.109375" style="743" customWidth="1"/>
    <col min="9219" max="9219" width="16.33203125" style="743" customWidth="1"/>
    <col min="9220" max="9223" width="18.6640625" style="743" customWidth="1"/>
    <col min="9224" max="9224" width="9.109375" style="743" customWidth="1"/>
    <col min="9225" max="9225" width="10.88671875" style="743" customWidth="1"/>
    <col min="9226" max="9226" width="6.109375" style="743" customWidth="1"/>
    <col min="9227" max="9227" width="17.109375" style="743" customWidth="1"/>
    <col min="9228" max="9472" width="9" style="743"/>
    <col min="9473" max="9473" width="13.21875" style="743" customWidth="1"/>
    <col min="9474" max="9474" width="13.109375" style="743" customWidth="1"/>
    <col min="9475" max="9475" width="16.33203125" style="743" customWidth="1"/>
    <col min="9476" max="9479" width="18.6640625" style="743" customWidth="1"/>
    <col min="9480" max="9480" width="9.109375" style="743" customWidth="1"/>
    <col min="9481" max="9481" width="10.88671875" style="743" customWidth="1"/>
    <col min="9482" max="9482" width="6.109375" style="743" customWidth="1"/>
    <col min="9483" max="9483" width="17.109375" style="743" customWidth="1"/>
    <col min="9484" max="9728" width="9" style="743"/>
    <col min="9729" max="9729" width="13.21875" style="743" customWidth="1"/>
    <col min="9730" max="9730" width="13.109375" style="743" customWidth="1"/>
    <col min="9731" max="9731" width="16.33203125" style="743" customWidth="1"/>
    <col min="9732" max="9735" width="18.6640625" style="743" customWidth="1"/>
    <col min="9736" max="9736" width="9.109375" style="743" customWidth="1"/>
    <col min="9737" max="9737" width="10.88671875" style="743" customWidth="1"/>
    <col min="9738" max="9738" width="6.109375" style="743" customWidth="1"/>
    <col min="9739" max="9739" width="17.109375" style="743" customWidth="1"/>
    <col min="9740" max="9984" width="9" style="743"/>
    <col min="9985" max="9985" width="13.21875" style="743" customWidth="1"/>
    <col min="9986" max="9986" width="13.109375" style="743" customWidth="1"/>
    <col min="9987" max="9987" width="16.33203125" style="743" customWidth="1"/>
    <col min="9988" max="9991" width="18.6640625" style="743" customWidth="1"/>
    <col min="9992" max="9992" width="9.109375" style="743" customWidth="1"/>
    <col min="9993" max="9993" width="10.88671875" style="743" customWidth="1"/>
    <col min="9994" max="9994" width="6.109375" style="743" customWidth="1"/>
    <col min="9995" max="9995" width="17.109375" style="743" customWidth="1"/>
    <col min="9996" max="10240" width="9" style="743"/>
    <col min="10241" max="10241" width="13.21875" style="743" customWidth="1"/>
    <col min="10242" max="10242" width="13.109375" style="743" customWidth="1"/>
    <col min="10243" max="10243" width="16.33203125" style="743" customWidth="1"/>
    <col min="10244" max="10247" width="18.6640625" style="743" customWidth="1"/>
    <col min="10248" max="10248" width="9.109375" style="743" customWidth="1"/>
    <col min="10249" max="10249" width="10.88671875" style="743" customWidth="1"/>
    <col min="10250" max="10250" width="6.109375" style="743" customWidth="1"/>
    <col min="10251" max="10251" width="17.109375" style="743" customWidth="1"/>
    <col min="10252" max="10496" width="9" style="743"/>
    <col min="10497" max="10497" width="13.21875" style="743" customWidth="1"/>
    <col min="10498" max="10498" width="13.109375" style="743" customWidth="1"/>
    <col min="10499" max="10499" width="16.33203125" style="743" customWidth="1"/>
    <col min="10500" max="10503" width="18.6640625" style="743" customWidth="1"/>
    <col min="10504" max="10504" width="9.109375" style="743" customWidth="1"/>
    <col min="10505" max="10505" width="10.88671875" style="743" customWidth="1"/>
    <col min="10506" max="10506" width="6.109375" style="743" customWidth="1"/>
    <col min="10507" max="10507" width="17.109375" style="743" customWidth="1"/>
    <col min="10508" max="10752" width="9" style="743"/>
    <col min="10753" max="10753" width="13.21875" style="743" customWidth="1"/>
    <col min="10754" max="10754" width="13.109375" style="743" customWidth="1"/>
    <col min="10755" max="10755" width="16.33203125" style="743" customWidth="1"/>
    <col min="10756" max="10759" width="18.6640625" style="743" customWidth="1"/>
    <col min="10760" max="10760" width="9.109375" style="743" customWidth="1"/>
    <col min="10761" max="10761" width="10.88671875" style="743" customWidth="1"/>
    <col min="10762" max="10762" width="6.109375" style="743" customWidth="1"/>
    <col min="10763" max="10763" width="17.109375" style="743" customWidth="1"/>
    <col min="10764" max="11008" width="9" style="743"/>
    <col min="11009" max="11009" width="13.21875" style="743" customWidth="1"/>
    <col min="11010" max="11010" width="13.109375" style="743" customWidth="1"/>
    <col min="11011" max="11011" width="16.33203125" style="743" customWidth="1"/>
    <col min="11012" max="11015" width="18.6640625" style="743" customWidth="1"/>
    <col min="11016" max="11016" width="9.109375" style="743" customWidth="1"/>
    <col min="11017" max="11017" width="10.88671875" style="743" customWidth="1"/>
    <col min="11018" max="11018" width="6.109375" style="743" customWidth="1"/>
    <col min="11019" max="11019" width="17.109375" style="743" customWidth="1"/>
    <col min="11020" max="11264" width="9" style="743"/>
    <col min="11265" max="11265" width="13.21875" style="743" customWidth="1"/>
    <col min="11266" max="11266" width="13.109375" style="743" customWidth="1"/>
    <col min="11267" max="11267" width="16.33203125" style="743" customWidth="1"/>
    <col min="11268" max="11271" width="18.6640625" style="743" customWidth="1"/>
    <col min="11272" max="11272" width="9.109375" style="743" customWidth="1"/>
    <col min="11273" max="11273" width="10.88671875" style="743" customWidth="1"/>
    <col min="11274" max="11274" width="6.109375" style="743" customWidth="1"/>
    <col min="11275" max="11275" width="17.109375" style="743" customWidth="1"/>
    <col min="11276" max="11520" width="9" style="743"/>
    <col min="11521" max="11521" width="13.21875" style="743" customWidth="1"/>
    <col min="11522" max="11522" width="13.109375" style="743" customWidth="1"/>
    <col min="11523" max="11523" width="16.33203125" style="743" customWidth="1"/>
    <col min="11524" max="11527" width="18.6640625" style="743" customWidth="1"/>
    <col min="11528" max="11528" width="9.109375" style="743" customWidth="1"/>
    <col min="11529" max="11529" width="10.88671875" style="743" customWidth="1"/>
    <col min="11530" max="11530" width="6.109375" style="743" customWidth="1"/>
    <col min="11531" max="11531" width="17.109375" style="743" customWidth="1"/>
    <col min="11532" max="11776" width="9" style="743"/>
    <col min="11777" max="11777" width="13.21875" style="743" customWidth="1"/>
    <col min="11778" max="11778" width="13.109375" style="743" customWidth="1"/>
    <col min="11779" max="11779" width="16.33203125" style="743" customWidth="1"/>
    <col min="11780" max="11783" width="18.6640625" style="743" customWidth="1"/>
    <col min="11784" max="11784" width="9.109375" style="743" customWidth="1"/>
    <col min="11785" max="11785" width="10.88671875" style="743" customWidth="1"/>
    <col min="11786" max="11786" width="6.109375" style="743" customWidth="1"/>
    <col min="11787" max="11787" width="17.109375" style="743" customWidth="1"/>
    <col min="11788" max="12032" width="9" style="743"/>
    <col min="12033" max="12033" width="13.21875" style="743" customWidth="1"/>
    <col min="12034" max="12034" width="13.109375" style="743" customWidth="1"/>
    <col min="12035" max="12035" width="16.33203125" style="743" customWidth="1"/>
    <col min="12036" max="12039" width="18.6640625" style="743" customWidth="1"/>
    <col min="12040" max="12040" width="9.109375" style="743" customWidth="1"/>
    <col min="12041" max="12041" width="10.88671875" style="743" customWidth="1"/>
    <col min="12042" max="12042" width="6.109375" style="743" customWidth="1"/>
    <col min="12043" max="12043" width="17.109375" style="743" customWidth="1"/>
    <col min="12044" max="12288" width="9" style="743"/>
    <col min="12289" max="12289" width="13.21875" style="743" customWidth="1"/>
    <col min="12290" max="12290" width="13.109375" style="743" customWidth="1"/>
    <col min="12291" max="12291" width="16.33203125" style="743" customWidth="1"/>
    <col min="12292" max="12295" width="18.6640625" style="743" customWidth="1"/>
    <col min="12296" max="12296" width="9.109375" style="743" customWidth="1"/>
    <col min="12297" max="12297" width="10.88671875" style="743" customWidth="1"/>
    <col min="12298" max="12298" width="6.109375" style="743" customWidth="1"/>
    <col min="12299" max="12299" width="17.109375" style="743" customWidth="1"/>
    <col min="12300" max="12544" width="9" style="743"/>
    <col min="12545" max="12545" width="13.21875" style="743" customWidth="1"/>
    <col min="12546" max="12546" width="13.109375" style="743" customWidth="1"/>
    <col min="12547" max="12547" width="16.33203125" style="743" customWidth="1"/>
    <col min="12548" max="12551" width="18.6640625" style="743" customWidth="1"/>
    <col min="12552" max="12552" width="9.109375" style="743" customWidth="1"/>
    <col min="12553" max="12553" width="10.88671875" style="743" customWidth="1"/>
    <col min="12554" max="12554" width="6.109375" style="743" customWidth="1"/>
    <col min="12555" max="12555" width="17.109375" style="743" customWidth="1"/>
    <col min="12556" max="12800" width="9" style="743"/>
    <col min="12801" max="12801" width="13.21875" style="743" customWidth="1"/>
    <col min="12802" max="12802" width="13.109375" style="743" customWidth="1"/>
    <col min="12803" max="12803" width="16.33203125" style="743" customWidth="1"/>
    <col min="12804" max="12807" width="18.6640625" style="743" customWidth="1"/>
    <col min="12808" max="12808" width="9.109375" style="743" customWidth="1"/>
    <col min="12809" max="12809" width="10.88671875" style="743" customWidth="1"/>
    <col min="12810" max="12810" width="6.109375" style="743" customWidth="1"/>
    <col min="12811" max="12811" width="17.109375" style="743" customWidth="1"/>
    <col min="12812" max="13056" width="9" style="743"/>
    <col min="13057" max="13057" width="13.21875" style="743" customWidth="1"/>
    <col min="13058" max="13058" width="13.109375" style="743" customWidth="1"/>
    <col min="13059" max="13059" width="16.33203125" style="743" customWidth="1"/>
    <col min="13060" max="13063" width="18.6640625" style="743" customWidth="1"/>
    <col min="13064" max="13064" width="9.109375" style="743" customWidth="1"/>
    <col min="13065" max="13065" width="10.88671875" style="743" customWidth="1"/>
    <col min="13066" max="13066" width="6.109375" style="743" customWidth="1"/>
    <col min="13067" max="13067" width="17.109375" style="743" customWidth="1"/>
    <col min="13068" max="13312" width="9" style="743"/>
    <col min="13313" max="13313" width="13.21875" style="743" customWidth="1"/>
    <col min="13314" max="13314" width="13.109375" style="743" customWidth="1"/>
    <col min="13315" max="13315" width="16.33203125" style="743" customWidth="1"/>
    <col min="13316" max="13319" width="18.6640625" style="743" customWidth="1"/>
    <col min="13320" max="13320" width="9.109375" style="743" customWidth="1"/>
    <col min="13321" max="13321" width="10.88671875" style="743" customWidth="1"/>
    <col min="13322" max="13322" width="6.109375" style="743" customWidth="1"/>
    <col min="13323" max="13323" width="17.109375" style="743" customWidth="1"/>
    <col min="13324" max="13568" width="9" style="743"/>
    <col min="13569" max="13569" width="13.21875" style="743" customWidth="1"/>
    <col min="13570" max="13570" width="13.109375" style="743" customWidth="1"/>
    <col min="13571" max="13571" width="16.33203125" style="743" customWidth="1"/>
    <col min="13572" max="13575" width="18.6640625" style="743" customWidth="1"/>
    <col min="13576" max="13576" width="9.109375" style="743" customWidth="1"/>
    <col min="13577" max="13577" width="10.88671875" style="743" customWidth="1"/>
    <col min="13578" max="13578" width="6.109375" style="743" customWidth="1"/>
    <col min="13579" max="13579" width="17.109375" style="743" customWidth="1"/>
    <col min="13580" max="13824" width="9" style="743"/>
    <col min="13825" max="13825" width="13.21875" style="743" customWidth="1"/>
    <col min="13826" max="13826" width="13.109375" style="743" customWidth="1"/>
    <col min="13827" max="13827" width="16.33203125" style="743" customWidth="1"/>
    <col min="13828" max="13831" width="18.6640625" style="743" customWidth="1"/>
    <col min="13832" max="13832" width="9.109375" style="743" customWidth="1"/>
    <col min="13833" max="13833" width="10.88671875" style="743" customWidth="1"/>
    <col min="13834" max="13834" width="6.109375" style="743" customWidth="1"/>
    <col min="13835" max="13835" width="17.109375" style="743" customWidth="1"/>
    <col min="13836" max="14080" width="9" style="743"/>
    <col min="14081" max="14081" width="13.21875" style="743" customWidth="1"/>
    <col min="14082" max="14082" width="13.109375" style="743" customWidth="1"/>
    <col min="14083" max="14083" width="16.33203125" style="743" customWidth="1"/>
    <col min="14084" max="14087" width="18.6640625" style="743" customWidth="1"/>
    <col min="14088" max="14088" width="9.109375" style="743" customWidth="1"/>
    <col min="14089" max="14089" width="10.88671875" style="743" customWidth="1"/>
    <col min="14090" max="14090" width="6.109375" style="743" customWidth="1"/>
    <col min="14091" max="14091" width="17.109375" style="743" customWidth="1"/>
    <col min="14092" max="14336" width="9" style="743"/>
    <col min="14337" max="14337" width="13.21875" style="743" customWidth="1"/>
    <col min="14338" max="14338" width="13.109375" style="743" customWidth="1"/>
    <col min="14339" max="14339" width="16.33203125" style="743" customWidth="1"/>
    <col min="14340" max="14343" width="18.6640625" style="743" customWidth="1"/>
    <col min="14344" max="14344" width="9.109375" style="743" customWidth="1"/>
    <col min="14345" max="14345" width="10.88671875" style="743" customWidth="1"/>
    <col min="14346" max="14346" width="6.109375" style="743" customWidth="1"/>
    <col min="14347" max="14347" width="17.109375" style="743" customWidth="1"/>
    <col min="14348" max="14592" width="9" style="743"/>
    <col min="14593" max="14593" width="13.21875" style="743" customWidth="1"/>
    <col min="14594" max="14594" width="13.109375" style="743" customWidth="1"/>
    <col min="14595" max="14595" width="16.33203125" style="743" customWidth="1"/>
    <col min="14596" max="14599" width="18.6640625" style="743" customWidth="1"/>
    <col min="14600" max="14600" width="9.109375" style="743" customWidth="1"/>
    <col min="14601" max="14601" width="10.88671875" style="743" customWidth="1"/>
    <col min="14602" max="14602" width="6.109375" style="743" customWidth="1"/>
    <col min="14603" max="14603" width="17.109375" style="743" customWidth="1"/>
    <col min="14604" max="14848" width="9" style="743"/>
    <col min="14849" max="14849" width="13.21875" style="743" customWidth="1"/>
    <col min="14850" max="14850" width="13.109375" style="743" customWidth="1"/>
    <col min="14851" max="14851" width="16.33203125" style="743" customWidth="1"/>
    <col min="14852" max="14855" width="18.6640625" style="743" customWidth="1"/>
    <col min="14856" max="14856" width="9.109375" style="743" customWidth="1"/>
    <col min="14857" max="14857" width="10.88671875" style="743" customWidth="1"/>
    <col min="14858" max="14858" width="6.109375" style="743" customWidth="1"/>
    <col min="14859" max="14859" width="17.109375" style="743" customWidth="1"/>
    <col min="14860" max="15104" width="9" style="743"/>
    <col min="15105" max="15105" width="13.21875" style="743" customWidth="1"/>
    <col min="15106" max="15106" width="13.109375" style="743" customWidth="1"/>
    <col min="15107" max="15107" width="16.33203125" style="743" customWidth="1"/>
    <col min="15108" max="15111" width="18.6640625" style="743" customWidth="1"/>
    <col min="15112" max="15112" width="9.109375" style="743" customWidth="1"/>
    <col min="15113" max="15113" width="10.88671875" style="743" customWidth="1"/>
    <col min="15114" max="15114" width="6.109375" style="743" customWidth="1"/>
    <col min="15115" max="15115" width="17.109375" style="743" customWidth="1"/>
    <col min="15116" max="15360" width="9" style="743"/>
    <col min="15361" max="15361" width="13.21875" style="743" customWidth="1"/>
    <col min="15362" max="15362" width="13.109375" style="743" customWidth="1"/>
    <col min="15363" max="15363" width="16.33203125" style="743" customWidth="1"/>
    <col min="15364" max="15367" width="18.6640625" style="743" customWidth="1"/>
    <col min="15368" max="15368" width="9.109375" style="743" customWidth="1"/>
    <col min="15369" max="15369" width="10.88671875" style="743" customWidth="1"/>
    <col min="15370" max="15370" width="6.109375" style="743" customWidth="1"/>
    <col min="15371" max="15371" width="17.109375" style="743" customWidth="1"/>
    <col min="15372" max="15616" width="9" style="743"/>
    <col min="15617" max="15617" width="13.21875" style="743" customWidth="1"/>
    <col min="15618" max="15618" width="13.109375" style="743" customWidth="1"/>
    <col min="15619" max="15619" width="16.33203125" style="743" customWidth="1"/>
    <col min="15620" max="15623" width="18.6640625" style="743" customWidth="1"/>
    <col min="15624" max="15624" width="9.109375" style="743" customWidth="1"/>
    <col min="15625" max="15625" width="10.88671875" style="743" customWidth="1"/>
    <col min="15626" max="15626" width="6.109375" style="743" customWidth="1"/>
    <col min="15627" max="15627" width="17.109375" style="743" customWidth="1"/>
    <col min="15628" max="15872" width="9" style="743"/>
    <col min="15873" max="15873" width="13.21875" style="743" customWidth="1"/>
    <col min="15874" max="15874" width="13.109375" style="743" customWidth="1"/>
    <col min="15875" max="15875" width="16.33203125" style="743" customWidth="1"/>
    <col min="15876" max="15879" width="18.6640625" style="743" customWidth="1"/>
    <col min="15880" max="15880" width="9.109375" style="743" customWidth="1"/>
    <col min="15881" max="15881" width="10.88671875" style="743" customWidth="1"/>
    <col min="15882" max="15882" width="6.109375" style="743" customWidth="1"/>
    <col min="15883" max="15883" width="17.109375" style="743" customWidth="1"/>
    <col min="15884" max="16128" width="9" style="743"/>
    <col min="16129" max="16129" width="13.21875" style="743" customWidth="1"/>
    <col min="16130" max="16130" width="13.109375" style="743" customWidth="1"/>
    <col min="16131" max="16131" width="16.33203125" style="743" customWidth="1"/>
    <col min="16132" max="16135" width="18.6640625" style="743" customWidth="1"/>
    <col min="16136" max="16136" width="9.109375" style="743" customWidth="1"/>
    <col min="16137" max="16137" width="10.88671875" style="743" customWidth="1"/>
    <col min="16138" max="16138" width="6.109375" style="743" customWidth="1"/>
    <col min="16139" max="16139" width="17.109375" style="743" customWidth="1"/>
    <col min="16140" max="16384" width="9" style="743"/>
  </cols>
  <sheetData>
    <row r="1" spans="1:12" ht="18" customHeight="1">
      <c r="A1" s="741" t="s">
        <v>1049</v>
      </c>
      <c r="B1" s="742"/>
      <c r="I1" s="744" t="s">
        <v>871</v>
      </c>
      <c r="J1" s="2513" t="s">
        <v>1133</v>
      </c>
      <c r="K1" s="2513"/>
      <c r="L1" s="147" t="s">
        <v>873</v>
      </c>
    </row>
    <row r="2" spans="1:12" ht="18" customHeight="1">
      <c r="A2" s="741" t="s">
        <v>1915</v>
      </c>
      <c r="B2" s="746" t="s">
        <v>1916</v>
      </c>
      <c r="C2" s="746"/>
      <c r="D2" s="746"/>
      <c r="E2" s="746"/>
      <c r="F2" s="746"/>
      <c r="G2" s="746"/>
      <c r="H2" s="747"/>
      <c r="I2" s="744" t="s">
        <v>1017</v>
      </c>
      <c r="J2" s="2513" t="s">
        <v>1917</v>
      </c>
      <c r="K2" s="2513"/>
      <c r="L2" s="745"/>
    </row>
    <row r="4" spans="1:12" ht="19.8">
      <c r="A4" s="2514" t="s">
        <v>1918</v>
      </c>
      <c r="B4" s="2514"/>
      <c r="C4" s="2514"/>
      <c r="D4" s="2514"/>
      <c r="E4" s="2514"/>
      <c r="F4" s="2514"/>
      <c r="G4" s="2514"/>
      <c r="H4" s="2514"/>
      <c r="I4" s="2514"/>
      <c r="J4" s="2514"/>
      <c r="K4" s="2514"/>
    </row>
    <row r="6" spans="1:12">
      <c r="A6" s="2515" t="s">
        <v>2262</v>
      </c>
      <c r="B6" s="2515"/>
      <c r="C6" s="2515"/>
      <c r="D6" s="2515"/>
      <c r="E6" s="2515"/>
      <c r="F6" s="2515"/>
      <c r="G6" s="2515"/>
      <c r="H6" s="2515"/>
      <c r="I6" s="2515"/>
      <c r="J6" s="2515"/>
      <c r="K6" s="2515"/>
    </row>
    <row r="7" spans="1:12" ht="9.9" customHeight="1"/>
    <row r="8" spans="1:12" ht="27.75" customHeight="1">
      <c r="A8" s="2516" t="s">
        <v>1919</v>
      </c>
      <c r="B8" s="2517"/>
      <c r="C8" s="2520" t="s">
        <v>1920</v>
      </c>
      <c r="D8" s="2521" t="s">
        <v>1921</v>
      </c>
      <c r="E8" s="2521"/>
      <c r="F8" s="2521" t="s">
        <v>1922</v>
      </c>
      <c r="G8" s="2521"/>
      <c r="H8" s="2521"/>
      <c r="I8" s="2521"/>
      <c r="J8" s="2521"/>
      <c r="K8" s="2522"/>
    </row>
    <row r="9" spans="1:12" ht="36" customHeight="1">
      <c r="A9" s="2518"/>
      <c r="B9" s="2519"/>
      <c r="C9" s="2520"/>
      <c r="D9" s="741" t="s">
        <v>1923</v>
      </c>
      <c r="E9" s="741" t="s">
        <v>1924</v>
      </c>
      <c r="F9" s="748" t="s">
        <v>1024</v>
      </c>
      <c r="G9" s="748" t="s">
        <v>1925</v>
      </c>
      <c r="H9" s="2523" t="s">
        <v>1926</v>
      </c>
      <c r="I9" s="2524"/>
      <c r="J9" s="2523" t="s">
        <v>1568</v>
      </c>
      <c r="K9" s="2525"/>
    </row>
    <row r="10" spans="1:12" ht="30" customHeight="1">
      <c r="A10" s="2511" t="s">
        <v>1097</v>
      </c>
      <c r="B10" s="2512"/>
      <c r="C10" s="749"/>
      <c r="D10" s="749"/>
      <c r="E10" s="749"/>
      <c r="F10" s="749"/>
      <c r="G10" s="749"/>
      <c r="H10" s="2510"/>
      <c r="I10" s="2509"/>
      <c r="J10" s="2510"/>
      <c r="K10" s="2508"/>
    </row>
    <row r="11" spans="1:12" ht="30" customHeight="1">
      <c r="A11" s="2508" t="s">
        <v>2263</v>
      </c>
      <c r="B11" s="2509"/>
      <c r="C11" s="749" t="s">
        <v>2171</v>
      </c>
      <c r="D11" s="749"/>
      <c r="E11" s="749"/>
      <c r="F11" s="749"/>
      <c r="G11" s="749"/>
      <c r="H11" s="2510"/>
      <c r="I11" s="2509"/>
      <c r="J11" s="2510"/>
      <c r="K11" s="2508"/>
    </row>
    <row r="12" spans="1:12" ht="30" customHeight="1">
      <c r="A12" s="2508"/>
      <c r="B12" s="2509"/>
      <c r="C12" s="749"/>
      <c r="D12" s="749"/>
      <c r="E12" s="749"/>
      <c r="F12" s="749"/>
      <c r="G12" s="749"/>
      <c r="H12" s="2510"/>
      <c r="I12" s="2509"/>
      <c r="J12" s="2510"/>
      <c r="K12" s="2508"/>
    </row>
    <row r="13" spans="1:12" ht="30" customHeight="1">
      <c r="A13" s="2508"/>
      <c r="B13" s="2509"/>
      <c r="C13" s="749"/>
      <c r="D13" s="749"/>
      <c r="E13" s="749"/>
      <c r="F13" s="749"/>
      <c r="G13" s="749"/>
      <c r="H13" s="2510"/>
      <c r="I13" s="2509"/>
      <c r="J13" s="2510"/>
      <c r="K13" s="2508"/>
    </row>
    <row r="14" spans="1:12" ht="30" customHeight="1">
      <c r="A14" s="2508"/>
      <c r="B14" s="2509"/>
      <c r="C14" s="749"/>
      <c r="D14" s="749"/>
      <c r="E14" s="749"/>
      <c r="F14" s="749"/>
      <c r="G14" s="749"/>
      <c r="H14" s="2510"/>
      <c r="I14" s="2509"/>
      <c r="J14" s="2510"/>
      <c r="K14" s="2508"/>
    </row>
    <row r="15" spans="1:12" ht="30" customHeight="1">
      <c r="A15" s="2508"/>
      <c r="B15" s="2509"/>
      <c r="C15" s="749"/>
      <c r="D15" s="749"/>
      <c r="E15" s="749"/>
      <c r="F15" s="749"/>
      <c r="G15" s="749"/>
      <c r="H15" s="2510"/>
      <c r="I15" s="2509"/>
      <c r="J15" s="2510"/>
      <c r="K15" s="2508"/>
    </row>
    <row r="16" spans="1:12" ht="30" customHeight="1">
      <c r="A16" s="2508"/>
      <c r="B16" s="2509"/>
      <c r="C16" s="749"/>
      <c r="D16" s="749"/>
      <c r="E16" s="749"/>
      <c r="F16" s="749"/>
      <c r="G16" s="749"/>
      <c r="H16" s="2510"/>
      <c r="I16" s="2509"/>
      <c r="J16" s="2510"/>
      <c r="K16" s="2508"/>
    </row>
    <row r="17" spans="1:11" ht="30" customHeight="1">
      <c r="A17" s="2508"/>
      <c r="B17" s="2509"/>
      <c r="C17" s="749"/>
      <c r="D17" s="749"/>
      <c r="E17" s="749"/>
      <c r="F17" s="749"/>
      <c r="G17" s="749"/>
      <c r="H17" s="2510"/>
      <c r="I17" s="2509"/>
      <c r="J17" s="2510"/>
      <c r="K17" s="2508"/>
    </row>
    <row r="18" spans="1:11" ht="30" customHeight="1">
      <c r="A18" s="2508"/>
      <c r="B18" s="2509"/>
      <c r="C18" s="749"/>
      <c r="D18" s="749"/>
      <c r="E18" s="749"/>
      <c r="F18" s="749"/>
      <c r="G18" s="749"/>
      <c r="H18" s="2510"/>
      <c r="I18" s="2509"/>
      <c r="J18" s="2510"/>
      <c r="K18" s="2508"/>
    </row>
    <row r="19" spans="1:11" ht="30" customHeight="1">
      <c r="A19" s="2508"/>
      <c r="B19" s="2509"/>
      <c r="C19" s="749"/>
      <c r="D19" s="749"/>
      <c r="E19" s="749"/>
      <c r="F19" s="749"/>
      <c r="G19" s="749"/>
      <c r="H19" s="2510"/>
      <c r="I19" s="2509"/>
      <c r="J19" s="2510"/>
      <c r="K19" s="2508"/>
    </row>
    <row r="20" spans="1:11" ht="30" customHeight="1">
      <c r="A20" s="2508"/>
      <c r="B20" s="2509"/>
      <c r="C20" s="749"/>
      <c r="D20" s="749"/>
      <c r="E20" s="749"/>
      <c r="F20" s="749"/>
      <c r="G20" s="749"/>
      <c r="H20" s="2510"/>
      <c r="I20" s="2509"/>
      <c r="J20" s="2510"/>
      <c r="K20" s="2508"/>
    </row>
    <row r="21" spans="1:11" ht="30" customHeight="1">
      <c r="A21" s="2508"/>
      <c r="B21" s="2509"/>
      <c r="C21" s="749"/>
      <c r="D21" s="749"/>
      <c r="E21" s="749"/>
      <c r="F21" s="749"/>
      <c r="G21" s="749"/>
      <c r="H21" s="2510"/>
      <c r="I21" s="2509"/>
      <c r="J21" s="2510"/>
      <c r="K21" s="2508"/>
    </row>
    <row r="22" spans="1:11" ht="30" customHeight="1">
      <c r="A22" s="2508"/>
      <c r="B22" s="2509"/>
      <c r="C22" s="749"/>
      <c r="D22" s="749"/>
      <c r="E22" s="749"/>
      <c r="F22" s="749"/>
      <c r="G22" s="749"/>
      <c r="H22" s="2510"/>
      <c r="I22" s="2509"/>
      <c r="J22" s="2510"/>
      <c r="K22" s="2508"/>
    </row>
    <row r="23" spans="1:11" ht="6" customHeight="1"/>
    <row r="24" spans="1:11">
      <c r="A24" s="743" t="s">
        <v>1927</v>
      </c>
      <c r="K24" s="750"/>
    </row>
    <row r="25" spans="1:11">
      <c r="A25" s="743" t="s">
        <v>1928</v>
      </c>
    </row>
    <row r="26" spans="1:11">
      <c r="A26" s="743" t="s">
        <v>966</v>
      </c>
      <c r="C26" s="745" t="s">
        <v>967</v>
      </c>
      <c r="E26" s="750" t="s">
        <v>1808</v>
      </c>
      <c r="H26" s="743" t="s">
        <v>1151</v>
      </c>
      <c r="K26" s="750"/>
    </row>
    <row r="29" spans="1:11">
      <c r="K29" s="750" t="s">
        <v>2253</v>
      </c>
    </row>
  </sheetData>
  <mergeCells count="49">
    <mergeCell ref="J1:K1"/>
    <mergeCell ref="J2:K2"/>
    <mergeCell ref="A4:K4"/>
    <mergeCell ref="A6:K6"/>
    <mergeCell ref="A8:B9"/>
    <mergeCell ref="C8:C9"/>
    <mergeCell ref="D8:E8"/>
    <mergeCell ref="F8:K8"/>
    <mergeCell ref="H9:I9"/>
    <mergeCell ref="J9:K9"/>
    <mergeCell ref="A10:B10"/>
    <mergeCell ref="H10:I10"/>
    <mergeCell ref="J10:K10"/>
    <mergeCell ref="A11:B11"/>
    <mergeCell ref="H11:I11"/>
    <mergeCell ref="J11:K11"/>
    <mergeCell ref="A12:B12"/>
    <mergeCell ref="H12:I12"/>
    <mergeCell ref="J12:K12"/>
    <mergeCell ref="A13:B13"/>
    <mergeCell ref="H13:I13"/>
    <mergeCell ref="J13:K13"/>
    <mergeCell ref="A14:B14"/>
    <mergeCell ref="H14:I14"/>
    <mergeCell ref="J14:K14"/>
    <mergeCell ref="A15:B15"/>
    <mergeCell ref="H15:I15"/>
    <mergeCell ref="J15:K15"/>
    <mergeCell ref="A16:B16"/>
    <mergeCell ref="H16:I16"/>
    <mergeCell ref="J16:K16"/>
    <mergeCell ref="A17:B17"/>
    <mergeCell ref="H17:I17"/>
    <mergeCell ref="J17:K17"/>
    <mergeCell ref="A18:B18"/>
    <mergeCell ref="H18:I18"/>
    <mergeCell ref="J18:K18"/>
    <mergeCell ref="A19:B19"/>
    <mergeCell ref="H19:I19"/>
    <mergeCell ref="J19:K19"/>
    <mergeCell ref="A22:B22"/>
    <mergeCell ref="H22:I22"/>
    <mergeCell ref="J22:K22"/>
    <mergeCell ref="A20:B20"/>
    <mergeCell ref="H20:I20"/>
    <mergeCell ref="J20:K20"/>
    <mergeCell ref="A21:B21"/>
    <mergeCell ref="H21:I21"/>
    <mergeCell ref="J21:K21"/>
  </mergeCells>
  <phoneticPr fontId="13" type="noConversion"/>
  <hyperlinks>
    <hyperlink ref="L1" location="預告統計資料發布時間表!A1" display="回發布時間表" xr:uid="{BF8DD05F-AFD9-419B-9EBB-FA0D11927FEE}"/>
  </hyperlinks>
  <pageMargins left="0.94488188976377963" right="0" top="0.78740157480314965" bottom="0" header="0" footer="0"/>
  <pageSetup paperSize="9" scale="81" fitToHeight="0" orientation="landscape" r:id="rId1"/>
  <headerFooter alignWithMargins="0"/>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6B543-4807-4CC1-AD37-940B7FB18B1F}">
  <sheetPr>
    <pageSetUpPr fitToPage="1"/>
  </sheetPr>
  <dimension ref="A1:AB28"/>
  <sheetViews>
    <sheetView zoomScale="85" zoomScaleNormal="70" zoomScaleSheetLayoutView="85" workbookViewId="0">
      <selection activeCell="AB1" sqref="AB1"/>
    </sheetView>
  </sheetViews>
  <sheetFormatPr defaultColWidth="9" defaultRowHeight="16.2"/>
  <cols>
    <col min="1" max="1" width="15.21875" style="112" customWidth="1"/>
    <col min="2" max="14" width="6.33203125" style="112" customWidth="1"/>
    <col min="15" max="15" width="8" style="112" customWidth="1"/>
    <col min="16" max="16" width="5.44140625" style="112" customWidth="1"/>
    <col min="17" max="17" width="8.33203125" style="112" customWidth="1"/>
    <col min="18" max="18" width="5.77734375" style="112" customWidth="1"/>
    <col min="19" max="19" width="7.88671875" style="112" customWidth="1"/>
    <col min="20" max="20" width="5" style="112" customWidth="1"/>
    <col min="21" max="21" width="6.6640625" style="112" customWidth="1"/>
    <col min="22" max="22" width="5.6640625" style="112" customWidth="1"/>
    <col min="23" max="23" width="7.88671875" style="112" customWidth="1"/>
    <col min="24" max="24" width="5.77734375" style="112" customWidth="1"/>
    <col min="25" max="25" width="6.6640625" style="112" customWidth="1"/>
    <col min="26" max="26" width="5.77734375" style="112" customWidth="1"/>
    <col min="27" max="27" width="9.109375" style="112" customWidth="1"/>
    <col min="28" max="256" width="9" style="112"/>
    <col min="257" max="257" width="15.21875" style="112" customWidth="1"/>
    <col min="258" max="270" width="6.33203125" style="112" customWidth="1"/>
    <col min="271" max="271" width="8" style="112" customWidth="1"/>
    <col min="272" max="272" width="5.44140625" style="112" customWidth="1"/>
    <col min="273" max="273" width="8.33203125" style="112" customWidth="1"/>
    <col min="274" max="274" width="5.77734375" style="112" customWidth="1"/>
    <col min="275" max="275" width="7.88671875" style="112" customWidth="1"/>
    <col min="276" max="276" width="5" style="112" customWidth="1"/>
    <col min="277" max="277" width="6.6640625" style="112" customWidth="1"/>
    <col min="278" max="278" width="5.6640625" style="112" customWidth="1"/>
    <col min="279" max="279" width="7.88671875" style="112" customWidth="1"/>
    <col min="280" max="280" width="5.77734375" style="112" customWidth="1"/>
    <col min="281" max="281" width="6.6640625" style="112" customWidth="1"/>
    <col min="282" max="282" width="5.77734375" style="112" customWidth="1"/>
    <col min="283" max="283" width="9.109375" style="112" customWidth="1"/>
    <col min="284" max="512" width="9" style="112"/>
    <col min="513" max="513" width="15.21875" style="112" customWidth="1"/>
    <col min="514" max="526" width="6.33203125" style="112" customWidth="1"/>
    <col min="527" max="527" width="8" style="112" customWidth="1"/>
    <col min="528" max="528" width="5.44140625" style="112" customWidth="1"/>
    <col min="529" max="529" width="8.33203125" style="112" customWidth="1"/>
    <col min="530" max="530" width="5.77734375" style="112" customWidth="1"/>
    <col min="531" max="531" width="7.88671875" style="112" customWidth="1"/>
    <col min="532" max="532" width="5" style="112" customWidth="1"/>
    <col min="533" max="533" width="6.6640625" style="112" customWidth="1"/>
    <col min="534" max="534" width="5.6640625" style="112" customWidth="1"/>
    <col min="535" max="535" width="7.88671875" style="112" customWidth="1"/>
    <col min="536" max="536" width="5.77734375" style="112" customWidth="1"/>
    <col min="537" max="537" width="6.6640625" style="112" customWidth="1"/>
    <col min="538" max="538" width="5.77734375" style="112" customWidth="1"/>
    <col min="539" max="539" width="9.109375" style="112" customWidth="1"/>
    <col min="540" max="768" width="9" style="112"/>
    <col min="769" max="769" width="15.21875" style="112" customWidth="1"/>
    <col min="770" max="782" width="6.33203125" style="112" customWidth="1"/>
    <col min="783" max="783" width="8" style="112" customWidth="1"/>
    <col min="784" max="784" width="5.44140625" style="112" customWidth="1"/>
    <col min="785" max="785" width="8.33203125" style="112" customWidth="1"/>
    <col min="786" max="786" width="5.77734375" style="112" customWidth="1"/>
    <col min="787" max="787" width="7.88671875" style="112" customWidth="1"/>
    <col min="788" max="788" width="5" style="112" customWidth="1"/>
    <col min="789" max="789" width="6.6640625" style="112" customWidth="1"/>
    <col min="790" max="790" width="5.6640625" style="112" customWidth="1"/>
    <col min="791" max="791" width="7.88671875" style="112" customWidth="1"/>
    <col min="792" max="792" width="5.77734375" style="112" customWidth="1"/>
    <col min="793" max="793" width="6.6640625" style="112" customWidth="1"/>
    <col min="794" max="794" width="5.77734375" style="112" customWidth="1"/>
    <col min="795" max="795" width="9.109375" style="112" customWidth="1"/>
    <col min="796" max="1024" width="9" style="112"/>
    <col min="1025" max="1025" width="15.21875" style="112" customWidth="1"/>
    <col min="1026" max="1038" width="6.33203125" style="112" customWidth="1"/>
    <col min="1039" max="1039" width="8" style="112" customWidth="1"/>
    <col min="1040" max="1040" width="5.44140625" style="112" customWidth="1"/>
    <col min="1041" max="1041" width="8.33203125" style="112" customWidth="1"/>
    <col min="1042" max="1042" width="5.77734375" style="112" customWidth="1"/>
    <col min="1043" max="1043" width="7.88671875" style="112" customWidth="1"/>
    <col min="1044" max="1044" width="5" style="112" customWidth="1"/>
    <col min="1045" max="1045" width="6.6640625" style="112" customWidth="1"/>
    <col min="1046" max="1046" width="5.6640625" style="112" customWidth="1"/>
    <col min="1047" max="1047" width="7.88671875" style="112" customWidth="1"/>
    <col min="1048" max="1048" width="5.77734375" style="112" customWidth="1"/>
    <col min="1049" max="1049" width="6.6640625" style="112" customWidth="1"/>
    <col min="1050" max="1050" width="5.77734375" style="112" customWidth="1"/>
    <col min="1051" max="1051" width="9.109375" style="112" customWidth="1"/>
    <col min="1052" max="1280" width="9" style="112"/>
    <col min="1281" max="1281" width="15.21875" style="112" customWidth="1"/>
    <col min="1282" max="1294" width="6.33203125" style="112" customWidth="1"/>
    <col min="1295" max="1295" width="8" style="112" customWidth="1"/>
    <col min="1296" max="1296" width="5.44140625" style="112" customWidth="1"/>
    <col min="1297" max="1297" width="8.33203125" style="112" customWidth="1"/>
    <col min="1298" max="1298" width="5.77734375" style="112" customWidth="1"/>
    <col min="1299" max="1299" width="7.88671875" style="112" customWidth="1"/>
    <col min="1300" max="1300" width="5" style="112" customWidth="1"/>
    <col min="1301" max="1301" width="6.6640625" style="112" customWidth="1"/>
    <col min="1302" max="1302" width="5.6640625" style="112" customWidth="1"/>
    <col min="1303" max="1303" width="7.88671875" style="112" customWidth="1"/>
    <col min="1304" max="1304" width="5.77734375" style="112" customWidth="1"/>
    <col min="1305" max="1305" width="6.6640625" style="112" customWidth="1"/>
    <col min="1306" max="1306" width="5.77734375" style="112" customWidth="1"/>
    <col min="1307" max="1307" width="9.109375" style="112" customWidth="1"/>
    <col min="1308" max="1536" width="9" style="112"/>
    <col min="1537" max="1537" width="15.21875" style="112" customWidth="1"/>
    <col min="1538" max="1550" width="6.33203125" style="112" customWidth="1"/>
    <col min="1551" max="1551" width="8" style="112" customWidth="1"/>
    <col min="1552" max="1552" width="5.44140625" style="112" customWidth="1"/>
    <col min="1553" max="1553" width="8.33203125" style="112" customWidth="1"/>
    <col min="1554" max="1554" width="5.77734375" style="112" customWidth="1"/>
    <col min="1555" max="1555" width="7.88671875" style="112" customWidth="1"/>
    <col min="1556" max="1556" width="5" style="112" customWidth="1"/>
    <col min="1557" max="1557" width="6.6640625" style="112" customWidth="1"/>
    <col min="1558" max="1558" width="5.6640625" style="112" customWidth="1"/>
    <col min="1559" max="1559" width="7.88671875" style="112" customWidth="1"/>
    <col min="1560" max="1560" width="5.77734375" style="112" customWidth="1"/>
    <col min="1561" max="1561" width="6.6640625" style="112" customWidth="1"/>
    <col min="1562" max="1562" width="5.77734375" style="112" customWidth="1"/>
    <col min="1563" max="1563" width="9.109375" style="112" customWidth="1"/>
    <col min="1564" max="1792" width="9" style="112"/>
    <col min="1793" max="1793" width="15.21875" style="112" customWidth="1"/>
    <col min="1794" max="1806" width="6.33203125" style="112" customWidth="1"/>
    <col min="1807" max="1807" width="8" style="112" customWidth="1"/>
    <col min="1808" max="1808" width="5.44140625" style="112" customWidth="1"/>
    <col min="1809" max="1809" width="8.33203125" style="112" customWidth="1"/>
    <col min="1810" max="1810" width="5.77734375" style="112" customWidth="1"/>
    <col min="1811" max="1811" width="7.88671875" style="112" customWidth="1"/>
    <col min="1812" max="1812" width="5" style="112" customWidth="1"/>
    <col min="1813" max="1813" width="6.6640625" style="112" customWidth="1"/>
    <col min="1814" max="1814" width="5.6640625" style="112" customWidth="1"/>
    <col min="1815" max="1815" width="7.88671875" style="112" customWidth="1"/>
    <col min="1816" max="1816" width="5.77734375" style="112" customWidth="1"/>
    <col min="1817" max="1817" width="6.6640625" style="112" customWidth="1"/>
    <col min="1818" max="1818" width="5.77734375" style="112" customWidth="1"/>
    <col min="1819" max="1819" width="9.109375" style="112" customWidth="1"/>
    <col min="1820" max="2048" width="9" style="112"/>
    <col min="2049" max="2049" width="15.21875" style="112" customWidth="1"/>
    <col min="2050" max="2062" width="6.33203125" style="112" customWidth="1"/>
    <col min="2063" max="2063" width="8" style="112" customWidth="1"/>
    <col min="2064" max="2064" width="5.44140625" style="112" customWidth="1"/>
    <col min="2065" max="2065" width="8.33203125" style="112" customWidth="1"/>
    <col min="2066" max="2066" width="5.77734375" style="112" customWidth="1"/>
    <col min="2067" max="2067" width="7.88671875" style="112" customWidth="1"/>
    <col min="2068" max="2068" width="5" style="112" customWidth="1"/>
    <col min="2069" max="2069" width="6.6640625" style="112" customWidth="1"/>
    <col min="2070" max="2070" width="5.6640625" style="112" customWidth="1"/>
    <col min="2071" max="2071" width="7.88671875" style="112" customWidth="1"/>
    <col min="2072" max="2072" width="5.77734375" style="112" customWidth="1"/>
    <col min="2073" max="2073" width="6.6640625" style="112" customWidth="1"/>
    <col min="2074" max="2074" width="5.77734375" style="112" customWidth="1"/>
    <col min="2075" max="2075" width="9.109375" style="112" customWidth="1"/>
    <col min="2076" max="2304" width="9" style="112"/>
    <col min="2305" max="2305" width="15.21875" style="112" customWidth="1"/>
    <col min="2306" max="2318" width="6.33203125" style="112" customWidth="1"/>
    <col min="2319" max="2319" width="8" style="112" customWidth="1"/>
    <col min="2320" max="2320" width="5.44140625" style="112" customWidth="1"/>
    <col min="2321" max="2321" width="8.33203125" style="112" customWidth="1"/>
    <col min="2322" max="2322" width="5.77734375" style="112" customWidth="1"/>
    <col min="2323" max="2323" width="7.88671875" style="112" customWidth="1"/>
    <col min="2324" max="2324" width="5" style="112" customWidth="1"/>
    <col min="2325" max="2325" width="6.6640625" style="112" customWidth="1"/>
    <col min="2326" max="2326" width="5.6640625" style="112" customWidth="1"/>
    <col min="2327" max="2327" width="7.88671875" style="112" customWidth="1"/>
    <col min="2328" max="2328" width="5.77734375" style="112" customWidth="1"/>
    <col min="2329" max="2329" width="6.6640625" style="112" customWidth="1"/>
    <col min="2330" max="2330" width="5.77734375" style="112" customWidth="1"/>
    <col min="2331" max="2331" width="9.109375" style="112" customWidth="1"/>
    <col min="2332" max="2560" width="9" style="112"/>
    <col min="2561" max="2561" width="15.21875" style="112" customWidth="1"/>
    <col min="2562" max="2574" width="6.33203125" style="112" customWidth="1"/>
    <col min="2575" max="2575" width="8" style="112" customWidth="1"/>
    <col min="2576" max="2576" width="5.44140625" style="112" customWidth="1"/>
    <col min="2577" max="2577" width="8.33203125" style="112" customWidth="1"/>
    <col min="2578" max="2578" width="5.77734375" style="112" customWidth="1"/>
    <col min="2579" max="2579" width="7.88671875" style="112" customWidth="1"/>
    <col min="2580" max="2580" width="5" style="112" customWidth="1"/>
    <col min="2581" max="2581" width="6.6640625" style="112" customWidth="1"/>
    <col min="2582" max="2582" width="5.6640625" style="112" customWidth="1"/>
    <col min="2583" max="2583" width="7.88671875" style="112" customWidth="1"/>
    <col min="2584" max="2584" width="5.77734375" style="112" customWidth="1"/>
    <col min="2585" max="2585" width="6.6640625" style="112" customWidth="1"/>
    <col min="2586" max="2586" width="5.77734375" style="112" customWidth="1"/>
    <col min="2587" max="2587" width="9.109375" style="112" customWidth="1"/>
    <col min="2588" max="2816" width="9" style="112"/>
    <col min="2817" max="2817" width="15.21875" style="112" customWidth="1"/>
    <col min="2818" max="2830" width="6.33203125" style="112" customWidth="1"/>
    <col min="2831" max="2831" width="8" style="112" customWidth="1"/>
    <col min="2832" max="2832" width="5.44140625" style="112" customWidth="1"/>
    <col min="2833" max="2833" width="8.33203125" style="112" customWidth="1"/>
    <col min="2834" max="2834" width="5.77734375" style="112" customWidth="1"/>
    <col min="2835" max="2835" width="7.88671875" style="112" customWidth="1"/>
    <col min="2836" max="2836" width="5" style="112" customWidth="1"/>
    <col min="2837" max="2837" width="6.6640625" style="112" customWidth="1"/>
    <col min="2838" max="2838" width="5.6640625" style="112" customWidth="1"/>
    <col min="2839" max="2839" width="7.88671875" style="112" customWidth="1"/>
    <col min="2840" max="2840" width="5.77734375" style="112" customWidth="1"/>
    <col min="2841" max="2841" width="6.6640625" style="112" customWidth="1"/>
    <col min="2842" max="2842" width="5.77734375" style="112" customWidth="1"/>
    <col min="2843" max="2843" width="9.109375" style="112" customWidth="1"/>
    <col min="2844" max="3072" width="9" style="112"/>
    <col min="3073" max="3073" width="15.21875" style="112" customWidth="1"/>
    <col min="3074" max="3086" width="6.33203125" style="112" customWidth="1"/>
    <col min="3087" max="3087" width="8" style="112" customWidth="1"/>
    <col min="3088" max="3088" width="5.44140625" style="112" customWidth="1"/>
    <col min="3089" max="3089" width="8.33203125" style="112" customWidth="1"/>
    <col min="3090" max="3090" width="5.77734375" style="112" customWidth="1"/>
    <col min="3091" max="3091" width="7.88671875" style="112" customWidth="1"/>
    <col min="3092" max="3092" width="5" style="112" customWidth="1"/>
    <col min="3093" max="3093" width="6.6640625" style="112" customWidth="1"/>
    <col min="3094" max="3094" width="5.6640625" style="112" customWidth="1"/>
    <col min="3095" max="3095" width="7.88671875" style="112" customWidth="1"/>
    <col min="3096" max="3096" width="5.77734375" style="112" customWidth="1"/>
    <col min="3097" max="3097" width="6.6640625" style="112" customWidth="1"/>
    <col min="3098" max="3098" width="5.77734375" style="112" customWidth="1"/>
    <col min="3099" max="3099" width="9.109375" style="112" customWidth="1"/>
    <col min="3100" max="3328" width="9" style="112"/>
    <col min="3329" max="3329" width="15.21875" style="112" customWidth="1"/>
    <col min="3330" max="3342" width="6.33203125" style="112" customWidth="1"/>
    <col min="3343" max="3343" width="8" style="112" customWidth="1"/>
    <col min="3344" max="3344" width="5.44140625" style="112" customWidth="1"/>
    <col min="3345" max="3345" width="8.33203125" style="112" customWidth="1"/>
    <col min="3346" max="3346" width="5.77734375" style="112" customWidth="1"/>
    <col min="3347" max="3347" width="7.88671875" style="112" customWidth="1"/>
    <col min="3348" max="3348" width="5" style="112" customWidth="1"/>
    <col min="3349" max="3349" width="6.6640625" style="112" customWidth="1"/>
    <col min="3350" max="3350" width="5.6640625" style="112" customWidth="1"/>
    <col min="3351" max="3351" width="7.88671875" style="112" customWidth="1"/>
    <col min="3352" max="3352" width="5.77734375" style="112" customWidth="1"/>
    <col min="3353" max="3353" width="6.6640625" style="112" customWidth="1"/>
    <col min="3354" max="3354" width="5.77734375" style="112" customWidth="1"/>
    <col min="3355" max="3355" width="9.109375" style="112" customWidth="1"/>
    <col min="3356" max="3584" width="9" style="112"/>
    <col min="3585" max="3585" width="15.21875" style="112" customWidth="1"/>
    <col min="3586" max="3598" width="6.33203125" style="112" customWidth="1"/>
    <col min="3599" max="3599" width="8" style="112" customWidth="1"/>
    <col min="3600" max="3600" width="5.44140625" style="112" customWidth="1"/>
    <col min="3601" max="3601" width="8.33203125" style="112" customWidth="1"/>
    <col min="3602" max="3602" width="5.77734375" style="112" customWidth="1"/>
    <col min="3603" max="3603" width="7.88671875" style="112" customWidth="1"/>
    <col min="3604" max="3604" width="5" style="112" customWidth="1"/>
    <col min="3605" max="3605" width="6.6640625" style="112" customWidth="1"/>
    <col min="3606" max="3606" width="5.6640625" style="112" customWidth="1"/>
    <col min="3607" max="3607" width="7.88671875" style="112" customWidth="1"/>
    <col min="3608" max="3608" width="5.77734375" style="112" customWidth="1"/>
    <col min="3609" max="3609" width="6.6640625" style="112" customWidth="1"/>
    <col min="3610" max="3610" width="5.77734375" style="112" customWidth="1"/>
    <col min="3611" max="3611" width="9.109375" style="112" customWidth="1"/>
    <col min="3612" max="3840" width="9" style="112"/>
    <col min="3841" max="3841" width="15.21875" style="112" customWidth="1"/>
    <col min="3842" max="3854" width="6.33203125" style="112" customWidth="1"/>
    <col min="3855" max="3855" width="8" style="112" customWidth="1"/>
    <col min="3856" max="3856" width="5.44140625" style="112" customWidth="1"/>
    <col min="3857" max="3857" width="8.33203125" style="112" customWidth="1"/>
    <col min="3858" max="3858" width="5.77734375" style="112" customWidth="1"/>
    <col min="3859" max="3859" width="7.88671875" style="112" customWidth="1"/>
    <col min="3860" max="3860" width="5" style="112" customWidth="1"/>
    <col min="3861" max="3861" width="6.6640625" style="112" customWidth="1"/>
    <col min="3862" max="3862" width="5.6640625" style="112" customWidth="1"/>
    <col min="3863" max="3863" width="7.88671875" style="112" customWidth="1"/>
    <col min="3864" max="3864" width="5.77734375" style="112" customWidth="1"/>
    <col min="3865" max="3865" width="6.6640625" style="112" customWidth="1"/>
    <col min="3866" max="3866" width="5.77734375" style="112" customWidth="1"/>
    <col min="3867" max="3867" width="9.109375" style="112" customWidth="1"/>
    <col min="3868" max="4096" width="9" style="112"/>
    <col min="4097" max="4097" width="15.21875" style="112" customWidth="1"/>
    <col min="4098" max="4110" width="6.33203125" style="112" customWidth="1"/>
    <col min="4111" max="4111" width="8" style="112" customWidth="1"/>
    <col min="4112" max="4112" width="5.44140625" style="112" customWidth="1"/>
    <col min="4113" max="4113" width="8.33203125" style="112" customWidth="1"/>
    <col min="4114" max="4114" width="5.77734375" style="112" customWidth="1"/>
    <col min="4115" max="4115" width="7.88671875" style="112" customWidth="1"/>
    <col min="4116" max="4116" width="5" style="112" customWidth="1"/>
    <col min="4117" max="4117" width="6.6640625" style="112" customWidth="1"/>
    <col min="4118" max="4118" width="5.6640625" style="112" customWidth="1"/>
    <col min="4119" max="4119" width="7.88671875" style="112" customWidth="1"/>
    <col min="4120" max="4120" width="5.77734375" style="112" customWidth="1"/>
    <col min="4121" max="4121" width="6.6640625" style="112" customWidth="1"/>
    <col min="4122" max="4122" width="5.77734375" style="112" customWidth="1"/>
    <col min="4123" max="4123" width="9.109375" style="112" customWidth="1"/>
    <col min="4124" max="4352" width="9" style="112"/>
    <col min="4353" max="4353" width="15.21875" style="112" customWidth="1"/>
    <col min="4354" max="4366" width="6.33203125" style="112" customWidth="1"/>
    <col min="4367" max="4367" width="8" style="112" customWidth="1"/>
    <col min="4368" max="4368" width="5.44140625" style="112" customWidth="1"/>
    <col min="4369" max="4369" width="8.33203125" style="112" customWidth="1"/>
    <col min="4370" max="4370" width="5.77734375" style="112" customWidth="1"/>
    <col min="4371" max="4371" width="7.88671875" style="112" customWidth="1"/>
    <col min="4372" max="4372" width="5" style="112" customWidth="1"/>
    <col min="4373" max="4373" width="6.6640625" style="112" customWidth="1"/>
    <col min="4374" max="4374" width="5.6640625" style="112" customWidth="1"/>
    <col min="4375" max="4375" width="7.88671875" style="112" customWidth="1"/>
    <col min="4376" max="4376" width="5.77734375" style="112" customWidth="1"/>
    <col min="4377" max="4377" width="6.6640625" style="112" customWidth="1"/>
    <col min="4378" max="4378" width="5.77734375" style="112" customWidth="1"/>
    <col min="4379" max="4379" width="9.109375" style="112" customWidth="1"/>
    <col min="4380" max="4608" width="9" style="112"/>
    <col min="4609" max="4609" width="15.21875" style="112" customWidth="1"/>
    <col min="4610" max="4622" width="6.33203125" style="112" customWidth="1"/>
    <col min="4623" max="4623" width="8" style="112" customWidth="1"/>
    <col min="4624" max="4624" width="5.44140625" style="112" customWidth="1"/>
    <col min="4625" max="4625" width="8.33203125" style="112" customWidth="1"/>
    <col min="4626" max="4626" width="5.77734375" style="112" customWidth="1"/>
    <col min="4627" max="4627" width="7.88671875" style="112" customWidth="1"/>
    <col min="4628" max="4628" width="5" style="112" customWidth="1"/>
    <col min="4629" max="4629" width="6.6640625" style="112" customWidth="1"/>
    <col min="4630" max="4630" width="5.6640625" style="112" customWidth="1"/>
    <col min="4631" max="4631" width="7.88671875" style="112" customWidth="1"/>
    <col min="4632" max="4632" width="5.77734375" style="112" customWidth="1"/>
    <col min="4633" max="4633" width="6.6640625" style="112" customWidth="1"/>
    <col min="4634" max="4634" width="5.77734375" style="112" customWidth="1"/>
    <col min="4635" max="4635" width="9.109375" style="112" customWidth="1"/>
    <col min="4636" max="4864" width="9" style="112"/>
    <col min="4865" max="4865" width="15.21875" style="112" customWidth="1"/>
    <col min="4866" max="4878" width="6.33203125" style="112" customWidth="1"/>
    <col min="4879" max="4879" width="8" style="112" customWidth="1"/>
    <col min="4880" max="4880" width="5.44140625" style="112" customWidth="1"/>
    <col min="4881" max="4881" width="8.33203125" style="112" customWidth="1"/>
    <col min="4882" max="4882" width="5.77734375" style="112" customWidth="1"/>
    <col min="4883" max="4883" width="7.88671875" style="112" customWidth="1"/>
    <col min="4884" max="4884" width="5" style="112" customWidth="1"/>
    <col min="4885" max="4885" width="6.6640625" style="112" customWidth="1"/>
    <col min="4886" max="4886" width="5.6640625" style="112" customWidth="1"/>
    <col min="4887" max="4887" width="7.88671875" style="112" customWidth="1"/>
    <col min="4888" max="4888" width="5.77734375" style="112" customWidth="1"/>
    <col min="4889" max="4889" width="6.6640625" style="112" customWidth="1"/>
    <col min="4890" max="4890" width="5.77734375" style="112" customWidth="1"/>
    <col min="4891" max="4891" width="9.109375" style="112" customWidth="1"/>
    <col min="4892" max="5120" width="9" style="112"/>
    <col min="5121" max="5121" width="15.21875" style="112" customWidth="1"/>
    <col min="5122" max="5134" width="6.33203125" style="112" customWidth="1"/>
    <col min="5135" max="5135" width="8" style="112" customWidth="1"/>
    <col min="5136" max="5136" width="5.44140625" style="112" customWidth="1"/>
    <col min="5137" max="5137" width="8.33203125" style="112" customWidth="1"/>
    <col min="5138" max="5138" width="5.77734375" style="112" customWidth="1"/>
    <col min="5139" max="5139" width="7.88671875" style="112" customWidth="1"/>
    <col min="5140" max="5140" width="5" style="112" customWidth="1"/>
    <col min="5141" max="5141" width="6.6640625" style="112" customWidth="1"/>
    <col min="5142" max="5142" width="5.6640625" style="112" customWidth="1"/>
    <col min="5143" max="5143" width="7.88671875" style="112" customWidth="1"/>
    <col min="5144" max="5144" width="5.77734375" style="112" customWidth="1"/>
    <col min="5145" max="5145" width="6.6640625" style="112" customWidth="1"/>
    <col min="5146" max="5146" width="5.77734375" style="112" customWidth="1"/>
    <col min="5147" max="5147" width="9.109375" style="112" customWidth="1"/>
    <col min="5148" max="5376" width="9" style="112"/>
    <col min="5377" max="5377" width="15.21875" style="112" customWidth="1"/>
    <col min="5378" max="5390" width="6.33203125" style="112" customWidth="1"/>
    <col min="5391" max="5391" width="8" style="112" customWidth="1"/>
    <col min="5392" max="5392" width="5.44140625" style="112" customWidth="1"/>
    <col min="5393" max="5393" width="8.33203125" style="112" customWidth="1"/>
    <col min="5394" max="5394" width="5.77734375" style="112" customWidth="1"/>
    <col min="5395" max="5395" width="7.88671875" style="112" customWidth="1"/>
    <col min="5396" max="5396" width="5" style="112" customWidth="1"/>
    <col min="5397" max="5397" width="6.6640625" style="112" customWidth="1"/>
    <col min="5398" max="5398" width="5.6640625" style="112" customWidth="1"/>
    <col min="5399" max="5399" width="7.88671875" style="112" customWidth="1"/>
    <col min="5400" max="5400" width="5.77734375" style="112" customWidth="1"/>
    <col min="5401" max="5401" width="6.6640625" style="112" customWidth="1"/>
    <col min="5402" max="5402" width="5.77734375" style="112" customWidth="1"/>
    <col min="5403" max="5403" width="9.109375" style="112" customWidth="1"/>
    <col min="5404" max="5632" width="9" style="112"/>
    <col min="5633" max="5633" width="15.21875" style="112" customWidth="1"/>
    <col min="5634" max="5646" width="6.33203125" style="112" customWidth="1"/>
    <col min="5647" max="5647" width="8" style="112" customWidth="1"/>
    <col min="5648" max="5648" width="5.44140625" style="112" customWidth="1"/>
    <col min="5649" max="5649" width="8.33203125" style="112" customWidth="1"/>
    <col min="5650" max="5650" width="5.77734375" style="112" customWidth="1"/>
    <col min="5651" max="5651" width="7.88671875" style="112" customWidth="1"/>
    <col min="5652" max="5652" width="5" style="112" customWidth="1"/>
    <col min="5653" max="5653" width="6.6640625" style="112" customWidth="1"/>
    <col min="5654" max="5654" width="5.6640625" style="112" customWidth="1"/>
    <col min="5655" max="5655" width="7.88671875" style="112" customWidth="1"/>
    <col min="5656" max="5656" width="5.77734375" style="112" customWidth="1"/>
    <col min="5657" max="5657" width="6.6640625" style="112" customWidth="1"/>
    <col min="5658" max="5658" width="5.77734375" style="112" customWidth="1"/>
    <col min="5659" max="5659" width="9.109375" style="112" customWidth="1"/>
    <col min="5660" max="5888" width="9" style="112"/>
    <col min="5889" max="5889" width="15.21875" style="112" customWidth="1"/>
    <col min="5890" max="5902" width="6.33203125" style="112" customWidth="1"/>
    <col min="5903" max="5903" width="8" style="112" customWidth="1"/>
    <col min="5904" max="5904" width="5.44140625" style="112" customWidth="1"/>
    <col min="5905" max="5905" width="8.33203125" style="112" customWidth="1"/>
    <col min="5906" max="5906" width="5.77734375" style="112" customWidth="1"/>
    <col min="5907" max="5907" width="7.88671875" style="112" customWidth="1"/>
    <col min="5908" max="5908" width="5" style="112" customWidth="1"/>
    <col min="5909" max="5909" width="6.6640625" style="112" customWidth="1"/>
    <col min="5910" max="5910" width="5.6640625" style="112" customWidth="1"/>
    <col min="5911" max="5911" width="7.88671875" style="112" customWidth="1"/>
    <col min="5912" max="5912" width="5.77734375" style="112" customWidth="1"/>
    <col min="5913" max="5913" width="6.6640625" style="112" customWidth="1"/>
    <col min="5914" max="5914" width="5.77734375" style="112" customWidth="1"/>
    <col min="5915" max="5915" width="9.109375" style="112" customWidth="1"/>
    <col min="5916" max="6144" width="9" style="112"/>
    <col min="6145" max="6145" width="15.21875" style="112" customWidth="1"/>
    <col min="6146" max="6158" width="6.33203125" style="112" customWidth="1"/>
    <col min="6159" max="6159" width="8" style="112" customWidth="1"/>
    <col min="6160" max="6160" width="5.44140625" style="112" customWidth="1"/>
    <col min="6161" max="6161" width="8.33203125" style="112" customWidth="1"/>
    <col min="6162" max="6162" width="5.77734375" style="112" customWidth="1"/>
    <col min="6163" max="6163" width="7.88671875" style="112" customWidth="1"/>
    <col min="6164" max="6164" width="5" style="112" customWidth="1"/>
    <col min="6165" max="6165" width="6.6640625" style="112" customWidth="1"/>
    <col min="6166" max="6166" width="5.6640625" style="112" customWidth="1"/>
    <col min="6167" max="6167" width="7.88671875" style="112" customWidth="1"/>
    <col min="6168" max="6168" width="5.77734375" style="112" customWidth="1"/>
    <col min="6169" max="6169" width="6.6640625" style="112" customWidth="1"/>
    <col min="6170" max="6170" width="5.77734375" style="112" customWidth="1"/>
    <col min="6171" max="6171" width="9.109375" style="112" customWidth="1"/>
    <col min="6172" max="6400" width="9" style="112"/>
    <col min="6401" max="6401" width="15.21875" style="112" customWidth="1"/>
    <col min="6402" max="6414" width="6.33203125" style="112" customWidth="1"/>
    <col min="6415" max="6415" width="8" style="112" customWidth="1"/>
    <col min="6416" max="6416" width="5.44140625" style="112" customWidth="1"/>
    <col min="6417" max="6417" width="8.33203125" style="112" customWidth="1"/>
    <col min="6418" max="6418" width="5.77734375" style="112" customWidth="1"/>
    <col min="6419" max="6419" width="7.88671875" style="112" customWidth="1"/>
    <col min="6420" max="6420" width="5" style="112" customWidth="1"/>
    <col min="6421" max="6421" width="6.6640625" style="112" customWidth="1"/>
    <col min="6422" max="6422" width="5.6640625" style="112" customWidth="1"/>
    <col min="6423" max="6423" width="7.88671875" style="112" customWidth="1"/>
    <col min="6424" max="6424" width="5.77734375" style="112" customWidth="1"/>
    <col min="6425" max="6425" width="6.6640625" style="112" customWidth="1"/>
    <col min="6426" max="6426" width="5.77734375" style="112" customWidth="1"/>
    <col min="6427" max="6427" width="9.109375" style="112" customWidth="1"/>
    <col min="6428" max="6656" width="9" style="112"/>
    <col min="6657" max="6657" width="15.21875" style="112" customWidth="1"/>
    <col min="6658" max="6670" width="6.33203125" style="112" customWidth="1"/>
    <col min="6671" max="6671" width="8" style="112" customWidth="1"/>
    <col min="6672" max="6672" width="5.44140625" style="112" customWidth="1"/>
    <col min="6673" max="6673" width="8.33203125" style="112" customWidth="1"/>
    <col min="6674" max="6674" width="5.77734375" style="112" customWidth="1"/>
    <col min="6675" max="6675" width="7.88671875" style="112" customWidth="1"/>
    <col min="6676" max="6676" width="5" style="112" customWidth="1"/>
    <col min="6677" max="6677" width="6.6640625" style="112" customWidth="1"/>
    <col min="6678" max="6678" width="5.6640625" style="112" customWidth="1"/>
    <col min="6679" max="6679" width="7.88671875" style="112" customWidth="1"/>
    <col min="6680" max="6680" width="5.77734375" style="112" customWidth="1"/>
    <col min="6681" max="6681" width="6.6640625" style="112" customWidth="1"/>
    <col min="6682" max="6682" width="5.77734375" style="112" customWidth="1"/>
    <col min="6683" max="6683" width="9.109375" style="112" customWidth="1"/>
    <col min="6684" max="6912" width="9" style="112"/>
    <col min="6913" max="6913" width="15.21875" style="112" customWidth="1"/>
    <col min="6914" max="6926" width="6.33203125" style="112" customWidth="1"/>
    <col min="6927" max="6927" width="8" style="112" customWidth="1"/>
    <col min="6928" max="6928" width="5.44140625" style="112" customWidth="1"/>
    <col min="6929" max="6929" width="8.33203125" style="112" customWidth="1"/>
    <col min="6930" max="6930" width="5.77734375" style="112" customWidth="1"/>
    <col min="6931" max="6931" width="7.88671875" style="112" customWidth="1"/>
    <col min="6932" max="6932" width="5" style="112" customWidth="1"/>
    <col min="6933" max="6933" width="6.6640625" style="112" customWidth="1"/>
    <col min="6934" max="6934" width="5.6640625" style="112" customWidth="1"/>
    <col min="6935" max="6935" width="7.88671875" style="112" customWidth="1"/>
    <col min="6936" max="6936" width="5.77734375" style="112" customWidth="1"/>
    <col min="6937" max="6937" width="6.6640625" style="112" customWidth="1"/>
    <col min="6938" max="6938" width="5.77734375" style="112" customWidth="1"/>
    <col min="6939" max="6939" width="9.109375" style="112" customWidth="1"/>
    <col min="6940" max="7168" width="9" style="112"/>
    <col min="7169" max="7169" width="15.21875" style="112" customWidth="1"/>
    <col min="7170" max="7182" width="6.33203125" style="112" customWidth="1"/>
    <col min="7183" max="7183" width="8" style="112" customWidth="1"/>
    <col min="7184" max="7184" width="5.44140625" style="112" customWidth="1"/>
    <col min="7185" max="7185" width="8.33203125" style="112" customWidth="1"/>
    <col min="7186" max="7186" width="5.77734375" style="112" customWidth="1"/>
    <col min="7187" max="7187" width="7.88671875" style="112" customWidth="1"/>
    <col min="7188" max="7188" width="5" style="112" customWidth="1"/>
    <col min="7189" max="7189" width="6.6640625" style="112" customWidth="1"/>
    <col min="7190" max="7190" width="5.6640625" style="112" customWidth="1"/>
    <col min="7191" max="7191" width="7.88671875" style="112" customWidth="1"/>
    <col min="7192" max="7192" width="5.77734375" style="112" customWidth="1"/>
    <col min="7193" max="7193" width="6.6640625" style="112" customWidth="1"/>
    <col min="7194" max="7194" width="5.77734375" style="112" customWidth="1"/>
    <col min="7195" max="7195" width="9.109375" style="112" customWidth="1"/>
    <col min="7196" max="7424" width="9" style="112"/>
    <col min="7425" max="7425" width="15.21875" style="112" customWidth="1"/>
    <col min="7426" max="7438" width="6.33203125" style="112" customWidth="1"/>
    <col min="7439" max="7439" width="8" style="112" customWidth="1"/>
    <col min="7440" max="7440" width="5.44140625" style="112" customWidth="1"/>
    <col min="7441" max="7441" width="8.33203125" style="112" customWidth="1"/>
    <col min="7442" max="7442" width="5.77734375" style="112" customWidth="1"/>
    <col min="7443" max="7443" width="7.88671875" style="112" customWidth="1"/>
    <col min="7444" max="7444" width="5" style="112" customWidth="1"/>
    <col min="7445" max="7445" width="6.6640625" style="112" customWidth="1"/>
    <col min="7446" max="7446" width="5.6640625" style="112" customWidth="1"/>
    <col min="7447" max="7447" width="7.88671875" style="112" customWidth="1"/>
    <col min="7448" max="7448" width="5.77734375" style="112" customWidth="1"/>
    <col min="7449" max="7449" width="6.6640625" style="112" customWidth="1"/>
    <col min="7450" max="7450" width="5.77734375" style="112" customWidth="1"/>
    <col min="7451" max="7451" width="9.109375" style="112" customWidth="1"/>
    <col min="7452" max="7680" width="9" style="112"/>
    <col min="7681" max="7681" width="15.21875" style="112" customWidth="1"/>
    <col min="7682" max="7694" width="6.33203125" style="112" customWidth="1"/>
    <col min="7695" max="7695" width="8" style="112" customWidth="1"/>
    <col min="7696" max="7696" width="5.44140625" style="112" customWidth="1"/>
    <col min="7697" max="7697" width="8.33203125" style="112" customWidth="1"/>
    <col min="7698" max="7698" width="5.77734375" style="112" customWidth="1"/>
    <col min="7699" max="7699" width="7.88671875" style="112" customWidth="1"/>
    <col min="7700" max="7700" width="5" style="112" customWidth="1"/>
    <col min="7701" max="7701" width="6.6640625" style="112" customWidth="1"/>
    <col min="7702" max="7702" width="5.6640625" style="112" customWidth="1"/>
    <col min="7703" max="7703" width="7.88671875" style="112" customWidth="1"/>
    <col min="7704" max="7704" width="5.77734375" style="112" customWidth="1"/>
    <col min="7705" max="7705" width="6.6640625" style="112" customWidth="1"/>
    <col min="7706" max="7706" width="5.77734375" style="112" customWidth="1"/>
    <col min="7707" max="7707" width="9.109375" style="112" customWidth="1"/>
    <col min="7708" max="7936" width="9" style="112"/>
    <col min="7937" max="7937" width="15.21875" style="112" customWidth="1"/>
    <col min="7938" max="7950" width="6.33203125" style="112" customWidth="1"/>
    <col min="7951" max="7951" width="8" style="112" customWidth="1"/>
    <col min="7952" max="7952" width="5.44140625" style="112" customWidth="1"/>
    <col min="7953" max="7953" width="8.33203125" style="112" customWidth="1"/>
    <col min="7954" max="7954" width="5.77734375" style="112" customWidth="1"/>
    <col min="7955" max="7955" width="7.88671875" style="112" customWidth="1"/>
    <col min="7956" max="7956" width="5" style="112" customWidth="1"/>
    <col min="7957" max="7957" width="6.6640625" style="112" customWidth="1"/>
    <col min="7958" max="7958" width="5.6640625" style="112" customWidth="1"/>
    <col min="7959" max="7959" width="7.88671875" style="112" customWidth="1"/>
    <col min="7960" max="7960" width="5.77734375" style="112" customWidth="1"/>
    <col min="7961" max="7961" width="6.6640625" style="112" customWidth="1"/>
    <col min="7962" max="7962" width="5.77734375" style="112" customWidth="1"/>
    <col min="7963" max="7963" width="9.109375" style="112" customWidth="1"/>
    <col min="7964" max="8192" width="9" style="112"/>
    <col min="8193" max="8193" width="15.21875" style="112" customWidth="1"/>
    <col min="8194" max="8206" width="6.33203125" style="112" customWidth="1"/>
    <col min="8207" max="8207" width="8" style="112" customWidth="1"/>
    <col min="8208" max="8208" width="5.44140625" style="112" customWidth="1"/>
    <col min="8209" max="8209" width="8.33203125" style="112" customWidth="1"/>
    <col min="8210" max="8210" width="5.77734375" style="112" customWidth="1"/>
    <col min="8211" max="8211" width="7.88671875" style="112" customWidth="1"/>
    <col min="8212" max="8212" width="5" style="112" customWidth="1"/>
    <col min="8213" max="8213" width="6.6640625" style="112" customWidth="1"/>
    <col min="8214" max="8214" width="5.6640625" style="112" customWidth="1"/>
    <col min="8215" max="8215" width="7.88671875" style="112" customWidth="1"/>
    <col min="8216" max="8216" width="5.77734375" style="112" customWidth="1"/>
    <col min="8217" max="8217" width="6.6640625" style="112" customWidth="1"/>
    <col min="8218" max="8218" width="5.77734375" style="112" customWidth="1"/>
    <col min="8219" max="8219" width="9.109375" style="112" customWidth="1"/>
    <col min="8220" max="8448" width="9" style="112"/>
    <col min="8449" max="8449" width="15.21875" style="112" customWidth="1"/>
    <col min="8450" max="8462" width="6.33203125" style="112" customWidth="1"/>
    <col min="8463" max="8463" width="8" style="112" customWidth="1"/>
    <col min="8464" max="8464" width="5.44140625" style="112" customWidth="1"/>
    <col min="8465" max="8465" width="8.33203125" style="112" customWidth="1"/>
    <col min="8466" max="8466" width="5.77734375" style="112" customWidth="1"/>
    <col min="8467" max="8467" width="7.88671875" style="112" customWidth="1"/>
    <col min="8468" max="8468" width="5" style="112" customWidth="1"/>
    <col min="8469" max="8469" width="6.6640625" style="112" customWidth="1"/>
    <col min="8470" max="8470" width="5.6640625" style="112" customWidth="1"/>
    <col min="8471" max="8471" width="7.88671875" style="112" customWidth="1"/>
    <col min="8472" max="8472" width="5.77734375" style="112" customWidth="1"/>
    <col min="8473" max="8473" width="6.6640625" style="112" customWidth="1"/>
    <col min="8474" max="8474" width="5.77734375" style="112" customWidth="1"/>
    <col min="8475" max="8475" width="9.109375" style="112" customWidth="1"/>
    <col min="8476" max="8704" width="9" style="112"/>
    <col min="8705" max="8705" width="15.21875" style="112" customWidth="1"/>
    <col min="8706" max="8718" width="6.33203125" style="112" customWidth="1"/>
    <col min="8719" max="8719" width="8" style="112" customWidth="1"/>
    <col min="8720" max="8720" width="5.44140625" style="112" customWidth="1"/>
    <col min="8721" max="8721" width="8.33203125" style="112" customWidth="1"/>
    <col min="8722" max="8722" width="5.77734375" style="112" customWidth="1"/>
    <col min="8723" max="8723" width="7.88671875" style="112" customWidth="1"/>
    <col min="8724" max="8724" width="5" style="112" customWidth="1"/>
    <col min="8725" max="8725" width="6.6640625" style="112" customWidth="1"/>
    <col min="8726" max="8726" width="5.6640625" style="112" customWidth="1"/>
    <col min="8727" max="8727" width="7.88671875" style="112" customWidth="1"/>
    <col min="8728" max="8728" width="5.77734375" style="112" customWidth="1"/>
    <col min="8729" max="8729" width="6.6640625" style="112" customWidth="1"/>
    <col min="8730" max="8730" width="5.77734375" style="112" customWidth="1"/>
    <col min="8731" max="8731" width="9.109375" style="112" customWidth="1"/>
    <col min="8732" max="8960" width="9" style="112"/>
    <col min="8961" max="8961" width="15.21875" style="112" customWidth="1"/>
    <col min="8962" max="8974" width="6.33203125" style="112" customWidth="1"/>
    <col min="8975" max="8975" width="8" style="112" customWidth="1"/>
    <col min="8976" max="8976" width="5.44140625" style="112" customWidth="1"/>
    <col min="8977" max="8977" width="8.33203125" style="112" customWidth="1"/>
    <col min="8978" max="8978" width="5.77734375" style="112" customWidth="1"/>
    <col min="8979" max="8979" width="7.88671875" style="112" customWidth="1"/>
    <col min="8980" max="8980" width="5" style="112" customWidth="1"/>
    <col min="8981" max="8981" width="6.6640625" style="112" customWidth="1"/>
    <col min="8982" max="8982" width="5.6640625" style="112" customWidth="1"/>
    <col min="8983" max="8983" width="7.88671875" style="112" customWidth="1"/>
    <col min="8984" max="8984" width="5.77734375" style="112" customWidth="1"/>
    <col min="8985" max="8985" width="6.6640625" style="112" customWidth="1"/>
    <col min="8986" max="8986" width="5.77734375" style="112" customWidth="1"/>
    <col min="8987" max="8987" width="9.109375" style="112" customWidth="1"/>
    <col min="8988" max="9216" width="9" style="112"/>
    <col min="9217" max="9217" width="15.21875" style="112" customWidth="1"/>
    <col min="9218" max="9230" width="6.33203125" style="112" customWidth="1"/>
    <col min="9231" max="9231" width="8" style="112" customWidth="1"/>
    <col min="9232" max="9232" width="5.44140625" style="112" customWidth="1"/>
    <col min="9233" max="9233" width="8.33203125" style="112" customWidth="1"/>
    <col min="9234" max="9234" width="5.77734375" style="112" customWidth="1"/>
    <col min="9235" max="9235" width="7.88671875" style="112" customWidth="1"/>
    <col min="9236" max="9236" width="5" style="112" customWidth="1"/>
    <col min="9237" max="9237" width="6.6640625" style="112" customWidth="1"/>
    <col min="9238" max="9238" width="5.6640625" style="112" customWidth="1"/>
    <col min="9239" max="9239" width="7.88671875" style="112" customWidth="1"/>
    <col min="9240" max="9240" width="5.77734375" style="112" customWidth="1"/>
    <col min="9241" max="9241" width="6.6640625" style="112" customWidth="1"/>
    <col min="9242" max="9242" width="5.77734375" style="112" customWidth="1"/>
    <col min="9243" max="9243" width="9.109375" style="112" customWidth="1"/>
    <col min="9244" max="9472" width="9" style="112"/>
    <col min="9473" max="9473" width="15.21875" style="112" customWidth="1"/>
    <col min="9474" max="9486" width="6.33203125" style="112" customWidth="1"/>
    <col min="9487" max="9487" width="8" style="112" customWidth="1"/>
    <col min="9488" max="9488" width="5.44140625" style="112" customWidth="1"/>
    <col min="9489" max="9489" width="8.33203125" style="112" customWidth="1"/>
    <col min="9490" max="9490" width="5.77734375" style="112" customWidth="1"/>
    <col min="9491" max="9491" width="7.88671875" style="112" customWidth="1"/>
    <col min="9492" max="9492" width="5" style="112" customWidth="1"/>
    <col min="9493" max="9493" width="6.6640625" style="112" customWidth="1"/>
    <col min="9494" max="9494" width="5.6640625" style="112" customWidth="1"/>
    <col min="9495" max="9495" width="7.88671875" style="112" customWidth="1"/>
    <col min="9496" max="9496" width="5.77734375" style="112" customWidth="1"/>
    <col min="9497" max="9497" width="6.6640625" style="112" customWidth="1"/>
    <col min="9498" max="9498" width="5.77734375" style="112" customWidth="1"/>
    <col min="9499" max="9499" width="9.109375" style="112" customWidth="1"/>
    <col min="9500" max="9728" width="9" style="112"/>
    <col min="9729" max="9729" width="15.21875" style="112" customWidth="1"/>
    <col min="9730" max="9742" width="6.33203125" style="112" customWidth="1"/>
    <col min="9743" max="9743" width="8" style="112" customWidth="1"/>
    <col min="9744" max="9744" width="5.44140625" style="112" customWidth="1"/>
    <col min="9745" max="9745" width="8.33203125" style="112" customWidth="1"/>
    <col min="9746" max="9746" width="5.77734375" style="112" customWidth="1"/>
    <col min="9747" max="9747" width="7.88671875" style="112" customWidth="1"/>
    <col min="9748" max="9748" width="5" style="112" customWidth="1"/>
    <col min="9749" max="9749" width="6.6640625" style="112" customWidth="1"/>
    <col min="9750" max="9750" width="5.6640625" style="112" customWidth="1"/>
    <col min="9751" max="9751" width="7.88671875" style="112" customWidth="1"/>
    <col min="9752" max="9752" width="5.77734375" style="112" customWidth="1"/>
    <col min="9753" max="9753" width="6.6640625" style="112" customWidth="1"/>
    <col min="9754" max="9754" width="5.77734375" style="112" customWidth="1"/>
    <col min="9755" max="9755" width="9.109375" style="112" customWidth="1"/>
    <col min="9756" max="9984" width="9" style="112"/>
    <col min="9985" max="9985" width="15.21875" style="112" customWidth="1"/>
    <col min="9986" max="9998" width="6.33203125" style="112" customWidth="1"/>
    <col min="9999" max="9999" width="8" style="112" customWidth="1"/>
    <col min="10000" max="10000" width="5.44140625" style="112" customWidth="1"/>
    <col min="10001" max="10001" width="8.33203125" style="112" customWidth="1"/>
    <col min="10002" max="10002" width="5.77734375" style="112" customWidth="1"/>
    <col min="10003" max="10003" width="7.88671875" style="112" customWidth="1"/>
    <col min="10004" max="10004" width="5" style="112" customWidth="1"/>
    <col min="10005" max="10005" width="6.6640625" style="112" customWidth="1"/>
    <col min="10006" max="10006" width="5.6640625" style="112" customWidth="1"/>
    <col min="10007" max="10007" width="7.88671875" style="112" customWidth="1"/>
    <col min="10008" max="10008" width="5.77734375" style="112" customWidth="1"/>
    <col min="10009" max="10009" width="6.6640625" style="112" customWidth="1"/>
    <col min="10010" max="10010" width="5.77734375" style="112" customWidth="1"/>
    <col min="10011" max="10011" width="9.109375" style="112" customWidth="1"/>
    <col min="10012" max="10240" width="9" style="112"/>
    <col min="10241" max="10241" width="15.21875" style="112" customWidth="1"/>
    <col min="10242" max="10254" width="6.33203125" style="112" customWidth="1"/>
    <col min="10255" max="10255" width="8" style="112" customWidth="1"/>
    <col min="10256" max="10256" width="5.44140625" style="112" customWidth="1"/>
    <col min="10257" max="10257" width="8.33203125" style="112" customWidth="1"/>
    <col min="10258" max="10258" width="5.77734375" style="112" customWidth="1"/>
    <col min="10259" max="10259" width="7.88671875" style="112" customWidth="1"/>
    <col min="10260" max="10260" width="5" style="112" customWidth="1"/>
    <col min="10261" max="10261" width="6.6640625" style="112" customWidth="1"/>
    <col min="10262" max="10262" width="5.6640625" style="112" customWidth="1"/>
    <col min="10263" max="10263" width="7.88671875" style="112" customWidth="1"/>
    <col min="10264" max="10264" width="5.77734375" style="112" customWidth="1"/>
    <col min="10265" max="10265" width="6.6640625" style="112" customWidth="1"/>
    <col min="10266" max="10266" width="5.77734375" style="112" customWidth="1"/>
    <col min="10267" max="10267" width="9.109375" style="112" customWidth="1"/>
    <col min="10268" max="10496" width="9" style="112"/>
    <col min="10497" max="10497" width="15.21875" style="112" customWidth="1"/>
    <col min="10498" max="10510" width="6.33203125" style="112" customWidth="1"/>
    <col min="10511" max="10511" width="8" style="112" customWidth="1"/>
    <col min="10512" max="10512" width="5.44140625" style="112" customWidth="1"/>
    <col min="10513" max="10513" width="8.33203125" style="112" customWidth="1"/>
    <col min="10514" max="10514" width="5.77734375" style="112" customWidth="1"/>
    <col min="10515" max="10515" width="7.88671875" style="112" customWidth="1"/>
    <col min="10516" max="10516" width="5" style="112" customWidth="1"/>
    <col min="10517" max="10517" width="6.6640625" style="112" customWidth="1"/>
    <col min="10518" max="10518" width="5.6640625" style="112" customWidth="1"/>
    <col min="10519" max="10519" width="7.88671875" style="112" customWidth="1"/>
    <col min="10520" max="10520" width="5.77734375" style="112" customWidth="1"/>
    <col min="10521" max="10521" width="6.6640625" style="112" customWidth="1"/>
    <col min="10522" max="10522" width="5.77734375" style="112" customWidth="1"/>
    <col min="10523" max="10523" width="9.109375" style="112" customWidth="1"/>
    <col min="10524" max="10752" width="9" style="112"/>
    <col min="10753" max="10753" width="15.21875" style="112" customWidth="1"/>
    <col min="10754" max="10766" width="6.33203125" style="112" customWidth="1"/>
    <col min="10767" max="10767" width="8" style="112" customWidth="1"/>
    <col min="10768" max="10768" width="5.44140625" style="112" customWidth="1"/>
    <col min="10769" max="10769" width="8.33203125" style="112" customWidth="1"/>
    <col min="10770" max="10770" width="5.77734375" style="112" customWidth="1"/>
    <col min="10771" max="10771" width="7.88671875" style="112" customWidth="1"/>
    <col min="10772" max="10772" width="5" style="112" customWidth="1"/>
    <col min="10773" max="10773" width="6.6640625" style="112" customWidth="1"/>
    <col min="10774" max="10774" width="5.6640625" style="112" customWidth="1"/>
    <col min="10775" max="10775" width="7.88671875" style="112" customWidth="1"/>
    <col min="10776" max="10776" width="5.77734375" style="112" customWidth="1"/>
    <col min="10777" max="10777" width="6.6640625" style="112" customWidth="1"/>
    <col min="10778" max="10778" width="5.77734375" style="112" customWidth="1"/>
    <col min="10779" max="10779" width="9.109375" style="112" customWidth="1"/>
    <col min="10780" max="11008" width="9" style="112"/>
    <col min="11009" max="11009" width="15.21875" style="112" customWidth="1"/>
    <col min="11010" max="11022" width="6.33203125" style="112" customWidth="1"/>
    <col min="11023" max="11023" width="8" style="112" customWidth="1"/>
    <col min="11024" max="11024" width="5.44140625" style="112" customWidth="1"/>
    <col min="11025" max="11025" width="8.33203125" style="112" customWidth="1"/>
    <col min="11026" max="11026" width="5.77734375" style="112" customWidth="1"/>
    <col min="11027" max="11027" width="7.88671875" style="112" customWidth="1"/>
    <col min="11028" max="11028" width="5" style="112" customWidth="1"/>
    <col min="11029" max="11029" width="6.6640625" style="112" customWidth="1"/>
    <col min="11030" max="11030" width="5.6640625" style="112" customWidth="1"/>
    <col min="11031" max="11031" width="7.88671875" style="112" customWidth="1"/>
    <col min="11032" max="11032" width="5.77734375" style="112" customWidth="1"/>
    <col min="11033" max="11033" width="6.6640625" style="112" customWidth="1"/>
    <col min="11034" max="11034" width="5.77734375" style="112" customWidth="1"/>
    <col min="11035" max="11035" width="9.109375" style="112" customWidth="1"/>
    <col min="11036" max="11264" width="9" style="112"/>
    <col min="11265" max="11265" width="15.21875" style="112" customWidth="1"/>
    <col min="11266" max="11278" width="6.33203125" style="112" customWidth="1"/>
    <col min="11279" max="11279" width="8" style="112" customWidth="1"/>
    <col min="11280" max="11280" width="5.44140625" style="112" customWidth="1"/>
    <col min="11281" max="11281" width="8.33203125" style="112" customWidth="1"/>
    <col min="11282" max="11282" width="5.77734375" style="112" customWidth="1"/>
    <col min="11283" max="11283" width="7.88671875" style="112" customWidth="1"/>
    <col min="11284" max="11284" width="5" style="112" customWidth="1"/>
    <col min="11285" max="11285" width="6.6640625" style="112" customWidth="1"/>
    <col min="11286" max="11286" width="5.6640625" style="112" customWidth="1"/>
    <col min="11287" max="11287" width="7.88671875" style="112" customWidth="1"/>
    <col min="11288" max="11288" width="5.77734375" style="112" customWidth="1"/>
    <col min="11289" max="11289" width="6.6640625" style="112" customWidth="1"/>
    <col min="11290" max="11290" width="5.77734375" style="112" customWidth="1"/>
    <col min="11291" max="11291" width="9.109375" style="112" customWidth="1"/>
    <col min="11292" max="11520" width="9" style="112"/>
    <col min="11521" max="11521" width="15.21875" style="112" customWidth="1"/>
    <col min="11522" max="11534" width="6.33203125" style="112" customWidth="1"/>
    <col min="11535" max="11535" width="8" style="112" customWidth="1"/>
    <col min="11536" max="11536" width="5.44140625" style="112" customWidth="1"/>
    <col min="11537" max="11537" width="8.33203125" style="112" customWidth="1"/>
    <col min="11538" max="11538" width="5.77734375" style="112" customWidth="1"/>
    <col min="11539" max="11539" width="7.88671875" style="112" customWidth="1"/>
    <col min="11540" max="11540" width="5" style="112" customWidth="1"/>
    <col min="11541" max="11541" width="6.6640625" style="112" customWidth="1"/>
    <col min="11542" max="11542" width="5.6640625" style="112" customWidth="1"/>
    <col min="11543" max="11543" width="7.88671875" style="112" customWidth="1"/>
    <col min="11544" max="11544" width="5.77734375" style="112" customWidth="1"/>
    <col min="11545" max="11545" width="6.6640625" style="112" customWidth="1"/>
    <col min="11546" max="11546" width="5.77734375" style="112" customWidth="1"/>
    <col min="11547" max="11547" width="9.109375" style="112" customWidth="1"/>
    <col min="11548" max="11776" width="9" style="112"/>
    <col min="11777" max="11777" width="15.21875" style="112" customWidth="1"/>
    <col min="11778" max="11790" width="6.33203125" style="112" customWidth="1"/>
    <col min="11791" max="11791" width="8" style="112" customWidth="1"/>
    <col min="11792" max="11792" width="5.44140625" style="112" customWidth="1"/>
    <col min="11793" max="11793" width="8.33203125" style="112" customWidth="1"/>
    <col min="11794" max="11794" width="5.77734375" style="112" customWidth="1"/>
    <col min="11795" max="11795" width="7.88671875" style="112" customWidth="1"/>
    <col min="11796" max="11796" width="5" style="112" customWidth="1"/>
    <col min="11797" max="11797" width="6.6640625" style="112" customWidth="1"/>
    <col min="11798" max="11798" width="5.6640625" style="112" customWidth="1"/>
    <col min="11799" max="11799" width="7.88671875" style="112" customWidth="1"/>
    <col min="11800" max="11800" width="5.77734375" style="112" customWidth="1"/>
    <col min="11801" max="11801" width="6.6640625" style="112" customWidth="1"/>
    <col min="11802" max="11802" width="5.77734375" style="112" customWidth="1"/>
    <col min="11803" max="11803" width="9.109375" style="112" customWidth="1"/>
    <col min="11804" max="12032" width="9" style="112"/>
    <col min="12033" max="12033" width="15.21875" style="112" customWidth="1"/>
    <col min="12034" max="12046" width="6.33203125" style="112" customWidth="1"/>
    <col min="12047" max="12047" width="8" style="112" customWidth="1"/>
    <col min="12048" max="12048" width="5.44140625" style="112" customWidth="1"/>
    <col min="12049" max="12049" width="8.33203125" style="112" customWidth="1"/>
    <col min="12050" max="12050" width="5.77734375" style="112" customWidth="1"/>
    <col min="12051" max="12051" width="7.88671875" style="112" customWidth="1"/>
    <col min="12052" max="12052" width="5" style="112" customWidth="1"/>
    <col min="12053" max="12053" width="6.6640625" style="112" customWidth="1"/>
    <col min="12054" max="12054" width="5.6640625" style="112" customWidth="1"/>
    <col min="12055" max="12055" width="7.88671875" style="112" customWidth="1"/>
    <col min="12056" max="12056" width="5.77734375" style="112" customWidth="1"/>
    <col min="12057" max="12057" width="6.6640625" style="112" customWidth="1"/>
    <col min="12058" max="12058" width="5.77734375" style="112" customWidth="1"/>
    <col min="12059" max="12059" width="9.109375" style="112" customWidth="1"/>
    <col min="12060" max="12288" width="9" style="112"/>
    <col min="12289" max="12289" width="15.21875" style="112" customWidth="1"/>
    <col min="12290" max="12302" width="6.33203125" style="112" customWidth="1"/>
    <col min="12303" max="12303" width="8" style="112" customWidth="1"/>
    <col min="12304" max="12304" width="5.44140625" style="112" customWidth="1"/>
    <col min="12305" max="12305" width="8.33203125" style="112" customWidth="1"/>
    <col min="12306" max="12306" width="5.77734375" style="112" customWidth="1"/>
    <col min="12307" max="12307" width="7.88671875" style="112" customWidth="1"/>
    <col min="12308" max="12308" width="5" style="112" customWidth="1"/>
    <col min="12309" max="12309" width="6.6640625" style="112" customWidth="1"/>
    <col min="12310" max="12310" width="5.6640625" style="112" customWidth="1"/>
    <col min="12311" max="12311" width="7.88671875" style="112" customWidth="1"/>
    <col min="12312" max="12312" width="5.77734375" style="112" customWidth="1"/>
    <col min="12313" max="12313" width="6.6640625" style="112" customWidth="1"/>
    <col min="12314" max="12314" width="5.77734375" style="112" customWidth="1"/>
    <col min="12315" max="12315" width="9.109375" style="112" customWidth="1"/>
    <col min="12316" max="12544" width="9" style="112"/>
    <col min="12545" max="12545" width="15.21875" style="112" customWidth="1"/>
    <col min="12546" max="12558" width="6.33203125" style="112" customWidth="1"/>
    <col min="12559" max="12559" width="8" style="112" customWidth="1"/>
    <col min="12560" max="12560" width="5.44140625" style="112" customWidth="1"/>
    <col min="12561" max="12561" width="8.33203125" style="112" customWidth="1"/>
    <col min="12562" max="12562" width="5.77734375" style="112" customWidth="1"/>
    <col min="12563" max="12563" width="7.88671875" style="112" customWidth="1"/>
    <col min="12564" max="12564" width="5" style="112" customWidth="1"/>
    <col min="12565" max="12565" width="6.6640625" style="112" customWidth="1"/>
    <col min="12566" max="12566" width="5.6640625" style="112" customWidth="1"/>
    <col min="12567" max="12567" width="7.88671875" style="112" customWidth="1"/>
    <col min="12568" max="12568" width="5.77734375" style="112" customWidth="1"/>
    <col min="12569" max="12569" width="6.6640625" style="112" customWidth="1"/>
    <col min="12570" max="12570" width="5.77734375" style="112" customWidth="1"/>
    <col min="12571" max="12571" width="9.109375" style="112" customWidth="1"/>
    <col min="12572" max="12800" width="9" style="112"/>
    <col min="12801" max="12801" width="15.21875" style="112" customWidth="1"/>
    <col min="12802" max="12814" width="6.33203125" style="112" customWidth="1"/>
    <col min="12815" max="12815" width="8" style="112" customWidth="1"/>
    <col min="12816" max="12816" width="5.44140625" style="112" customWidth="1"/>
    <col min="12817" max="12817" width="8.33203125" style="112" customWidth="1"/>
    <col min="12818" max="12818" width="5.77734375" style="112" customWidth="1"/>
    <col min="12819" max="12819" width="7.88671875" style="112" customWidth="1"/>
    <col min="12820" max="12820" width="5" style="112" customWidth="1"/>
    <col min="12821" max="12821" width="6.6640625" style="112" customWidth="1"/>
    <col min="12822" max="12822" width="5.6640625" style="112" customWidth="1"/>
    <col min="12823" max="12823" width="7.88671875" style="112" customWidth="1"/>
    <col min="12824" max="12824" width="5.77734375" style="112" customWidth="1"/>
    <col min="12825" max="12825" width="6.6640625" style="112" customWidth="1"/>
    <col min="12826" max="12826" width="5.77734375" style="112" customWidth="1"/>
    <col min="12827" max="12827" width="9.109375" style="112" customWidth="1"/>
    <col min="12828" max="13056" width="9" style="112"/>
    <col min="13057" max="13057" width="15.21875" style="112" customWidth="1"/>
    <col min="13058" max="13070" width="6.33203125" style="112" customWidth="1"/>
    <col min="13071" max="13071" width="8" style="112" customWidth="1"/>
    <col min="13072" max="13072" width="5.44140625" style="112" customWidth="1"/>
    <col min="13073" max="13073" width="8.33203125" style="112" customWidth="1"/>
    <col min="13074" max="13074" width="5.77734375" style="112" customWidth="1"/>
    <col min="13075" max="13075" width="7.88671875" style="112" customWidth="1"/>
    <col min="13076" max="13076" width="5" style="112" customWidth="1"/>
    <col min="13077" max="13077" width="6.6640625" style="112" customWidth="1"/>
    <col min="13078" max="13078" width="5.6640625" style="112" customWidth="1"/>
    <col min="13079" max="13079" width="7.88671875" style="112" customWidth="1"/>
    <col min="13080" max="13080" width="5.77734375" style="112" customWidth="1"/>
    <col min="13081" max="13081" width="6.6640625" style="112" customWidth="1"/>
    <col min="13082" max="13082" width="5.77734375" style="112" customWidth="1"/>
    <col min="13083" max="13083" width="9.109375" style="112" customWidth="1"/>
    <col min="13084" max="13312" width="9" style="112"/>
    <col min="13313" max="13313" width="15.21875" style="112" customWidth="1"/>
    <col min="13314" max="13326" width="6.33203125" style="112" customWidth="1"/>
    <col min="13327" max="13327" width="8" style="112" customWidth="1"/>
    <col min="13328" max="13328" width="5.44140625" style="112" customWidth="1"/>
    <col min="13329" max="13329" width="8.33203125" style="112" customWidth="1"/>
    <col min="13330" max="13330" width="5.77734375" style="112" customWidth="1"/>
    <col min="13331" max="13331" width="7.88671875" style="112" customWidth="1"/>
    <col min="13332" max="13332" width="5" style="112" customWidth="1"/>
    <col min="13333" max="13333" width="6.6640625" style="112" customWidth="1"/>
    <col min="13334" max="13334" width="5.6640625" style="112" customWidth="1"/>
    <col min="13335" max="13335" width="7.88671875" style="112" customWidth="1"/>
    <col min="13336" max="13336" width="5.77734375" style="112" customWidth="1"/>
    <col min="13337" max="13337" width="6.6640625" style="112" customWidth="1"/>
    <col min="13338" max="13338" width="5.77734375" style="112" customWidth="1"/>
    <col min="13339" max="13339" width="9.109375" style="112" customWidth="1"/>
    <col min="13340" max="13568" width="9" style="112"/>
    <col min="13569" max="13569" width="15.21875" style="112" customWidth="1"/>
    <col min="13570" max="13582" width="6.33203125" style="112" customWidth="1"/>
    <col min="13583" max="13583" width="8" style="112" customWidth="1"/>
    <col min="13584" max="13584" width="5.44140625" style="112" customWidth="1"/>
    <col min="13585" max="13585" width="8.33203125" style="112" customWidth="1"/>
    <col min="13586" max="13586" width="5.77734375" style="112" customWidth="1"/>
    <col min="13587" max="13587" width="7.88671875" style="112" customWidth="1"/>
    <col min="13588" max="13588" width="5" style="112" customWidth="1"/>
    <col min="13589" max="13589" width="6.6640625" style="112" customWidth="1"/>
    <col min="13590" max="13590" width="5.6640625" style="112" customWidth="1"/>
    <col min="13591" max="13591" width="7.88671875" style="112" customWidth="1"/>
    <col min="13592" max="13592" width="5.77734375" style="112" customWidth="1"/>
    <col min="13593" max="13593" width="6.6640625" style="112" customWidth="1"/>
    <col min="13594" max="13594" width="5.77734375" style="112" customWidth="1"/>
    <col min="13595" max="13595" width="9.109375" style="112" customWidth="1"/>
    <col min="13596" max="13824" width="9" style="112"/>
    <col min="13825" max="13825" width="15.21875" style="112" customWidth="1"/>
    <col min="13826" max="13838" width="6.33203125" style="112" customWidth="1"/>
    <col min="13839" max="13839" width="8" style="112" customWidth="1"/>
    <col min="13840" max="13840" width="5.44140625" style="112" customWidth="1"/>
    <col min="13841" max="13841" width="8.33203125" style="112" customWidth="1"/>
    <col min="13842" max="13842" width="5.77734375" style="112" customWidth="1"/>
    <col min="13843" max="13843" width="7.88671875" style="112" customWidth="1"/>
    <col min="13844" max="13844" width="5" style="112" customWidth="1"/>
    <col min="13845" max="13845" width="6.6640625" style="112" customWidth="1"/>
    <col min="13846" max="13846" width="5.6640625" style="112" customWidth="1"/>
    <col min="13847" max="13847" width="7.88671875" style="112" customWidth="1"/>
    <col min="13848" max="13848" width="5.77734375" style="112" customWidth="1"/>
    <col min="13849" max="13849" width="6.6640625" style="112" customWidth="1"/>
    <col min="13850" max="13850" width="5.77734375" style="112" customWidth="1"/>
    <col min="13851" max="13851" width="9.109375" style="112" customWidth="1"/>
    <col min="13852" max="14080" width="9" style="112"/>
    <col min="14081" max="14081" width="15.21875" style="112" customWidth="1"/>
    <col min="14082" max="14094" width="6.33203125" style="112" customWidth="1"/>
    <col min="14095" max="14095" width="8" style="112" customWidth="1"/>
    <col min="14096" max="14096" width="5.44140625" style="112" customWidth="1"/>
    <col min="14097" max="14097" width="8.33203125" style="112" customWidth="1"/>
    <col min="14098" max="14098" width="5.77734375" style="112" customWidth="1"/>
    <col min="14099" max="14099" width="7.88671875" style="112" customWidth="1"/>
    <col min="14100" max="14100" width="5" style="112" customWidth="1"/>
    <col min="14101" max="14101" width="6.6640625" style="112" customWidth="1"/>
    <col min="14102" max="14102" width="5.6640625" style="112" customWidth="1"/>
    <col min="14103" max="14103" width="7.88671875" style="112" customWidth="1"/>
    <col min="14104" max="14104" width="5.77734375" style="112" customWidth="1"/>
    <col min="14105" max="14105" width="6.6640625" style="112" customWidth="1"/>
    <col min="14106" max="14106" width="5.77734375" style="112" customWidth="1"/>
    <col min="14107" max="14107" width="9.109375" style="112" customWidth="1"/>
    <col min="14108" max="14336" width="9" style="112"/>
    <col min="14337" max="14337" width="15.21875" style="112" customWidth="1"/>
    <col min="14338" max="14350" width="6.33203125" style="112" customWidth="1"/>
    <col min="14351" max="14351" width="8" style="112" customWidth="1"/>
    <col min="14352" max="14352" width="5.44140625" style="112" customWidth="1"/>
    <col min="14353" max="14353" width="8.33203125" style="112" customWidth="1"/>
    <col min="14354" max="14354" width="5.77734375" style="112" customWidth="1"/>
    <col min="14355" max="14355" width="7.88671875" style="112" customWidth="1"/>
    <col min="14356" max="14356" width="5" style="112" customWidth="1"/>
    <col min="14357" max="14357" width="6.6640625" style="112" customWidth="1"/>
    <col min="14358" max="14358" width="5.6640625" style="112" customWidth="1"/>
    <col min="14359" max="14359" width="7.88671875" style="112" customWidth="1"/>
    <col min="14360" max="14360" width="5.77734375" style="112" customWidth="1"/>
    <col min="14361" max="14361" width="6.6640625" style="112" customWidth="1"/>
    <col min="14362" max="14362" width="5.77734375" style="112" customWidth="1"/>
    <col min="14363" max="14363" width="9.109375" style="112" customWidth="1"/>
    <col min="14364" max="14592" width="9" style="112"/>
    <col min="14593" max="14593" width="15.21875" style="112" customWidth="1"/>
    <col min="14594" max="14606" width="6.33203125" style="112" customWidth="1"/>
    <col min="14607" max="14607" width="8" style="112" customWidth="1"/>
    <col min="14608" max="14608" width="5.44140625" style="112" customWidth="1"/>
    <col min="14609" max="14609" width="8.33203125" style="112" customWidth="1"/>
    <col min="14610" max="14610" width="5.77734375" style="112" customWidth="1"/>
    <col min="14611" max="14611" width="7.88671875" style="112" customWidth="1"/>
    <col min="14612" max="14612" width="5" style="112" customWidth="1"/>
    <col min="14613" max="14613" width="6.6640625" style="112" customWidth="1"/>
    <col min="14614" max="14614" width="5.6640625" style="112" customWidth="1"/>
    <col min="14615" max="14615" width="7.88671875" style="112" customWidth="1"/>
    <col min="14616" max="14616" width="5.77734375" style="112" customWidth="1"/>
    <col min="14617" max="14617" width="6.6640625" style="112" customWidth="1"/>
    <col min="14618" max="14618" width="5.77734375" style="112" customWidth="1"/>
    <col min="14619" max="14619" width="9.109375" style="112" customWidth="1"/>
    <col min="14620" max="14848" width="9" style="112"/>
    <col min="14849" max="14849" width="15.21875" style="112" customWidth="1"/>
    <col min="14850" max="14862" width="6.33203125" style="112" customWidth="1"/>
    <col min="14863" max="14863" width="8" style="112" customWidth="1"/>
    <col min="14864" max="14864" width="5.44140625" style="112" customWidth="1"/>
    <col min="14865" max="14865" width="8.33203125" style="112" customWidth="1"/>
    <col min="14866" max="14866" width="5.77734375" style="112" customWidth="1"/>
    <col min="14867" max="14867" width="7.88671875" style="112" customWidth="1"/>
    <col min="14868" max="14868" width="5" style="112" customWidth="1"/>
    <col min="14869" max="14869" width="6.6640625" style="112" customWidth="1"/>
    <col min="14870" max="14870" width="5.6640625" style="112" customWidth="1"/>
    <col min="14871" max="14871" width="7.88671875" style="112" customWidth="1"/>
    <col min="14872" max="14872" width="5.77734375" style="112" customWidth="1"/>
    <col min="14873" max="14873" width="6.6640625" style="112" customWidth="1"/>
    <col min="14874" max="14874" width="5.77734375" style="112" customWidth="1"/>
    <col min="14875" max="14875" width="9.109375" style="112" customWidth="1"/>
    <col min="14876" max="15104" width="9" style="112"/>
    <col min="15105" max="15105" width="15.21875" style="112" customWidth="1"/>
    <col min="15106" max="15118" width="6.33203125" style="112" customWidth="1"/>
    <col min="15119" max="15119" width="8" style="112" customWidth="1"/>
    <col min="15120" max="15120" width="5.44140625" style="112" customWidth="1"/>
    <col min="15121" max="15121" width="8.33203125" style="112" customWidth="1"/>
    <col min="15122" max="15122" width="5.77734375" style="112" customWidth="1"/>
    <col min="15123" max="15123" width="7.88671875" style="112" customWidth="1"/>
    <col min="15124" max="15124" width="5" style="112" customWidth="1"/>
    <col min="15125" max="15125" width="6.6640625" style="112" customWidth="1"/>
    <col min="15126" max="15126" width="5.6640625" style="112" customWidth="1"/>
    <col min="15127" max="15127" width="7.88671875" style="112" customWidth="1"/>
    <col min="15128" max="15128" width="5.77734375" style="112" customWidth="1"/>
    <col min="15129" max="15129" width="6.6640625" style="112" customWidth="1"/>
    <col min="15130" max="15130" width="5.77734375" style="112" customWidth="1"/>
    <col min="15131" max="15131" width="9.109375" style="112" customWidth="1"/>
    <col min="15132" max="15360" width="9" style="112"/>
    <col min="15361" max="15361" width="15.21875" style="112" customWidth="1"/>
    <col min="15362" max="15374" width="6.33203125" style="112" customWidth="1"/>
    <col min="15375" max="15375" width="8" style="112" customWidth="1"/>
    <col min="15376" max="15376" width="5.44140625" style="112" customWidth="1"/>
    <col min="15377" max="15377" width="8.33203125" style="112" customWidth="1"/>
    <col min="15378" max="15378" width="5.77734375" style="112" customWidth="1"/>
    <col min="15379" max="15379" width="7.88671875" style="112" customWidth="1"/>
    <col min="15380" max="15380" width="5" style="112" customWidth="1"/>
    <col min="15381" max="15381" width="6.6640625" style="112" customWidth="1"/>
    <col min="15382" max="15382" width="5.6640625" style="112" customWidth="1"/>
    <col min="15383" max="15383" width="7.88671875" style="112" customWidth="1"/>
    <col min="15384" max="15384" width="5.77734375" style="112" customWidth="1"/>
    <col min="15385" max="15385" width="6.6640625" style="112" customWidth="1"/>
    <col min="15386" max="15386" width="5.77734375" style="112" customWidth="1"/>
    <col min="15387" max="15387" width="9.109375" style="112" customWidth="1"/>
    <col min="15388" max="15616" width="9" style="112"/>
    <col min="15617" max="15617" width="15.21875" style="112" customWidth="1"/>
    <col min="15618" max="15630" width="6.33203125" style="112" customWidth="1"/>
    <col min="15631" max="15631" width="8" style="112" customWidth="1"/>
    <col min="15632" max="15632" width="5.44140625" style="112" customWidth="1"/>
    <col min="15633" max="15633" width="8.33203125" style="112" customWidth="1"/>
    <col min="15634" max="15634" width="5.77734375" style="112" customWidth="1"/>
    <col min="15635" max="15635" width="7.88671875" style="112" customWidth="1"/>
    <col min="15636" max="15636" width="5" style="112" customWidth="1"/>
    <col min="15637" max="15637" width="6.6640625" style="112" customWidth="1"/>
    <col min="15638" max="15638" width="5.6640625" style="112" customWidth="1"/>
    <col min="15639" max="15639" width="7.88671875" style="112" customWidth="1"/>
    <col min="15640" max="15640" width="5.77734375" style="112" customWidth="1"/>
    <col min="15641" max="15641" width="6.6640625" style="112" customWidth="1"/>
    <col min="15642" max="15642" width="5.77734375" style="112" customWidth="1"/>
    <col min="15643" max="15643" width="9.109375" style="112" customWidth="1"/>
    <col min="15644" max="15872" width="9" style="112"/>
    <col min="15873" max="15873" width="15.21875" style="112" customWidth="1"/>
    <col min="15874" max="15886" width="6.33203125" style="112" customWidth="1"/>
    <col min="15887" max="15887" width="8" style="112" customWidth="1"/>
    <col min="15888" max="15888" width="5.44140625" style="112" customWidth="1"/>
    <col min="15889" max="15889" width="8.33203125" style="112" customWidth="1"/>
    <col min="15890" max="15890" width="5.77734375" style="112" customWidth="1"/>
    <col min="15891" max="15891" width="7.88671875" style="112" customWidth="1"/>
    <col min="15892" max="15892" width="5" style="112" customWidth="1"/>
    <col min="15893" max="15893" width="6.6640625" style="112" customWidth="1"/>
    <col min="15894" max="15894" width="5.6640625" style="112" customWidth="1"/>
    <col min="15895" max="15895" width="7.88671875" style="112" customWidth="1"/>
    <col min="15896" max="15896" width="5.77734375" style="112" customWidth="1"/>
    <col min="15897" max="15897" width="6.6640625" style="112" customWidth="1"/>
    <col min="15898" max="15898" width="5.77734375" style="112" customWidth="1"/>
    <col min="15899" max="15899" width="9.109375" style="112" customWidth="1"/>
    <col min="15900" max="16128" width="9" style="112"/>
    <col min="16129" max="16129" width="15.21875" style="112" customWidth="1"/>
    <col min="16130" max="16142" width="6.33203125" style="112" customWidth="1"/>
    <col min="16143" max="16143" width="8" style="112" customWidth="1"/>
    <col min="16144" max="16144" width="5.44140625" style="112" customWidth="1"/>
    <col min="16145" max="16145" width="8.33203125" style="112" customWidth="1"/>
    <col min="16146" max="16146" width="5.77734375" style="112" customWidth="1"/>
    <col min="16147" max="16147" width="7.88671875" style="112" customWidth="1"/>
    <col min="16148" max="16148" width="5" style="112" customWidth="1"/>
    <col min="16149" max="16149" width="6.6640625" style="112" customWidth="1"/>
    <col min="16150" max="16150" width="5.6640625" style="112" customWidth="1"/>
    <col min="16151" max="16151" width="7.88671875" style="112" customWidth="1"/>
    <col min="16152" max="16152" width="5.77734375" style="112" customWidth="1"/>
    <col min="16153" max="16153" width="6.6640625" style="112" customWidth="1"/>
    <col min="16154" max="16154" width="5.77734375" style="112" customWidth="1"/>
    <col min="16155" max="16155" width="9.109375" style="112" customWidth="1"/>
    <col min="16156" max="16384" width="9" style="112"/>
  </cols>
  <sheetData>
    <row r="1" spans="1:28" ht="16.8" thickBot="1">
      <c r="A1" s="101" t="s">
        <v>1929</v>
      </c>
      <c r="B1" s="119"/>
      <c r="C1" s="119"/>
      <c r="D1" s="119"/>
      <c r="E1" s="119"/>
      <c r="F1" s="119"/>
      <c r="G1" s="119"/>
      <c r="H1" s="119"/>
      <c r="I1" s="119"/>
      <c r="J1" s="119"/>
      <c r="K1" s="119"/>
      <c r="L1" s="119"/>
      <c r="M1" s="119"/>
      <c r="N1" s="119"/>
      <c r="O1" s="119"/>
      <c r="P1" s="119"/>
      <c r="Q1" s="119"/>
      <c r="R1" s="119"/>
      <c r="S1" s="119"/>
      <c r="T1" s="119"/>
      <c r="U1" s="119"/>
      <c r="V1" s="2538" t="s">
        <v>1051</v>
      </c>
      <c r="W1" s="2538"/>
      <c r="X1" s="1855" t="s">
        <v>1052</v>
      </c>
      <c r="Y1" s="1856"/>
      <c r="Z1" s="1856"/>
      <c r="AA1" s="1856"/>
      <c r="AB1" s="147" t="s">
        <v>873</v>
      </c>
    </row>
    <row r="2" spans="1:28" ht="16.8" thickBot="1">
      <c r="A2" s="101" t="s">
        <v>1930</v>
      </c>
      <c r="B2" s="751" t="s">
        <v>1931</v>
      </c>
      <c r="C2" s="123"/>
      <c r="D2" s="123"/>
      <c r="E2" s="123"/>
      <c r="F2" s="123"/>
      <c r="G2" s="123"/>
      <c r="H2" s="123"/>
      <c r="I2" s="123"/>
      <c r="J2" s="752"/>
      <c r="K2" s="123"/>
      <c r="L2" s="123"/>
      <c r="M2" s="123"/>
      <c r="N2" s="123"/>
      <c r="O2" s="123"/>
      <c r="P2" s="123"/>
      <c r="Q2" s="123"/>
      <c r="R2" s="123"/>
      <c r="S2" s="123"/>
      <c r="T2" s="123"/>
      <c r="U2" s="109"/>
      <c r="V2" s="2538" t="s">
        <v>1877</v>
      </c>
      <c r="W2" s="2538"/>
      <c r="X2" s="1856" t="s">
        <v>1932</v>
      </c>
      <c r="Y2" s="1856"/>
      <c r="Z2" s="1856"/>
      <c r="AA2" s="1856"/>
    </row>
    <row r="4" spans="1:28" ht="30.6" customHeight="1">
      <c r="A4" s="2539" t="s">
        <v>1933</v>
      </c>
      <c r="B4" s="2539"/>
      <c r="C4" s="2539"/>
      <c r="D4" s="2539"/>
      <c r="E4" s="2539"/>
      <c r="F4" s="2539"/>
      <c r="G4" s="2539"/>
      <c r="H4" s="2539"/>
      <c r="I4" s="2539"/>
      <c r="J4" s="2539"/>
      <c r="K4" s="2539"/>
      <c r="L4" s="2539"/>
      <c r="M4" s="2539"/>
      <c r="N4" s="2539"/>
      <c r="O4" s="2539"/>
      <c r="P4" s="2539"/>
      <c r="Q4" s="2539"/>
      <c r="R4" s="2539"/>
      <c r="S4" s="2539"/>
      <c r="T4" s="2539"/>
      <c r="U4" s="2539"/>
      <c r="V4" s="2539"/>
      <c r="W4" s="2539"/>
      <c r="X4" s="2539"/>
      <c r="Y4" s="2539"/>
      <c r="Z4" s="2539"/>
      <c r="AA4" s="2539"/>
    </row>
    <row r="6" spans="1:28" ht="24" customHeight="1" thickBot="1">
      <c r="I6" s="2537" t="s">
        <v>2223</v>
      </c>
      <c r="J6" s="2537"/>
      <c r="K6" s="2537"/>
      <c r="L6" s="2537"/>
      <c r="M6" s="2537"/>
      <c r="N6" s="2537"/>
      <c r="O6" s="2537"/>
      <c r="P6" s="2537"/>
      <c r="Q6" s="2537"/>
      <c r="R6" s="2537"/>
    </row>
    <row r="7" spans="1:28" ht="25.95" customHeight="1">
      <c r="A7" s="1124"/>
      <c r="B7" s="1125"/>
      <c r="C7" s="1126"/>
      <c r="D7" s="1126" t="s">
        <v>1934</v>
      </c>
      <c r="E7" s="1126" t="s">
        <v>1935</v>
      </c>
      <c r="F7" s="1126" t="s">
        <v>1936</v>
      </c>
      <c r="G7" s="1126" t="s">
        <v>1937</v>
      </c>
      <c r="H7" s="1126" t="s">
        <v>1938</v>
      </c>
      <c r="I7" s="1126" t="s">
        <v>1939</v>
      </c>
      <c r="J7" s="1126" t="s">
        <v>1940</v>
      </c>
      <c r="K7" s="1126"/>
      <c r="L7" s="1126"/>
      <c r="M7" s="1126"/>
      <c r="N7" s="2534" t="s">
        <v>1941</v>
      </c>
      <c r="O7" s="2534"/>
      <c r="P7" s="2534"/>
      <c r="Q7" s="2534"/>
      <c r="R7" s="2534" t="s">
        <v>1942</v>
      </c>
      <c r="S7" s="2534"/>
      <c r="T7" s="2534"/>
      <c r="U7" s="2534"/>
      <c r="V7" s="2534"/>
      <c r="W7" s="2534"/>
      <c r="X7" s="2534"/>
      <c r="Y7" s="2534"/>
      <c r="Z7" s="2526" t="s">
        <v>1943</v>
      </c>
      <c r="AA7" s="2527"/>
    </row>
    <row r="8" spans="1:28" ht="25.95" customHeight="1">
      <c r="A8" s="1127"/>
      <c r="B8" s="2528" t="s">
        <v>1944</v>
      </c>
      <c r="C8" s="2528"/>
      <c r="D8" s="2528"/>
      <c r="E8" s="2528" t="s">
        <v>1945</v>
      </c>
      <c r="F8" s="2528"/>
      <c r="G8" s="2528"/>
      <c r="H8" s="2528" t="s">
        <v>1946</v>
      </c>
      <c r="I8" s="2528"/>
      <c r="J8" s="2528"/>
      <c r="K8" s="2528" t="s">
        <v>1947</v>
      </c>
      <c r="L8" s="2528"/>
      <c r="M8" s="2528"/>
      <c r="N8" s="2528" t="s">
        <v>1948</v>
      </c>
      <c r="O8" s="2528"/>
      <c r="P8" s="2528" t="s">
        <v>1750</v>
      </c>
      <c r="Q8" s="2528"/>
      <c r="R8" s="2529" t="s">
        <v>1949</v>
      </c>
      <c r="S8" s="2530"/>
      <c r="T8" s="2530"/>
      <c r="U8" s="2531"/>
      <c r="V8" s="2529" t="s">
        <v>1950</v>
      </c>
      <c r="W8" s="2530"/>
      <c r="X8" s="2530"/>
      <c r="Y8" s="2531"/>
      <c r="Z8" s="753"/>
      <c r="AA8" s="1128"/>
    </row>
    <row r="9" spans="1:28" ht="49.5" customHeight="1">
      <c r="A9" s="1129" t="s">
        <v>1951</v>
      </c>
      <c r="B9" s="754" t="s">
        <v>1952</v>
      </c>
      <c r="C9" s="755" t="s">
        <v>1953</v>
      </c>
      <c r="D9" s="755" t="s">
        <v>1954</v>
      </c>
      <c r="E9" s="755" t="s">
        <v>1952</v>
      </c>
      <c r="F9" s="755" t="s">
        <v>1953</v>
      </c>
      <c r="G9" s="756" t="s">
        <v>1954</v>
      </c>
      <c r="H9" s="756" t="s">
        <v>1952</v>
      </c>
      <c r="I9" s="756" t="s">
        <v>1953</v>
      </c>
      <c r="J9" s="756" t="s">
        <v>1954</v>
      </c>
      <c r="K9" s="756" t="s">
        <v>1952</v>
      </c>
      <c r="L9" s="756" t="s">
        <v>1953</v>
      </c>
      <c r="M9" s="756" t="s">
        <v>1954</v>
      </c>
      <c r="N9" s="756" t="s">
        <v>1955</v>
      </c>
      <c r="O9" s="756" t="s">
        <v>1956</v>
      </c>
      <c r="P9" s="756" t="s">
        <v>1955</v>
      </c>
      <c r="Q9" s="755" t="s">
        <v>1956</v>
      </c>
      <c r="R9" s="2535" t="s">
        <v>1957</v>
      </c>
      <c r="S9" s="2535"/>
      <c r="T9" s="2536" t="s">
        <v>1958</v>
      </c>
      <c r="U9" s="2536"/>
      <c r="V9" s="2535" t="s">
        <v>1959</v>
      </c>
      <c r="W9" s="2535"/>
      <c r="X9" s="2536" t="s">
        <v>1960</v>
      </c>
      <c r="Y9" s="2536"/>
      <c r="Z9" s="755" t="s">
        <v>1961</v>
      </c>
      <c r="AA9" s="1130" t="s">
        <v>1956</v>
      </c>
    </row>
    <row r="10" spans="1:28" ht="51">
      <c r="A10" s="1131"/>
      <c r="B10" s="1117"/>
      <c r="C10" s="1117"/>
      <c r="D10" s="1117"/>
      <c r="E10" s="1117"/>
      <c r="F10" s="1117"/>
      <c r="G10" s="1118"/>
      <c r="H10" s="1118"/>
      <c r="I10" s="1118"/>
      <c r="J10" s="1118"/>
      <c r="K10" s="1118"/>
      <c r="L10" s="1118"/>
      <c r="M10" s="1118"/>
      <c r="N10" s="1118"/>
      <c r="O10" s="1119" t="s">
        <v>1962</v>
      </c>
      <c r="P10" s="1118"/>
      <c r="Q10" s="1120" t="s">
        <v>1962</v>
      </c>
      <c r="R10" s="1121" t="s">
        <v>1955</v>
      </c>
      <c r="S10" s="1122" t="s">
        <v>1963</v>
      </c>
      <c r="T10" s="2533" t="s">
        <v>1964</v>
      </c>
      <c r="U10" s="2533"/>
      <c r="V10" s="1121" t="s">
        <v>1955</v>
      </c>
      <c r="W10" s="1123" t="s">
        <v>1965</v>
      </c>
      <c r="X10" s="2533" t="s">
        <v>1964</v>
      </c>
      <c r="Y10" s="2533"/>
      <c r="Z10" s="1117"/>
      <c r="AA10" s="1132" t="s">
        <v>1962</v>
      </c>
    </row>
    <row r="11" spans="1:28" s="757" customFormat="1" ht="25.95" customHeight="1">
      <c r="A11" s="1133" t="s">
        <v>1211</v>
      </c>
      <c r="B11" s="1143">
        <v>0</v>
      </c>
      <c r="C11" s="1143">
        <v>0</v>
      </c>
      <c r="D11" s="1143">
        <v>0</v>
      </c>
      <c r="E11" s="1143">
        <v>0</v>
      </c>
      <c r="F11" s="1143">
        <v>0</v>
      </c>
      <c r="G11" s="1143">
        <v>0</v>
      </c>
      <c r="H11" s="1143">
        <v>0</v>
      </c>
      <c r="I11" s="1143">
        <v>0</v>
      </c>
      <c r="J11" s="1143">
        <v>0</v>
      </c>
      <c r="K11" s="1143">
        <v>0</v>
      </c>
      <c r="L11" s="1143">
        <v>0</v>
      </c>
      <c r="M11" s="1143">
        <v>0</v>
      </c>
      <c r="N11" s="1143">
        <v>0</v>
      </c>
      <c r="O11" s="1143">
        <v>0</v>
      </c>
      <c r="P11" s="1143">
        <v>0</v>
      </c>
      <c r="Q11" s="1143">
        <v>0</v>
      </c>
      <c r="R11" s="1143">
        <v>0</v>
      </c>
      <c r="S11" s="1143">
        <v>0</v>
      </c>
      <c r="T11" s="2532">
        <v>0</v>
      </c>
      <c r="U11" s="2532"/>
      <c r="V11" s="1143">
        <v>0</v>
      </c>
      <c r="W11" s="1143">
        <v>0</v>
      </c>
      <c r="X11" s="2532">
        <v>0</v>
      </c>
      <c r="Y11" s="2532"/>
      <c r="Z11" s="1143">
        <v>0</v>
      </c>
      <c r="AA11" s="1144">
        <v>0</v>
      </c>
    </row>
    <row r="12" spans="1:28" ht="23.4" customHeight="1">
      <c r="A12" s="1134"/>
      <c r="B12" s="758"/>
      <c r="C12" s="1135"/>
      <c r="D12" s="1135"/>
      <c r="E12" s="1135"/>
      <c r="F12" s="1135"/>
      <c r="G12" s="1135"/>
      <c r="H12" s="1135"/>
      <c r="I12" s="1135"/>
      <c r="J12" s="1135"/>
      <c r="K12" s="1135"/>
      <c r="L12" s="1135"/>
      <c r="M12" s="1135"/>
      <c r="N12" s="1135"/>
      <c r="O12" s="1135"/>
      <c r="P12" s="1135"/>
      <c r="Q12" s="1135"/>
      <c r="R12" s="1135"/>
      <c r="S12" s="1135"/>
      <c r="T12" s="1135"/>
      <c r="U12" s="1135"/>
      <c r="V12" s="1135"/>
      <c r="W12" s="1135"/>
      <c r="X12" s="1135"/>
      <c r="Y12" s="1135"/>
      <c r="Z12" s="1135"/>
      <c r="AA12" s="1136"/>
    </row>
    <row r="13" spans="1:28" ht="30.6" customHeight="1">
      <c r="A13" s="1137"/>
      <c r="B13" s="758"/>
      <c r="C13" s="1135"/>
      <c r="D13" s="1135"/>
      <c r="E13" s="1135"/>
      <c r="F13" s="1135"/>
      <c r="G13" s="1135"/>
      <c r="H13" s="1135"/>
      <c r="I13" s="1135"/>
      <c r="J13" s="1135"/>
      <c r="K13" s="1135"/>
      <c r="L13" s="1135"/>
      <c r="M13" s="1135"/>
      <c r="N13" s="1135"/>
      <c r="O13" s="1135"/>
      <c r="P13" s="1135"/>
      <c r="Q13" s="1135"/>
      <c r="R13" s="1135"/>
      <c r="S13" s="1135"/>
      <c r="T13" s="1135"/>
      <c r="U13" s="1135"/>
      <c r="V13" s="1135"/>
      <c r="W13" s="1135"/>
      <c r="X13" s="1135"/>
      <c r="Y13" s="1135"/>
      <c r="Z13" s="1135"/>
      <c r="AA13" s="1136"/>
    </row>
    <row r="14" spans="1:28" ht="22.95" customHeight="1">
      <c r="A14" s="1137"/>
      <c r="B14" s="758"/>
      <c r="C14" s="1135"/>
      <c r="D14" s="1135"/>
      <c r="E14" s="1135"/>
      <c r="F14" s="1135"/>
      <c r="G14" s="1135"/>
      <c r="H14" s="1135"/>
      <c r="I14" s="1135"/>
      <c r="J14" s="1135"/>
      <c r="K14" s="1135"/>
      <c r="L14" s="1135"/>
      <c r="M14" s="1135"/>
      <c r="N14" s="1135"/>
      <c r="O14" s="1135"/>
      <c r="P14" s="1135"/>
      <c r="Q14" s="1135"/>
      <c r="R14" s="1135"/>
      <c r="S14" s="1135"/>
      <c r="T14" s="1135"/>
      <c r="U14" s="1135"/>
      <c r="V14" s="1135"/>
      <c r="W14" s="1135"/>
      <c r="X14" s="1135"/>
      <c r="Y14" s="1135"/>
      <c r="Z14" s="1135"/>
      <c r="AA14" s="1136"/>
    </row>
    <row r="15" spans="1:28" ht="23.4" customHeight="1">
      <c r="A15" s="1137"/>
      <c r="B15" s="758"/>
      <c r="C15" s="1135"/>
      <c r="D15" s="1135"/>
      <c r="E15" s="1135"/>
      <c r="F15" s="1135"/>
      <c r="G15" s="1135"/>
      <c r="H15" s="1135"/>
      <c r="I15" s="1135"/>
      <c r="J15" s="1135"/>
      <c r="K15" s="1135"/>
      <c r="L15" s="1135"/>
      <c r="M15" s="1135"/>
      <c r="N15" s="1135"/>
      <c r="O15" s="1135"/>
      <c r="P15" s="1135"/>
      <c r="Q15" s="1135"/>
      <c r="R15" s="1135"/>
      <c r="S15" s="1135"/>
      <c r="T15" s="1135"/>
      <c r="U15" s="1135"/>
      <c r="V15" s="1135"/>
      <c r="W15" s="1135"/>
      <c r="X15" s="1135"/>
      <c r="Y15" s="1135"/>
      <c r="Z15" s="1135"/>
      <c r="AA15" s="1136"/>
    </row>
    <row r="16" spans="1:28" ht="24" customHeight="1">
      <c r="A16" s="1137"/>
      <c r="B16" s="758"/>
      <c r="C16" s="1135"/>
      <c r="D16" s="1135"/>
      <c r="E16" s="1135"/>
      <c r="F16" s="1135"/>
      <c r="G16" s="1135"/>
      <c r="H16" s="1135"/>
      <c r="I16" s="1135"/>
      <c r="J16" s="1135"/>
      <c r="K16" s="1135"/>
      <c r="L16" s="1135"/>
      <c r="M16" s="1135"/>
      <c r="N16" s="1135"/>
      <c r="O16" s="1135"/>
      <c r="P16" s="1135"/>
      <c r="Q16" s="1135"/>
      <c r="R16" s="1135"/>
      <c r="S16" s="1135"/>
      <c r="T16" s="1135"/>
      <c r="U16" s="1135"/>
      <c r="V16" s="1135"/>
      <c r="W16" s="1135"/>
      <c r="X16" s="1135"/>
      <c r="Y16" s="1135"/>
      <c r="Z16" s="1135"/>
      <c r="AA16" s="1136"/>
    </row>
    <row r="17" spans="1:27">
      <c r="A17" s="1137"/>
      <c r="B17" s="758"/>
      <c r="C17" s="1135"/>
      <c r="D17" s="1135"/>
      <c r="E17" s="1135"/>
      <c r="F17" s="1135"/>
      <c r="G17" s="1135"/>
      <c r="H17" s="1135"/>
      <c r="I17" s="1135"/>
      <c r="J17" s="1135"/>
      <c r="K17" s="1135"/>
      <c r="L17" s="1135"/>
      <c r="M17" s="1135"/>
      <c r="N17" s="1135"/>
      <c r="O17" s="1135"/>
      <c r="P17" s="1135"/>
      <c r="Q17" s="1135"/>
      <c r="R17" s="1135"/>
      <c r="S17" s="1135"/>
      <c r="T17" s="1135"/>
      <c r="U17" s="1135"/>
      <c r="V17" s="1135"/>
      <c r="W17" s="1135"/>
      <c r="X17" s="1135"/>
      <c r="Y17" s="1135"/>
      <c r="Z17" s="1135"/>
      <c r="AA17" s="1136"/>
    </row>
    <row r="18" spans="1:27">
      <c r="A18" s="1137"/>
      <c r="B18" s="758"/>
      <c r="C18" s="1135"/>
      <c r="D18" s="1135"/>
      <c r="E18" s="1135"/>
      <c r="F18" s="1135"/>
      <c r="G18" s="1135"/>
      <c r="H18" s="1135"/>
      <c r="I18" s="1135"/>
      <c r="J18" s="1135"/>
      <c r="K18" s="1135"/>
      <c r="L18" s="1135"/>
      <c r="M18" s="1135"/>
      <c r="N18" s="1135"/>
      <c r="O18" s="1135"/>
      <c r="P18" s="1135"/>
      <c r="Q18" s="1135"/>
      <c r="R18" s="1135"/>
      <c r="S18" s="1135"/>
      <c r="T18" s="1135"/>
      <c r="U18" s="1135"/>
      <c r="V18" s="1135"/>
      <c r="W18" s="1135"/>
      <c r="X18" s="1135"/>
      <c r="Y18" s="1135"/>
      <c r="Z18" s="1135"/>
      <c r="AA18" s="1136"/>
    </row>
    <row r="19" spans="1:27">
      <c r="A19" s="1137"/>
      <c r="B19" s="758"/>
      <c r="C19" s="1135"/>
      <c r="D19" s="1135"/>
      <c r="E19" s="1135"/>
      <c r="F19" s="1135"/>
      <c r="G19" s="1135"/>
      <c r="H19" s="1135"/>
      <c r="I19" s="1135"/>
      <c r="J19" s="1135"/>
      <c r="K19" s="1135"/>
      <c r="L19" s="1135"/>
      <c r="M19" s="1135"/>
      <c r="N19" s="1135"/>
      <c r="O19" s="1135"/>
      <c r="P19" s="1135"/>
      <c r="Q19" s="1135"/>
      <c r="R19" s="1135"/>
      <c r="S19" s="1135"/>
      <c r="T19" s="1135"/>
      <c r="U19" s="1135"/>
      <c r="V19" s="1135"/>
      <c r="W19" s="1135"/>
      <c r="X19" s="1135"/>
      <c r="Y19" s="1135"/>
      <c r="Z19" s="1135"/>
      <c r="AA19" s="1136"/>
    </row>
    <row r="20" spans="1:27">
      <c r="A20" s="1137"/>
      <c r="B20" s="758"/>
      <c r="C20" s="1135"/>
      <c r="D20" s="1135"/>
      <c r="E20" s="1135"/>
      <c r="F20" s="1135"/>
      <c r="G20" s="1135"/>
      <c r="H20" s="1135"/>
      <c r="I20" s="1135"/>
      <c r="J20" s="1135"/>
      <c r="K20" s="1135"/>
      <c r="L20" s="1135"/>
      <c r="M20" s="1135"/>
      <c r="N20" s="1135"/>
      <c r="O20" s="1135"/>
      <c r="P20" s="1135"/>
      <c r="Q20" s="1135"/>
      <c r="R20" s="1135"/>
      <c r="S20" s="1135"/>
      <c r="T20" s="1135"/>
      <c r="U20" s="1135"/>
      <c r="V20" s="1135"/>
      <c r="W20" s="1135"/>
      <c r="X20" s="1135"/>
      <c r="Y20" s="1135"/>
      <c r="Z20" s="1135"/>
      <c r="AA20" s="1136"/>
    </row>
    <row r="21" spans="1:27">
      <c r="A21" s="1138"/>
      <c r="B21" s="758"/>
      <c r="C21" s="1135"/>
      <c r="D21" s="1135"/>
      <c r="E21" s="1135"/>
      <c r="F21" s="1135"/>
      <c r="G21" s="1135"/>
      <c r="H21" s="1135"/>
      <c r="I21" s="1135"/>
      <c r="J21" s="1135"/>
      <c r="K21" s="1135"/>
      <c r="L21" s="1135"/>
      <c r="M21" s="1135"/>
      <c r="N21" s="1135"/>
      <c r="O21" s="1135"/>
      <c r="P21" s="1135"/>
      <c r="Q21" s="1135"/>
      <c r="R21" s="1135"/>
      <c r="S21" s="1135"/>
      <c r="T21" s="1135"/>
      <c r="U21" s="1135"/>
      <c r="V21" s="1135"/>
      <c r="W21" s="1135"/>
      <c r="X21" s="1135"/>
      <c r="Y21" s="1135"/>
      <c r="Z21" s="1135"/>
      <c r="AA21" s="1136"/>
    </row>
    <row r="22" spans="1:27">
      <c r="A22" s="1134"/>
      <c r="B22" s="758"/>
      <c r="C22" s="1135"/>
      <c r="D22" s="1135"/>
      <c r="E22" s="1135"/>
      <c r="F22" s="1135"/>
      <c r="G22" s="1135"/>
      <c r="H22" s="1135"/>
      <c r="I22" s="1135"/>
      <c r="J22" s="1135"/>
      <c r="K22" s="1135"/>
      <c r="L22" s="1135"/>
      <c r="M22" s="1135"/>
      <c r="N22" s="1135"/>
      <c r="O22" s="1135"/>
      <c r="P22" s="1135"/>
      <c r="Q22" s="1135"/>
      <c r="R22" s="1135"/>
      <c r="S22" s="1135"/>
      <c r="T22" s="1135"/>
      <c r="U22" s="1135"/>
      <c r="V22" s="1135"/>
      <c r="W22" s="1135"/>
      <c r="X22" s="1135"/>
      <c r="Y22" s="1135"/>
      <c r="Z22" s="1135"/>
      <c r="AA22" s="1136"/>
    </row>
    <row r="23" spans="1:27" ht="16.8" thickBot="1">
      <c r="A23" s="1139"/>
      <c r="B23" s="1140"/>
      <c r="C23" s="1141"/>
      <c r="D23" s="1141"/>
      <c r="E23" s="1141"/>
      <c r="F23" s="1141"/>
      <c r="G23" s="1141"/>
      <c r="H23" s="1141"/>
      <c r="I23" s="1141"/>
      <c r="J23" s="1141"/>
      <c r="K23" s="1141"/>
      <c r="L23" s="1141"/>
      <c r="M23" s="1141"/>
      <c r="N23" s="1141"/>
      <c r="O23" s="1141"/>
      <c r="P23" s="1141"/>
      <c r="Q23" s="1141"/>
      <c r="R23" s="1141"/>
      <c r="S23" s="1141"/>
      <c r="T23" s="1141"/>
      <c r="U23" s="1141"/>
      <c r="V23" s="1141"/>
      <c r="W23" s="1141"/>
      <c r="X23" s="1141"/>
      <c r="Y23" s="1141"/>
      <c r="Z23" s="1141"/>
      <c r="AA23" s="1142"/>
    </row>
    <row r="24" spans="1:27">
      <c r="A24" s="119" t="s">
        <v>1222</v>
      </c>
      <c r="B24" s="119" t="s">
        <v>1537</v>
      </c>
      <c r="C24" s="119"/>
      <c r="D24" s="119"/>
      <c r="E24" s="119"/>
      <c r="F24" s="119"/>
      <c r="G24" s="119" t="s">
        <v>1223</v>
      </c>
      <c r="H24" s="119"/>
      <c r="I24" s="119"/>
      <c r="J24" s="119"/>
      <c r="K24" s="119"/>
      <c r="L24" s="119"/>
      <c r="M24" s="119"/>
      <c r="N24" s="119" t="s">
        <v>1150</v>
      </c>
      <c r="O24" s="119"/>
      <c r="P24" s="119"/>
      <c r="Q24" s="119"/>
      <c r="R24" s="119"/>
      <c r="S24" s="119"/>
      <c r="T24" s="119" t="s">
        <v>1707</v>
      </c>
      <c r="U24" s="119"/>
      <c r="V24" s="119"/>
      <c r="W24" s="119"/>
      <c r="X24" s="119"/>
      <c r="Y24" s="119"/>
      <c r="Z24" s="119"/>
      <c r="AA24" s="119"/>
    </row>
    <row r="25" spans="1:27" ht="21" customHeight="1">
      <c r="A25" s="119" t="s">
        <v>1537</v>
      </c>
      <c r="B25" s="119" t="s">
        <v>1537</v>
      </c>
      <c r="C25" s="119"/>
      <c r="D25" s="119"/>
      <c r="E25" s="119"/>
      <c r="F25" s="119"/>
      <c r="G25" s="119"/>
      <c r="H25" s="119"/>
      <c r="I25" s="119"/>
      <c r="J25" s="119"/>
      <c r="K25" s="119"/>
      <c r="L25" s="119"/>
      <c r="M25" s="119"/>
      <c r="N25" s="119" t="s">
        <v>1152</v>
      </c>
      <c r="O25" s="119"/>
      <c r="P25" s="119"/>
      <c r="Q25" s="119"/>
      <c r="R25" s="119"/>
      <c r="S25" s="119"/>
      <c r="T25" s="119"/>
      <c r="U25" s="119"/>
      <c r="V25" s="119"/>
      <c r="W25" s="119"/>
      <c r="X25" s="119"/>
      <c r="Y25" s="119"/>
      <c r="Z25" s="119"/>
      <c r="AA25" s="119"/>
    </row>
    <row r="26" spans="1:27" ht="21" customHeight="1">
      <c r="B26" s="119"/>
      <c r="C26" s="119"/>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759" t="s">
        <v>2232</v>
      </c>
    </row>
    <row r="27" spans="1:27">
      <c r="A27" s="119" t="s">
        <v>1966</v>
      </c>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19"/>
      <c r="Z27" s="119"/>
      <c r="AA27" s="119"/>
    </row>
    <row r="28" spans="1:27">
      <c r="A28" s="119" t="s">
        <v>1967</v>
      </c>
    </row>
  </sheetData>
  <sheetProtection formatCells="0" formatColumns="0" formatRows="0" insertRows="0" deleteRows="0" selectLockedCells="1"/>
  <mergeCells count="25">
    <mergeCell ref="B8:D8"/>
    <mergeCell ref="E8:G8"/>
    <mergeCell ref="H8:J8"/>
    <mergeCell ref="K8:M8"/>
    <mergeCell ref="N8:O8"/>
    <mergeCell ref="I6:R6"/>
    <mergeCell ref="V1:W1"/>
    <mergeCell ref="X1:AA1"/>
    <mergeCell ref="V2:W2"/>
    <mergeCell ref="X2:AA2"/>
    <mergeCell ref="A4:AA4"/>
    <mergeCell ref="Z7:AA7"/>
    <mergeCell ref="P8:Q8"/>
    <mergeCell ref="R8:U8"/>
    <mergeCell ref="V8:Y8"/>
    <mergeCell ref="X11:Y11"/>
    <mergeCell ref="T11:U11"/>
    <mergeCell ref="T10:U10"/>
    <mergeCell ref="X10:Y10"/>
    <mergeCell ref="N7:Q7"/>
    <mergeCell ref="R9:S9"/>
    <mergeCell ref="T9:U9"/>
    <mergeCell ref="V9:W9"/>
    <mergeCell ref="X9:Y9"/>
    <mergeCell ref="R7:Y7"/>
  </mergeCells>
  <phoneticPr fontId="13" type="noConversion"/>
  <hyperlinks>
    <hyperlink ref="AB1" location="預告統計資料發布時間表!A1" display="回發布時間表" xr:uid="{BFF222C8-327E-40FC-881F-35A4C61FE578}"/>
  </hyperlinks>
  <printOptions horizontalCentered="1"/>
  <pageMargins left="0.59027777777777779" right="0.59027777777777779" top="0.74791666666666667" bottom="0.74791666666666667" header="0.51180555555555551" footer="0.51180555555555551"/>
  <pageSetup paperSize="9" scale="75" firstPageNumber="0"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8168889431442"/>
  </sheetPr>
  <dimension ref="A1:C37"/>
  <sheetViews>
    <sheetView workbookViewId="0">
      <selection activeCell="B1" sqref="B1"/>
    </sheetView>
  </sheetViews>
  <sheetFormatPr defaultRowHeight="16.2"/>
  <cols>
    <col min="1" max="1" width="93.44140625" customWidth="1"/>
  </cols>
  <sheetData>
    <row r="1" spans="1:3" ht="19.8">
      <c r="A1" s="12" t="s">
        <v>805</v>
      </c>
      <c r="B1" s="1" t="s">
        <v>53</v>
      </c>
    </row>
    <row r="2" spans="1:3" ht="19.8">
      <c r="A2" s="13" t="s">
        <v>220</v>
      </c>
    </row>
    <row r="3" spans="1:3" ht="19.8">
      <c r="A3" s="13" t="s">
        <v>78</v>
      </c>
    </row>
    <row r="4" spans="1:3" ht="19.8">
      <c r="A4" s="14" t="s">
        <v>3</v>
      </c>
    </row>
    <row r="5" spans="1:3" ht="19.8">
      <c r="A5" s="57" t="s">
        <v>796</v>
      </c>
    </row>
    <row r="6" spans="1:3" ht="19.8">
      <c r="A6" s="57" t="s">
        <v>870</v>
      </c>
    </row>
    <row r="7" spans="1:3" ht="19.8">
      <c r="A7" s="59" t="s">
        <v>849</v>
      </c>
    </row>
    <row r="8" spans="1:3" ht="19.8">
      <c r="A8" s="59" t="s">
        <v>840</v>
      </c>
    </row>
    <row r="9" spans="1:3" ht="19.8">
      <c r="A9" s="59" t="s">
        <v>850</v>
      </c>
    </row>
    <row r="10" spans="1:3" ht="19.8">
      <c r="A10" s="56" t="s">
        <v>4</v>
      </c>
    </row>
    <row r="11" spans="1:3" ht="19.8">
      <c r="A11" s="57" t="s">
        <v>559</v>
      </c>
    </row>
    <row r="12" spans="1:3" ht="88.2">
      <c r="A12" s="58" t="s">
        <v>786</v>
      </c>
    </row>
    <row r="13" spans="1:3" ht="19.8">
      <c r="A13" s="14" t="s">
        <v>6</v>
      </c>
      <c r="C13" s="11"/>
    </row>
    <row r="14" spans="1:3" ht="39.6">
      <c r="A14" s="17" t="s">
        <v>580</v>
      </c>
    </row>
    <row r="15" spans="1:3" ht="39.6">
      <c r="A15" s="10" t="s">
        <v>79</v>
      </c>
    </row>
    <row r="16" spans="1:3" ht="19.8">
      <c r="A16" s="9" t="s">
        <v>7</v>
      </c>
    </row>
    <row r="17" spans="1:1" ht="59.4">
      <c r="A17" s="10" t="s">
        <v>581</v>
      </c>
    </row>
    <row r="18" spans="1:1" ht="19.8">
      <c r="A18" s="10" t="s">
        <v>80</v>
      </c>
    </row>
    <row r="19" spans="1:1" ht="19.8">
      <c r="A19" s="10" t="s">
        <v>81</v>
      </c>
    </row>
    <row r="20" spans="1:1" ht="19.8">
      <c r="A20" s="10" t="s">
        <v>82</v>
      </c>
    </row>
    <row r="21" spans="1:1" ht="39.6">
      <c r="A21" s="10" t="s">
        <v>83</v>
      </c>
    </row>
    <row r="22" spans="1:1" ht="59.4">
      <c r="A22" s="10" t="s">
        <v>84</v>
      </c>
    </row>
    <row r="23" spans="1:1" ht="198">
      <c r="A23" s="10" t="s">
        <v>85</v>
      </c>
    </row>
    <row r="24" spans="1:1" ht="409.6">
      <c r="A24" s="10" t="s">
        <v>86</v>
      </c>
    </row>
    <row r="25" spans="1:1" ht="19.8">
      <c r="A25" s="10" t="s">
        <v>87</v>
      </c>
    </row>
    <row r="26" spans="1:1" ht="79.2">
      <c r="A26" s="10" t="s">
        <v>88</v>
      </c>
    </row>
    <row r="27" spans="1:1" ht="19.8">
      <c r="A27" s="10" t="s">
        <v>37</v>
      </c>
    </row>
    <row r="28" spans="1:1" ht="19.8">
      <c r="A28" s="10" t="s">
        <v>579</v>
      </c>
    </row>
    <row r="29" spans="1:1" ht="19.8">
      <c r="A29" s="10" t="s">
        <v>9</v>
      </c>
    </row>
    <row r="30" spans="1:1" ht="19.8">
      <c r="A30" s="14" t="s">
        <v>10</v>
      </c>
    </row>
    <row r="31" spans="1:1" ht="39.6">
      <c r="A31" s="10" t="s">
        <v>583</v>
      </c>
    </row>
    <row r="32" spans="1:1" ht="39" customHeight="1">
      <c r="A32" s="10" t="s">
        <v>582</v>
      </c>
    </row>
    <row r="33" spans="1:1" ht="19.8">
      <c r="A33" s="14" t="s">
        <v>11</v>
      </c>
    </row>
    <row r="34" spans="1:1" ht="19.8">
      <c r="A34" s="10" t="s">
        <v>38</v>
      </c>
    </row>
    <row r="35" spans="1:1" ht="19.8">
      <c r="A35" s="10" t="s">
        <v>39</v>
      </c>
    </row>
    <row r="36" spans="1:1" ht="39.6">
      <c r="A36" s="15" t="s">
        <v>14</v>
      </c>
    </row>
    <row r="37" spans="1:1" ht="20.399999999999999" thickBot="1">
      <c r="A37" s="16" t="s">
        <v>12</v>
      </c>
    </row>
  </sheetData>
  <phoneticPr fontId="13" type="noConversion"/>
  <hyperlinks>
    <hyperlink ref="B1" location="預告統計資料發布時間表!A1" display="回發布時間表" xr:uid="{00000000-0004-0000-0E00-000000000000}"/>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D67AF-EA75-4D88-9011-1AB17D7AA2D4}">
  <sheetPr>
    <pageSetUpPr fitToPage="1"/>
  </sheetPr>
  <dimension ref="A1:N20"/>
  <sheetViews>
    <sheetView zoomScale="85" zoomScaleNormal="85" zoomScaleSheetLayoutView="85" workbookViewId="0">
      <selection activeCell="N1" sqref="N1"/>
    </sheetView>
  </sheetViews>
  <sheetFormatPr defaultColWidth="9" defaultRowHeight="13.8"/>
  <cols>
    <col min="1" max="1" width="16.33203125" style="761" customWidth="1"/>
    <col min="2" max="12" width="13.5546875" style="761" customWidth="1"/>
    <col min="13" max="13" width="16.6640625" style="761" customWidth="1"/>
    <col min="14" max="255" width="9" style="761"/>
    <col min="256" max="256" width="16.33203125" style="761" customWidth="1"/>
    <col min="257" max="268" width="13.5546875" style="761" customWidth="1"/>
    <col min="269" max="269" width="10.44140625" style="761" customWidth="1"/>
    <col min="270" max="511" width="9" style="761"/>
    <col min="512" max="512" width="16.33203125" style="761" customWidth="1"/>
    <col min="513" max="524" width="13.5546875" style="761" customWidth="1"/>
    <col min="525" max="525" width="10.44140625" style="761" customWidth="1"/>
    <col min="526" max="767" width="9" style="761"/>
    <col min="768" max="768" width="16.33203125" style="761" customWidth="1"/>
    <col min="769" max="780" width="13.5546875" style="761" customWidth="1"/>
    <col min="781" max="781" width="10.44140625" style="761" customWidth="1"/>
    <col min="782" max="1023" width="9" style="761"/>
    <col min="1024" max="1024" width="16.33203125" style="761" customWidth="1"/>
    <col min="1025" max="1036" width="13.5546875" style="761" customWidth="1"/>
    <col min="1037" max="1037" width="10.44140625" style="761" customWidth="1"/>
    <col min="1038" max="1279" width="9" style="761"/>
    <col min="1280" max="1280" width="16.33203125" style="761" customWidth="1"/>
    <col min="1281" max="1292" width="13.5546875" style="761" customWidth="1"/>
    <col min="1293" max="1293" width="10.44140625" style="761" customWidth="1"/>
    <col min="1294" max="1535" width="9" style="761"/>
    <col min="1536" max="1536" width="16.33203125" style="761" customWidth="1"/>
    <col min="1537" max="1548" width="13.5546875" style="761" customWidth="1"/>
    <col min="1549" max="1549" width="10.44140625" style="761" customWidth="1"/>
    <col min="1550" max="1791" width="9" style="761"/>
    <col min="1792" max="1792" width="16.33203125" style="761" customWidth="1"/>
    <col min="1793" max="1804" width="13.5546875" style="761" customWidth="1"/>
    <col min="1805" max="1805" width="10.44140625" style="761" customWidth="1"/>
    <col min="1806" max="2047" width="9" style="761"/>
    <col min="2048" max="2048" width="16.33203125" style="761" customWidth="1"/>
    <col min="2049" max="2060" width="13.5546875" style="761" customWidth="1"/>
    <col min="2061" max="2061" width="10.44140625" style="761" customWidth="1"/>
    <col min="2062" max="2303" width="9" style="761"/>
    <col min="2304" max="2304" width="16.33203125" style="761" customWidth="1"/>
    <col min="2305" max="2316" width="13.5546875" style="761" customWidth="1"/>
    <col min="2317" max="2317" width="10.44140625" style="761" customWidth="1"/>
    <col min="2318" max="2559" width="9" style="761"/>
    <col min="2560" max="2560" width="16.33203125" style="761" customWidth="1"/>
    <col min="2561" max="2572" width="13.5546875" style="761" customWidth="1"/>
    <col min="2573" max="2573" width="10.44140625" style="761" customWidth="1"/>
    <col min="2574" max="2815" width="9" style="761"/>
    <col min="2816" max="2816" width="16.33203125" style="761" customWidth="1"/>
    <col min="2817" max="2828" width="13.5546875" style="761" customWidth="1"/>
    <col min="2829" max="2829" width="10.44140625" style="761" customWidth="1"/>
    <col min="2830" max="3071" width="9" style="761"/>
    <col min="3072" max="3072" width="16.33203125" style="761" customWidth="1"/>
    <col min="3073" max="3084" width="13.5546875" style="761" customWidth="1"/>
    <col min="3085" max="3085" width="10.44140625" style="761" customWidth="1"/>
    <col min="3086" max="3327" width="9" style="761"/>
    <col min="3328" max="3328" width="16.33203125" style="761" customWidth="1"/>
    <col min="3329" max="3340" width="13.5546875" style="761" customWidth="1"/>
    <col min="3341" max="3341" width="10.44140625" style="761" customWidth="1"/>
    <col min="3342" max="3583" width="9" style="761"/>
    <col min="3584" max="3584" width="16.33203125" style="761" customWidth="1"/>
    <col min="3585" max="3596" width="13.5546875" style="761" customWidth="1"/>
    <col min="3597" max="3597" width="10.44140625" style="761" customWidth="1"/>
    <col min="3598" max="3839" width="9" style="761"/>
    <col min="3840" max="3840" width="16.33203125" style="761" customWidth="1"/>
    <col min="3841" max="3852" width="13.5546875" style="761" customWidth="1"/>
    <col min="3853" max="3853" width="10.44140625" style="761" customWidth="1"/>
    <col min="3854" max="4095" width="9" style="761"/>
    <col min="4096" max="4096" width="16.33203125" style="761" customWidth="1"/>
    <col min="4097" max="4108" width="13.5546875" style="761" customWidth="1"/>
    <col min="4109" max="4109" width="10.44140625" style="761" customWidth="1"/>
    <col min="4110" max="4351" width="9" style="761"/>
    <col min="4352" max="4352" width="16.33203125" style="761" customWidth="1"/>
    <col min="4353" max="4364" width="13.5546875" style="761" customWidth="1"/>
    <col min="4365" max="4365" width="10.44140625" style="761" customWidth="1"/>
    <col min="4366" max="4607" width="9" style="761"/>
    <col min="4608" max="4608" width="16.33203125" style="761" customWidth="1"/>
    <col min="4609" max="4620" width="13.5546875" style="761" customWidth="1"/>
    <col min="4621" max="4621" width="10.44140625" style="761" customWidth="1"/>
    <col min="4622" max="4863" width="9" style="761"/>
    <col min="4864" max="4864" width="16.33203125" style="761" customWidth="1"/>
    <col min="4865" max="4876" width="13.5546875" style="761" customWidth="1"/>
    <col min="4877" max="4877" width="10.44140625" style="761" customWidth="1"/>
    <col min="4878" max="5119" width="9" style="761"/>
    <col min="5120" max="5120" width="16.33203125" style="761" customWidth="1"/>
    <col min="5121" max="5132" width="13.5546875" style="761" customWidth="1"/>
    <col min="5133" max="5133" width="10.44140625" style="761" customWidth="1"/>
    <col min="5134" max="5375" width="9" style="761"/>
    <col min="5376" max="5376" width="16.33203125" style="761" customWidth="1"/>
    <col min="5377" max="5388" width="13.5546875" style="761" customWidth="1"/>
    <col min="5389" max="5389" width="10.44140625" style="761" customWidth="1"/>
    <col min="5390" max="5631" width="9" style="761"/>
    <col min="5632" max="5632" width="16.33203125" style="761" customWidth="1"/>
    <col min="5633" max="5644" width="13.5546875" style="761" customWidth="1"/>
    <col min="5645" max="5645" width="10.44140625" style="761" customWidth="1"/>
    <col min="5646" max="5887" width="9" style="761"/>
    <col min="5888" max="5888" width="16.33203125" style="761" customWidth="1"/>
    <col min="5889" max="5900" width="13.5546875" style="761" customWidth="1"/>
    <col min="5901" max="5901" width="10.44140625" style="761" customWidth="1"/>
    <col min="5902" max="6143" width="9" style="761"/>
    <col min="6144" max="6144" width="16.33203125" style="761" customWidth="1"/>
    <col min="6145" max="6156" width="13.5546875" style="761" customWidth="1"/>
    <col min="6157" max="6157" width="10.44140625" style="761" customWidth="1"/>
    <col min="6158" max="6399" width="9" style="761"/>
    <col min="6400" max="6400" width="16.33203125" style="761" customWidth="1"/>
    <col min="6401" max="6412" width="13.5546875" style="761" customWidth="1"/>
    <col min="6413" max="6413" width="10.44140625" style="761" customWidth="1"/>
    <col min="6414" max="6655" width="9" style="761"/>
    <col min="6656" max="6656" width="16.33203125" style="761" customWidth="1"/>
    <col min="6657" max="6668" width="13.5546875" style="761" customWidth="1"/>
    <col min="6669" max="6669" width="10.44140625" style="761" customWidth="1"/>
    <col min="6670" max="6911" width="9" style="761"/>
    <col min="6912" max="6912" width="16.33203125" style="761" customWidth="1"/>
    <col min="6913" max="6924" width="13.5546875" style="761" customWidth="1"/>
    <col min="6925" max="6925" width="10.44140625" style="761" customWidth="1"/>
    <col min="6926" max="7167" width="9" style="761"/>
    <col min="7168" max="7168" width="16.33203125" style="761" customWidth="1"/>
    <col min="7169" max="7180" width="13.5546875" style="761" customWidth="1"/>
    <col min="7181" max="7181" width="10.44140625" style="761" customWidth="1"/>
    <col min="7182" max="7423" width="9" style="761"/>
    <col min="7424" max="7424" width="16.33203125" style="761" customWidth="1"/>
    <col min="7425" max="7436" width="13.5546875" style="761" customWidth="1"/>
    <col min="7437" max="7437" width="10.44140625" style="761" customWidth="1"/>
    <col min="7438" max="7679" width="9" style="761"/>
    <col min="7680" max="7680" width="16.33203125" style="761" customWidth="1"/>
    <col min="7681" max="7692" width="13.5546875" style="761" customWidth="1"/>
    <col min="7693" max="7693" width="10.44140625" style="761" customWidth="1"/>
    <col min="7694" max="7935" width="9" style="761"/>
    <col min="7936" max="7936" width="16.33203125" style="761" customWidth="1"/>
    <col min="7937" max="7948" width="13.5546875" style="761" customWidth="1"/>
    <col min="7949" max="7949" width="10.44140625" style="761" customWidth="1"/>
    <col min="7950" max="8191" width="9" style="761"/>
    <col min="8192" max="8192" width="16.33203125" style="761" customWidth="1"/>
    <col min="8193" max="8204" width="13.5546875" style="761" customWidth="1"/>
    <col min="8205" max="8205" width="10.44140625" style="761" customWidth="1"/>
    <col min="8206" max="8447" width="9" style="761"/>
    <col min="8448" max="8448" width="16.33203125" style="761" customWidth="1"/>
    <col min="8449" max="8460" width="13.5546875" style="761" customWidth="1"/>
    <col min="8461" max="8461" width="10.44140625" style="761" customWidth="1"/>
    <col min="8462" max="8703" width="9" style="761"/>
    <col min="8704" max="8704" width="16.33203125" style="761" customWidth="1"/>
    <col min="8705" max="8716" width="13.5546875" style="761" customWidth="1"/>
    <col min="8717" max="8717" width="10.44140625" style="761" customWidth="1"/>
    <col min="8718" max="8959" width="9" style="761"/>
    <col min="8960" max="8960" width="16.33203125" style="761" customWidth="1"/>
    <col min="8961" max="8972" width="13.5546875" style="761" customWidth="1"/>
    <col min="8973" max="8973" width="10.44140625" style="761" customWidth="1"/>
    <col min="8974" max="9215" width="9" style="761"/>
    <col min="9216" max="9216" width="16.33203125" style="761" customWidth="1"/>
    <col min="9217" max="9228" width="13.5546875" style="761" customWidth="1"/>
    <col min="9229" max="9229" width="10.44140625" style="761" customWidth="1"/>
    <col min="9230" max="9471" width="9" style="761"/>
    <col min="9472" max="9472" width="16.33203125" style="761" customWidth="1"/>
    <col min="9473" max="9484" width="13.5546875" style="761" customWidth="1"/>
    <col min="9485" max="9485" width="10.44140625" style="761" customWidth="1"/>
    <col min="9486" max="9727" width="9" style="761"/>
    <col min="9728" max="9728" width="16.33203125" style="761" customWidth="1"/>
    <col min="9729" max="9740" width="13.5546875" style="761" customWidth="1"/>
    <col min="9741" max="9741" width="10.44140625" style="761" customWidth="1"/>
    <col min="9742" max="9983" width="9" style="761"/>
    <col min="9984" max="9984" width="16.33203125" style="761" customWidth="1"/>
    <col min="9985" max="9996" width="13.5546875" style="761" customWidth="1"/>
    <col min="9997" max="9997" width="10.44140625" style="761" customWidth="1"/>
    <col min="9998" max="10239" width="9" style="761"/>
    <col min="10240" max="10240" width="16.33203125" style="761" customWidth="1"/>
    <col min="10241" max="10252" width="13.5546875" style="761" customWidth="1"/>
    <col min="10253" max="10253" width="10.44140625" style="761" customWidth="1"/>
    <col min="10254" max="10495" width="9" style="761"/>
    <col min="10496" max="10496" width="16.33203125" style="761" customWidth="1"/>
    <col min="10497" max="10508" width="13.5546875" style="761" customWidth="1"/>
    <col min="10509" max="10509" width="10.44140625" style="761" customWidth="1"/>
    <col min="10510" max="10751" width="9" style="761"/>
    <col min="10752" max="10752" width="16.33203125" style="761" customWidth="1"/>
    <col min="10753" max="10764" width="13.5546875" style="761" customWidth="1"/>
    <col min="10765" max="10765" width="10.44140625" style="761" customWidth="1"/>
    <col min="10766" max="11007" width="9" style="761"/>
    <col min="11008" max="11008" width="16.33203125" style="761" customWidth="1"/>
    <col min="11009" max="11020" width="13.5546875" style="761" customWidth="1"/>
    <col min="11021" max="11021" width="10.44140625" style="761" customWidth="1"/>
    <col min="11022" max="11263" width="9" style="761"/>
    <col min="11264" max="11264" width="16.33203125" style="761" customWidth="1"/>
    <col min="11265" max="11276" width="13.5546875" style="761" customWidth="1"/>
    <col min="11277" max="11277" width="10.44140625" style="761" customWidth="1"/>
    <col min="11278" max="11519" width="9" style="761"/>
    <col min="11520" max="11520" width="16.33203125" style="761" customWidth="1"/>
    <col min="11521" max="11532" width="13.5546875" style="761" customWidth="1"/>
    <col min="11533" max="11533" width="10.44140625" style="761" customWidth="1"/>
    <col min="11534" max="11775" width="9" style="761"/>
    <col min="11776" max="11776" width="16.33203125" style="761" customWidth="1"/>
    <col min="11777" max="11788" width="13.5546875" style="761" customWidth="1"/>
    <col min="11789" max="11789" width="10.44140625" style="761" customWidth="1"/>
    <col min="11790" max="12031" width="9" style="761"/>
    <col min="12032" max="12032" width="16.33203125" style="761" customWidth="1"/>
    <col min="12033" max="12044" width="13.5546875" style="761" customWidth="1"/>
    <col min="12045" max="12045" width="10.44140625" style="761" customWidth="1"/>
    <col min="12046" max="12287" width="9" style="761"/>
    <col min="12288" max="12288" width="16.33203125" style="761" customWidth="1"/>
    <col min="12289" max="12300" width="13.5546875" style="761" customWidth="1"/>
    <col min="12301" max="12301" width="10.44140625" style="761" customWidth="1"/>
    <col min="12302" max="12543" width="9" style="761"/>
    <col min="12544" max="12544" width="16.33203125" style="761" customWidth="1"/>
    <col min="12545" max="12556" width="13.5546875" style="761" customWidth="1"/>
    <col min="12557" max="12557" width="10.44140625" style="761" customWidth="1"/>
    <col min="12558" max="12799" width="9" style="761"/>
    <col min="12800" max="12800" width="16.33203125" style="761" customWidth="1"/>
    <col min="12801" max="12812" width="13.5546875" style="761" customWidth="1"/>
    <col min="12813" max="12813" width="10.44140625" style="761" customWidth="1"/>
    <col min="12814" max="13055" width="9" style="761"/>
    <col min="13056" max="13056" width="16.33203125" style="761" customWidth="1"/>
    <col min="13057" max="13068" width="13.5546875" style="761" customWidth="1"/>
    <col min="13069" max="13069" width="10.44140625" style="761" customWidth="1"/>
    <col min="13070" max="13311" width="9" style="761"/>
    <col min="13312" max="13312" width="16.33203125" style="761" customWidth="1"/>
    <col min="13313" max="13324" width="13.5546875" style="761" customWidth="1"/>
    <col min="13325" max="13325" width="10.44140625" style="761" customWidth="1"/>
    <col min="13326" max="13567" width="9" style="761"/>
    <col min="13568" max="13568" width="16.33203125" style="761" customWidth="1"/>
    <col min="13569" max="13580" width="13.5546875" style="761" customWidth="1"/>
    <col min="13581" max="13581" width="10.44140625" style="761" customWidth="1"/>
    <col min="13582" max="13823" width="9" style="761"/>
    <col min="13824" max="13824" width="16.33203125" style="761" customWidth="1"/>
    <col min="13825" max="13836" width="13.5546875" style="761" customWidth="1"/>
    <col min="13837" max="13837" width="10.44140625" style="761" customWidth="1"/>
    <col min="13838" max="14079" width="9" style="761"/>
    <col min="14080" max="14080" width="16.33203125" style="761" customWidth="1"/>
    <col min="14081" max="14092" width="13.5546875" style="761" customWidth="1"/>
    <col min="14093" max="14093" width="10.44140625" style="761" customWidth="1"/>
    <col min="14094" max="14335" width="9" style="761"/>
    <col min="14336" max="14336" width="16.33203125" style="761" customWidth="1"/>
    <col min="14337" max="14348" width="13.5546875" style="761" customWidth="1"/>
    <col min="14349" max="14349" width="10.44140625" style="761" customWidth="1"/>
    <col min="14350" max="14591" width="9" style="761"/>
    <col min="14592" max="14592" width="16.33203125" style="761" customWidth="1"/>
    <col min="14593" max="14604" width="13.5546875" style="761" customWidth="1"/>
    <col min="14605" max="14605" width="10.44140625" style="761" customWidth="1"/>
    <col min="14606" max="14847" width="9" style="761"/>
    <col min="14848" max="14848" width="16.33203125" style="761" customWidth="1"/>
    <col min="14849" max="14860" width="13.5546875" style="761" customWidth="1"/>
    <col min="14861" max="14861" width="10.44140625" style="761" customWidth="1"/>
    <col min="14862" max="15103" width="9" style="761"/>
    <col min="15104" max="15104" width="16.33203125" style="761" customWidth="1"/>
    <col min="15105" max="15116" width="13.5546875" style="761" customWidth="1"/>
    <col min="15117" max="15117" width="10.44140625" style="761" customWidth="1"/>
    <col min="15118" max="15359" width="9" style="761"/>
    <col min="15360" max="15360" width="16.33203125" style="761" customWidth="1"/>
    <col min="15361" max="15372" width="13.5546875" style="761" customWidth="1"/>
    <col min="15373" max="15373" width="10.44140625" style="761" customWidth="1"/>
    <col min="15374" max="15615" width="9" style="761"/>
    <col min="15616" max="15616" width="16.33203125" style="761" customWidth="1"/>
    <col min="15617" max="15628" width="13.5546875" style="761" customWidth="1"/>
    <col min="15629" max="15629" width="10.44140625" style="761" customWidth="1"/>
    <col min="15630" max="15871" width="9" style="761"/>
    <col min="15872" max="15872" width="16.33203125" style="761" customWidth="1"/>
    <col min="15873" max="15884" width="13.5546875" style="761" customWidth="1"/>
    <col min="15885" max="15885" width="10.44140625" style="761" customWidth="1"/>
    <col min="15886" max="16127" width="9" style="761"/>
    <col min="16128" max="16128" width="16.33203125" style="761" customWidth="1"/>
    <col min="16129" max="16140" width="13.5546875" style="761" customWidth="1"/>
    <col min="16141" max="16141" width="10.44140625" style="761" customWidth="1"/>
    <col min="16142" max="16384" width="9" style="761"/>
  </cols>
  <sheetData>
    <row r="1" spans="1:14" ht="19.95" customHeight="1" thickBot="1">
      <c r="A1" s="760" t="s">
        <v>1968</v>
      </c>
      <c r="K1" s="762" t="s">
        <v>1051</v>
      </c>
      <c r="L1" s="2540" t="s">
        <v>1052</v>
      </c>
      <c r="M1" s="2540"/>
      <c r="N1" s="147" t="s">
        <v>873</v>
      </c>
    </row>
    <row r="2" spans="1:14" ht="19.95" customHeight="1" thickBot="1">
      <c r="A2" s="760" t="s">
        <v>1969</v>
      </c>
      <c r="B2" s="763" t="s">
        <v>1931</v>
      </c>
      <c r="C2" s="764"/>
      <c r="D2" s="764"/>
      <c r="E2" s="764"/>
      <c r="F2" s="764"/>
      <c r="G2" s="764"/>
      <c r="H2" s="764"/>
      <c r="I2" s="764"/>
      <c r="J2" s="109"/>
      <c r="K2" s="762" t="s">
        <v>1877</v>
      </c>
      <c r="L2" s="2540" t="s">
        <v>1970</v>
      </c>
      <c r="M2" s="2540"/>
    </row>
    <row r="3" spans="1:14" ht="60" customHeight="1">
      <c r="B3" s="2541" t="s">
        <v>1971</v>
      </c>
      <c r="C3" s="2541"/>
      <c r="D3" s="2541"/>
      <c r="E3" s="2541"/>
      <c r="F3" s="2541"/>
      <c r="G3" s="2541"/>
      <c r="H3" s="2541"/>
      <c r="I3" s="2541"/>
      <c r="J3" s="2541"/>
      <c r="K3" s="2541"/>
    </row>
    <row r="4" spans="1:14" ht="19.2" customHeight="1" thickBot="1">
      <c r="A4" s="765"/>
      <c r="B4" s="765"/>
      <c r="C4" s="765"/>
      <c r="D4" s="2542" t="s">
        <v>2233</v>
      </c>
      <c r="E4" s="2542"/>
      <c r="F4" s="2542"/>
      <c r="G4" s="2542"/>
      <c r="H4" s="2542"/>
      <c r="I4" s="2542"/>
      <c r="J4" s="765"/>
      <c r="K4" s="765"/>
      <c r="L4" s="765"/>
      <c r="M4" s="766" t="s">
        <v>1972</v>
      </c>
    </row>
    <row r="5" spans="1:14" s="767" customFormat="1" ht="57.6" customHeight="1">
      <c r="A5" s="1145" t="s">
        <v>1951</v>
      </c>
      <c r="B5" s="1146" t="s">
        <v>1973</v>
      </c>
      <c r="C5" s="1147" t="s">
        <v>1974</v>
      </c>
      <c r="D5" s="1147" t="s">
        <v>1975</v>
      </c>
      <c r="E5" s="1147" t="s">
        <v>1976</v>
      </c>
      <c r="F5" s="1147" t="s">
        <v>1977</v>
      </c>
      <c r="G5" s="1147" t="s">
        <v>1978</v>
      </c>
      <c r="H5" s="1147" t="s">
        <v>1979</v>
      </c>
      <c r="I5" s="1147" t="s">
        <v>1980</v>
      </c>
      <c r="J5" s="1147" t="s">
        <v>1981</v>
      </c>
      <c r="K5" s="1147" t="s">
        <v>1982</v>
      </c>
      <c r="L5" s="1147" t="s">
        <v>1983</v>
      </c>
      <c r="M5" s="1148" t="s">
        <v>1984</v>
      </c>
    </row>
    <row r="6" spans="1:14" ht="22.2" customHeight="1">
      <c r="A6" s="1149" t="s">
        <v>1985</v>
      </c>
      <c r="B6" s="1151">
        <f>SUM(C6:M6,B13:M13)</f>
        <v>574.04</v>
      </c>
      <c r="C6" s="1151">
        <v>0</v>
      </c>
      <c r="D6" s="1151">
        <v>0</v>
      </c>
      <c r="E6" s="1151">
        <v>0</v>
      </c>
      <c r="F6" s="1151">
        <v>0</v>
      </c>
      <c r="G6" s="1151">
        <v>0</v>
      </c>
      <c r="H6" s="1151">
        <v>0</v>
      </c>
      <c r="I6" s="1151">
        <v>574.04</v>
      </c>
      <c r="J6" s="1151">
        <v>0</v>
      </c>
      <c r="K6" s="1151">
        <v>0</v>
      </c>
      <c r="L6" s="1151">
        <v>0</v>
      </c>
      <c r="M6" s="1152">
        <v>0</v>
      </c>
    </row>
    <row r="7" spans="1:14" ht="22.2" customHeight="1">
      <c r="A7" s="1149"/>
      <c r="B7" s="1151"/>
      <c r="C7" s="1151"/>
      <c r="D7" s="1151"/>
      <c r="E7" s="1151"/>
      <c r="F7" s="1151"/>
      <c r="G7" s="1151"/>
      <c r="H7" s="1151"/>
      <c r="I7" s="1151"/>
      <c r="J7" s="1151"/>
      <c r="K7" s="1151"/>
      <c r="L7" s="1151"/>
      <c r="M7" s="1152"/>
    </row>
    <row r="8" spans="1:14" ht="22.2" customHeight="1">
      <c r="A8" s="1149"/>
      <c r="B8" s="1151"/>
      <c r="C8" s="1151"/>
      <c r="D8" s="1151"/>
      <c r="E8" s="1151"/>
      <c r="F8" s="1151"/>
      <c r="G8" s="1151"/>
      <c r="H8" s="1151"/>
      <c r="I8" s="1151"/>
      <c r="J8" s="1151"/>
      <c r="K8" s="1151"/>
      <c r="L8" s="1151"/>
      <c r="M8" s="1152"/>
    </row>
    <row r="9" spans="1:14" ht="22.2" customHeight="1" thickBot="1">
      <c r="A9" s="1150"/>
      <c r="B9" s="1153"/>
      <c r="C9" s="1153"/>
      <c r="D9" s="1153"/>
      <c r="E9" s="1153"/>
      <c r="F9" s="1153"/>
      <c r="G9" s="1153"/>
      <c r="H9" s="1153"/>
      <c r="I9" s="1153"/>
      <c r="J9" s="1153"/>
      <c r="K9" s="1153"/>
      <c r="L9" s="1153"/>
      <c r="M9" s="1154"/>
    </row>
    <row r="10" spans="1:14" ht="15">
      <c r="A10" s="765"/>
      <c r="B10" s="765"/>
      <c r="C10" s="765"/>
      <c r="D10" s="765"/>
      <c r="E10" s="765"/>
      <c r="F10" s="765"/>
      <c r="G10" s="765"/>
      <c r="H10" s="765"/>
      <c r="I10" s="765"/>
      <c r="J10" s="765"/>
      <c r="K10" s="765"/>
      <c r="L10" s="765"/>
      <c r="M10" s="765"/>
    </row>
    <row r="11" spans="1:14" ht="15.6" thickBot="1">
      <c r="A11" s="765"/>
      <c r="B11" s="765"/>
      <c r="C11" s="765"/>
      <c r="D11" s="765"/>
      <c r="E11" s="765"/>
      <c r="F11" s="765"/>
      <c r="G11" s="765"/>
      <c r="H11" s="765"/>
      <c r="I11" s="765"/>
      <c r="J11" s="765"/>
      <c r="K11" s="765"/>
      <c r="L11" s="765"/>
      <c r="M11" s="765"/>
    </row>
    <row r="12" spans="1:14" ht="57.6" customHeight="1">
      <c r="A12" s="1145" t="s">
        <v>1951</v>
      </c>
      <c r="B12" s="1147" t="s">
        <v>1986</v>
      </c>
      <c r="C12" s="1147" t="s">
        <v>1987</v>
      </c>
      <c r="D12" s="1147" t="s">
        <v>1988</v>
      </c>
      <c r="E12" s="1147" t="s">
        <v>1989</v>
      </c>
      <c r="F12" s="1147" t="s">
        <v>1990</v>
      </c>
      <c r="G12" s="1147" t="s">
        <v>1991</v>
      </c>
      <c r="H12" s="1147" t="s">
        <v>1992</v>
      </c>
      <c r="I12" s="1147" t="s">
        <v>1993</v>
      </c>
      <c r="J12" s="2543" t="s">
        <v>1994</v>
      </c>
      <c r="K12" s="2543"/>
      <c r="L12" s="1147" t="s">
        <v>1995</v>
      </c>
      <c r="M12" s="1148" t="s">
        <v>1996</v>
      </c>
    </row>
    <row r="13" spans="1:14" ht="22.2" customHeight="1">
      <c r="A13" s="1149" t="s">
        <v>1985</v>
      </c>
      <c r="B13" s="1151">
        <v>0</v>
      </c>
      <c r="C13" s="1151">
        <v>0</v>
      </c>
      <c r="D13" s="1151">
        <v>0</v>
      </c>
      <c r="E13" s="1151">
        <v>0</v>
      </c>
      <c r="F13" s="1151">
        <v>0</v>
      </c>
      <c r="G13" s="1151">
        <v>0</v>
      </c>
      <c r="H13" s="1151">
        <v>0</v>
      </c>
      <c r="I13" s="1151">
        <v>0</v>
      </c>
      <c r="J13" s="1151">
        <v>0</v>
      </c>
      <c r="K13" s="1151">
        <v>0</v>
      </c>
      <c r="L13" s="1151">
        <v>0</v>
      </c>
      <c r="M13" s="1152">
        <v>0</v>
      </c>
    </row>
    <row r="14" spans="1:14" ht="22.2" customHeight="1">
      <c r="A14" s="1149"/>
      <c r="B14" s="1151"/>
      <c r="C14" s="1151"/>
      <c r="D14" s="1151"/>
      <c r="E14" s="1151"/>
      <c r="F14" s="1151"/>
      <c r="G14" s="1151"/>
      <c r="H14" s="1151"/>
      <c r="I14" s="1151"/>
      <c r="J14" s="1151"/>
      <c r="K14" s="1151"/>
      <c r="L14" s="1151"/>
      <c r="M14" s="1152"/>
    </row>
    <row r="15" spans="1:14" ht="22.2" customHeight="1">
      <c r="A15" s="1149"/>
      <c r="B15" s="1151"/>
      <c r="C15" s="1151"/>
      <c r="D15" s="1151"/>
      <c r="E15" s="1151"/>
      <c r="F15" s="1151"/>
      <c r="G15" s="1151"/>
      <c r="H15" s="1151"/>
      <c r="I15" s="1151"/>
      <c r="J15" s="1151"/>
      <c r="K15" s="1151"/>
      <c r="L15" s="1151"/>
      <c r="M15" s="1152"/>
    </row>
    <row r="16" spans="1:14" ht="22.2" customHeight="1" thickBot="1">
      <c r="A16" s="1150"/>
      <c r="B16" s="1155"/>
      <c r="C16" s="1155"/>
      <c r="D16" s="1155"/>
      <c r="E16" s="1155"/>
      <c r="F16" s="1155"/>
      <c r="G16" s="1155"/>
      <c r="H16" s="1155"/>
      <c r="I16" s="1155"/>
      <c r="J16" s="1155"/>
      <c r="K16" s="1155"/>
      <c r="L16" s="1155"/>
      <c r="M16" s="1156"/>
    </row>
    <row r="17" spans="1:13" ht="18" customHeight="1">
      <c r="A17" s="765" t="s">
        <v>1545</v>
      </c>
      <c r="B17" s="765"/>
      <c r="C17" s="765"/>
      <c r="D17" s="765" t="s">
        <v>1997</v>
      </c>
      <c r="E17" s="765"/>
      <c r="F17" s="765"/>
      <c r="G17" s="765" t="s">
        <v>1150</v>
      </c>
      <c r="H17" s="765"/>
      <c r="I17" s="765"/>
      <c r="J17" s="765" t="s">
        <v>1998</v>
      </c>
      <c r="L17" s="765"/>
      <c r="M17" s="765"/>
    </row>
    <row r="18" spans="1:13" ht="30" customHeight="1">
      <c r="A18" s="765"/>
      <c r="B18" s="765"/>
      <c r="C18" s="765"/>
      <c r="D18" s="765"/>
      <c r="E18" s="765"/>
      <c r="F18" s="765"/>
      <c r="G18" s="765" t="s">
        <v>1152</v>
      </c>
      <c r="H18" s="765"/>
      <c r="I18" s="765"/>
      <c r="J18" s="765"/>
      <c r="K18" s="765"/>
      <c r="L18" s="765"/>
      <c r="M18" s="765"/>
    </row>
    <row r="19" spans="1:13" ht="22.2" customHeight="1">
      <c r="A19" s="768" t="s">
        <v>1966</v>
      </c>
      <c r="B19" s="768"/>
      <c r="C19" s="768"/>
      <c r="D19" s="768"/>
      <c r="E19" s="768"/>
      <c r="F19" s="768"/>
      <c r="G19" s="768"/>
      <c r="H19" s="768"/>
      <c r="I19" s="768"/>
      <c r="J19" s="768"/>
      <c r="K19" s="768"/>
      <c r="L19" s="768"/>
      <c r="M19" s="769" t="s">
        <v>2234</v>
      </c>
    </row>
    <row r="20" spans="1:13" ht="21" customHeight="1">
      <c r="A20" s="768" t="s">
        <v>1999</v>
      </c>
      <c r="B20" s="768"/>
      <c r="C20" s="768"/>
      <c r="D20" s="768"/>
      <c r="E20" s="768"/>
      <c r="F20" s="768"/>
      <c r="G20" s="768"/>
      <c r="H20" s="768"/>
      <c r="I20" s="768"/>
      <c r="J20" s="768"/>
      <c r="K20" s="768"/>
      <c r="L20" s="768"/>
      <c r="M20" s="768"/>
    </row>
  </sheetData>
  <sheetProtection formatCells="0" formatColumns="0" formatRows="0" insertRows="0" deleteRows="0" selectLockedCells="1"/>
  <mergeCells count="5">
    <mergeCell ref="L1:M1"/>
    <mergeCell ref="L2:M2"/>
    <mergeCell ref="B3:K3"/>
    <mergeCell ref="D4:I4"/>
    <mergeCell ref="J12:K12"/>
  </mergeCells>
  <phoneticPr fontId="13" type="noConversion"/>
  <hyperlinks>
    <hyperlink ref="N1" location="預告統計資料發布時間表!A1" display="回發布時間表" xr:uid="{1E57E38E-E016-4943-95C3-FE1DC2462D74}"/>
  </hyperlinks>
  <printOptions horizontalCentered="1"/>
  <pageMargins left="0.51181102362204722" right="0.51181102362204722" top="0.59055118110236227" bottom="0.74803149606299213" header="0.51181102362204722" footer="0.51181102362204722"/>
  <pageSetup paperSize="9" scale="76" firstPageNumber="0" orientation="landscape" horizontalDpi="300" verticalDpi="300" r:id="rId1"/>
  <headerFooter alignWithMargins="0"/>
  <ignoredErrors>
    <ignoredError sqref="B6" unlockedFormula="1"/>
  </ignoredError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93B97-7F76-4186-99D8-2A7517289CC2}">
  <sheetPr>
    <pageSetUpPr fitToPage="1"/>
  </sheetPr>
  <dimension ref="A1:N18"/>
  <sheetViews>
    <sheetView zoomScale="85" zoomScaleNormal="85" zoomScaleSheetLayoutView="85" workbookViewId="0">
      <selection activeCell="F10" sqref="F10"/>
    </sheetView>
  </sheetViews>
  <sheetFormatPr defaultColWidth="16" defaultRowHeight="16.2"/>
  <cols>
    <col min="1" max="1" width="14.6640625" style="772" customWidth="1"/>
    <col min="2" max="12" width="14.109375" style="772" customWidth="1"/>
    <col min="13" max="13" width="22.21875" style="772" customWidth="1"/>
    <col min="14" max="255" width="16" style="772"/>
    <col min="256" max="256" width="14.6640625" style="772" customWidth="1"/>
    <col min="257" max="268" width="14.109375" style="772" customWidth="1"/>
    <col min="269" max="511" width="16" style="772"/>
    <col min="512" max="512" width="14.6640625" style="772" customWidth="1"/>
    <col min="513" max="524" width="14.109375" style="772" customWidth="1"/>
    <col min="525" max="767" width="16" style="772"/>
    <col min="768" max="768" width="14.6640625" style="772" customWidth="1"/>
    <col min="769" max="780" width="14.109375" style="772" customWidth="1"/>
    <col min="781" max="1023" width="16" style="772"/>
    <col min="1024" max="1024" width="14.6640625" style="772" customWidth="1"/>
    <col min="1025" max="1036" width="14.109375" style="772" customWidth="1"/>
    <col min="1037" max="1279" width="16" style="772"/>
    <col min="1280" max="1280" width="14.6640625" style="772" customWidth="1"/>
    <col min="1281" max="1292" width="14.109375" style="772" customWidth="1"/>
    <col min="1293" max="1535" width="16" style="772"/>
    <col min="1536" max="1536" width="14.6640625" style="772" customWidth="1"/>
    <col min="1537" max="1548" width="14.109375" style="772" customWidth="1"/>
    <col min="1549" max="1791" width="16" style="772"/>
    <col min="1792" max="1792" width="14.6640625" style="772" customWidth="1"/>
    <col min="1793" max="1804" width="14.109375" style="772" customWidth="1"/>
    <col min="1805" max="2047" width="16" style="772"/>
    <col min="2048" max="2048" width="14.6640625" style="772" customWidth="1"/>
    <col min="2049" max="2060" width="14.109375" style="772" customWidth="1"/>
    <col min="2061" max="2303" width="16" style="772"/>
    <col min="2304" max="2304" width="14.6640625" style="772" customWidth="1"/>
    <col min="2305" max="2316" width="14.109375" style="772" customWidth="1"/>
    <col min="2317" max="2559" width="16" style="772"/>
    <col min="2560" max="2560" width="14.6640625" style="772" customWidth="1"/>
    <col min="2561" max="2572" width="14.109375" style="772" customWidth="1"/>
    <col min="2573" max="2815" width="16" style="772"/>
    <col min="2816" max="2816" width="14.6640625" style="772" customWidth="1"/>
    <col min="2817" max="2828" width="14.109375" style="772" customWidth="1"/>
    <col min="2829" max="3071" width="16" style="772"/>
    <col min="3072" max="3072" width="14.6640625" style="772" customWidth="1"/>
    <col min="3073" max="3084" width="14.109375" style="772" customWidth="1"/>
    <col min="3085" max="3327" width="16" style="772"/>
    <col min="3328" max="3328" width="14.6640625" style="772" customWidth="1"/>
    <col min="3329" max="3340" width="14.109375" style="772" customWidth="1"/>
    <col min="3341" max="3583" width="16" style="772"/>
    <col min="3584" max="3584" width="14.6640625" style="772" customWidth="1"/>
    <col min="3585" max="3596" width="14.109375" style="772" customWidth="1"/>
    <col min="3597" max="3839" width="16" style="772"/>
    <col min="3840" max="3840" width="14.6640625" style="772" customWidth="1"/>
    <col min="3841" max="3852" width="14.109375" style="772" customWidth="1"/>
    <col min="3853" max="4095" width="16" style="772"/>
    <col min="4096" max="4096" width="14.6640625" style="772" customWidth="1"/>
    <col min="4097" max="4108" width="14.109375" style="772" customWidth="1"/>
    <col min="4109" max="4351" width="16" style="772"/>
    <col min="4352" max="4352" width="14.6640625" style="772" customWidth="1"/>
    <col min="4353" max="4364" width="14.109375" style="772" customWidth="1"/>
    <col min="4365" max="4607" width="16" style="772"/>
    <col min="4608" max="4608" width="14.6640625" style="772" customWidth="1"/>
    <col min="4609" max="4620" width="14.109375" style="772" customWidth="1"/>
    <col min="4621" max="4863" width="16" style="772"/>
    <col min="4864" max="4864" width="14.6640625" style="772" customWidth="1"/>
    <col min="4865" max="4876" width="14.109375" style="772" customWidth="1"/>
    <col min="4877" max="5119" width="16" style="772"/>
    <col min="5120" max="5120" width="14.6640625" style="772" customWidth="1"/>
    <col min="5121" max="5132" width="14.109375" style="772" customWidth="1"/>
    <col min="5133" max="5375" width="16" style="772"/>
    <col min="5376" max="5376" width="14.6640625" style="772" customWidth="1"/>
    <col min="5377" max="5388" width="14.109375" style="772" customWidth="1"/>
    <col min="5389" max="5631" width="16" style="772"/>
    <col min="5632" max="5632" width="14.6640625" style="772" customWidth="1"/>
    <col min="5633" max="5644" width="14.109375" style="772" customWidth="1"/>
    <col min="5645" max="5887" width="16" style="772"/>
    <col min="5888" max="5888" width="14.6640625" style="772" customWidth="1"/>
    <col min="5889" max="5900" width="14.109375" style="772" customWidth="1"/>
    <col min="5901" max="6143" width="16" style="772"/>
    <col min="6144" max="6144" width="14.6640625" style="772" customWidth="1"/>
    <col min="6145" max="6156" width="14.109375" style="772" customWidth="1"/>
    <col min="6157" max="6399" width="16" style="772"/>
    <col min="6400" max="6400" width="14.6640625" style="772" customWidth="1"/>
    <col min="6401" max="6412" width="14.109375" style="772" customWidth="1"/>
    <col min="6413" max="6655" width="16" style="772"/>
    <col min="6656" max="6656" width="14.6640625" style="772" customWidth="1"/>
    <col min="6657" max="6668" width="14.109375" style="772" customWidth="1"/>
    <col min="6669" max="6911" width="16" style="772"/>
    <col min="6912" max="6912" width="14.6640625" style="772" customWidth="1"/>
    <col min="6913" max="6924" width="14.109375" style="772" customWidth="1"/>
    <col min="6925" max="7167" width="16" style="772"/>
    <col min="7168" max="7168" width="14.6640625" style="772" customWidth="1"/>
    <col min="7169" max="7180" width="14.109375" style="772" customWidth="1"/>
    <col min="7181" max="7423" width="16" style="772"/>
    <col min="7424" max="7424" width="14.6640625" style="772" customWidth="1"/>
    <col min="7425" max="7436" width="14.109375" style="772" customWidth="1"/>
    <col min="7437" max="7679" width="16" style="772"/>
    <col min="7680" max="7680" width="14.6640625" style="772" customWidth="1"/>
    <col min="7681" max="7692" width="14.109375" style="772" customWidth="1"/>
    <col min="7693" max="7935" width="16" style="772"/>
    <col min="7936" max="7936" width="14.6640625" style="772" customWidth="1"/>
    <col min="7937" max="7948" width="14.109375" style="772" customWidth="1"/>
    <col min="7949" max="8191" width="16" style="772"/>
    <col min="8192" max="8192" width="14.6640625" style="772" customWidth="1"/>
    <col min="8193" max="8204" width="14.109375" style="772" customWidth="1"/>
    <col min="8205" max="8447" width="16" style="772"/>
    <col min="8448" max="8448" width="14.6640625" style="772" customWidth="1"/>
    <col min="8449" max="8460" width="14.109375" style="772" customWidth="1"/>
    <col min="8461" max="8703" width="16" style="772"/>
    <col min="8704" max="8704" width="14.6640625" style="772" customWidth="1"/>
    <col min="8705" max="8716" width="14.109375" style="772" customWidth="1"/>
    <col min="8717" max="8959" width="16" style="772"/>
    <col min="8960" max="8960" width="14.6640625" style="772" customWidth="1"/>
    <col min="8961" max="8972" width="14.109375" style="772" customWidth="1"/>
    <col min="8973" max="9215" width="16" style="772"/>
    <col min="9216" max="9216" width="14.6640625" style="772" customWidth="1"/>
    <col min="9217" max="9228" width="14.109375" style="772" customWidth="1"/>
    <col min="9229" max="9471" width="16" style="772"/>
    <col min="9472" max="9472" width="14.6640625" style="772" customWidth="1"/>
    <col min="9473" max="9484" width="14.109375" style="772" customWidth="1"/>
    <col min="9485" max="9727" width="16" style="772"/>
    <col min="9728" max="9728" width="14.6640625" style="772" customWidth="1"/>
    <col min="9729" max="9740" width="14.109375" style="772" customWidth="1"/>
    <col min="9741" max="9983" width="16" style="772"/>
    <col min="9984" max="9984" width="14.6640625" style="772" customWidth="1"/>
    <col min="9985" max="9996" width="14.109375" style="772" customWidth="1"/>
    <col min="9997" max="10239" width="16" style="772"/>
    <col min="10240" max="10240" width="14.6640625" style="772" customWidth="1"/>
    <col min="10241" max="10252" width="14.109375" style="772" customWidth="1"/>
    <col min="10253" max="10495" width="16" style="772"/>
    <col min="10496" max="10496" width="14.6640625" style="772" customWidth="1"/>
    <col min="10497" max="10508" width="14.109375" style="772" customWidth="1"/>
    <col min="10509" max="10751" width="16" style="772"/>
    <col min="10752" max="10752" width="14.6640625" style="772" customWidth="1"/>
    <col min="10753" max="10764" width="14.109375" style="772" customWidth="1"/>
    <col min="10765" max="11007" width="16" style="772"/>
    <col min="11008" max="11008" width="14.6640625" style="772" customWidth="1"/>
    <col min="11009" max="11020" width="14.109375" style="772" customWidth="1"/>
    <col min="11021" max="11263" width="16" style="772"/>
    <col min="11264" max="11264" width="14.6640625" style="772" customWidth="1"/>
    <col min="11265" max="11276" width="14.109375" style="772" customWidth="1"/>
    <col min="11277" max="11519" width="16" style="772"/>
    <col min="11520" max="11520" width="14.6640625" style="772" customWidth="1"/>
    <col min="11521" max="11532" width="14.109375" style="772" customWidth="1"/>
    <col min="11533" max="11775" width="16" style="772"/>
    <col min="11776" max="11776" width="14.6640625" style="772" customWidth="1"/>
    <col min="11777" max="11788" width="14.109375" style="772" customWidth="1"/>
    <col min="11789" max="12031" width="16" style="772"/>
    <col min="12032" max="12032" width="14.6640625" style="772" customWidth="1"/>
    <col min="12033" max="12044" width="14.109375" style="772" customWidth="1"/>
    <col min="12045" max="12287" width="16" style="772"/>
    <col min="12288" max="12288" width="14.6640625" style="772" customWidth="1"/>
    <col min="12289" max="12300" width="14.109375" style="772" customWidth="1"/>
    <col min="12301" max="12543" width="16" style="772"/>
    <col min="12544" max="12544" width="14.6640625" style="772" customWidth="1"/>
    <col min="12545" max="12556" width="14.109375" style="772" customWidth="1"/>
    <col min="12557" max="12799" width="16" style="772"/>
    <col min="12800" max="12800" width="14.6640625" style="772" customWidth="1"/>
    <col min="12801" max="12812" width="14.109375" style="772" customWidth="1"/>
    <col min="12813" max="13055" width="16" style="772"/>
    <col min="13056" max="13056" width="14.6640625" style="772" customWidth="1"/>
    <col min="13057" max="13068" width="14.109375" style="772" customWidth="1"/>
    <col min="13069" max="13311" width="16" style="772"/>
    <col min="13312" max="13312" width="14.6640625" style="772" customWidth="1"/>
    <col min="13313" max="13324" width="14.109375" style="772" customWidth="1"/>
    <col min="13325" max="13567" width="16" style="772"/>
    <col min="13568" max="13568" width="14.6640625" style="772" customWidth="1"/>
    <col min="13569" max="13580" width="14.109375" style="772" customWidth="1"/>
    <col min="13581" max="13823" width="16" style="772"/>
    <col min="13824" max="13824" width="14.6640625" style="772" customWidth="1"/>
    <col min="13825" max="13836" width="14.109375" style="772" customWidth="1"/>
    <col min="13837" max="14079" width="16" style="772"/>
    <col min="14080" max="14080" width="14.6640625" style="772" customWidth="1"/>
    <col min="14081" max="14092" width="14.109375" style="772" customWidth="1"/>
    <col min="14093" max="14335" width="16" style="772"/>
    <col min="14336" max="14336" width="14.6640625" style="772" customWidth="1"/>
    <col min="14337" max="14348" width="14.109375" style="772" customWidth="1"/>
    <col min="14349" max="14591" width="16" style="772"/>
    <col min="14592" max="14592" width="14.6640625" style="772" customWidth="1"/>
    <col min="14593" max="14604" width="14.109375" style="772" customWidth="1"/>
    <col min="14605" max="14847" width="16" style="772"/>
    <col min="14848" max="14848" width="14.6640625" style="772" customWidth="1"/>
    <col min="14849" max="14860" width="14.109375" style="772" customWidth="1"/>
    <col min="14861" max="15103" width="16" style="772"/>
    <col min="15104" max="15104" width="14.6640625" style="772" customWidth="1"/>
    <col min="15105" max="15116" width="14.109375" style="772" customWidth="1"/>
    <col min="15117" max="15359" width="16" style="772"/>
    <col min="15360" max="15360" width="14.6640625" style="772" customWidth="1"/>
    <col min="15361" max="15372" width="14.109375" style="772" customWidth="1"/>
    <col min="15373" max="15615" width="16" style="772"/>
    <col min="15616" max="15616" width="14.6640625" style="772" customWidth="1"/>
    <col min="15617" max="15628" width="14.109375" style="772" customWidth="1"/>
    <col min="15629" max="15871" width="16" style="772"/>
    <col min="15872" max="15872" width="14.6640625" style="772" customWidth="1"/>
    <col min="15873" max="15884" width="14.109375" style="772" customWidth="1"/>
    <col min="15885" max="16127" width="16" style="772"/>
    <col min="16128" max="16128" width="14.6640625" style="772" customWidth="1"/>
    <col min="16129" max="16140" width="14.109375" style="772" customWidth="1"/>
    <col min="16141" max="16384" width="16" style="772"/>
  </cols>
  <sheetData>
    <row r="1" spans="1:14" ht="19.95" customHeight="1" thickBot="1">
      <c r="A1" s="760" t="s">
        <v>1968</v>
      </c>
      <c r="B1" s="770"/>
      <c r="C1" s="770"/>
      <c r="D1" s="770"/>
      <c r="E1" s="770"/>
      <c r="F1" s="770"/>
      <c r="G1" s="770"/>
      <c r="H1" s="770"/>
      <c r="I1" s="770"/>
      <c r="J1" s="770"/>
      <c r="K1" s="771" t="s">
        <v>1051</v>
      </c>
      <c r="L1" s="2549" t="s">
        <v>1052</v>
      </c>
      <c r="M1" s="2549"/>
      <c r="N1" s="147" t="s">
        <v>873</v>
      </c>
    </row>
    <row r="2" spans="1:14" ht="19.95" customHeight="1" thickBot="1">
      <c r="A2" s="760" t="s">
        <v>1969</v>
      </c>
      <c r="B2" s="773" t="s">
        <v>1931</v>
      </c>
      <c r="C2" s="774"/>
      <c r="D2" s="774"/>
      <c r="E2" s="774"/>
      <c r="F2" s="774"/>
      <c r="G2" s="774"/>
      <c r="H2" s="774"/>
      <c r="I2" s="774"/>
      <c r="J2" s="109"/>
      <c r="K2" s="771" t="s">
        <v>1877</v>
      </c>
      <c r="L2" s="2549" t="s">
        <v>2000</v>
      </c>
      <c r="M2" s="2549"/>
    </row>
    <row r="3" spans="1:14" ht="60" customHeight="1">
      <c r="A3" s="775"/>
      <c r="B3" s="2550" t="s">
        <v>2001</v>
      </c>
      <c r="C3" s="2550"/>
      <c r="D3" s="2550"/>
      <c r="E3" s="2550"/>
      <c r="F3" s="2550"/>
      <c r="G3" s="2550"/>
      <c r="H3" s="2550"/>
      <c r="I3" s="2550"/>
      <c r="J3" s="2550"/>
      <c r="K3" s="2550"/>
      <c r="L3" s="776"/>
      <c r="M3" s="776"/>
    </row>
    <row r="4" spans="1:14" ht="20.399999999999999" customHeight="1" thickBot="1">
      <c r="A4" s="775"/>
      <c r="B4" s="775"/>
      <c r="C4" s="775"/>
      <c r="D4" s="775"/>
      <c r="E4" s="2551" t="s">
        <v>2233</v>
      </c>
      <c r="F4" s="2551"/>
      <c r="G4" s="2551"/>
      <c r="H4" s="2551"/>
      <c r="I4" s="775"/>
      <c r="J4" s="775"/>
      <c r="K4" s="775"/>
      <c r="L4" s="775"/>
      <c r="M4" s="777" t="s">
        <v>2002</v>
      </c>
    </row>
    <row r="5" spans="1:14" ht="79.95" customHeight="1">
      <c r="A5" s="1160" t="s">
        <v>1951</v>
      </c>
      <c r="B5" s="1161" t="s">
        <v>2003</v>
      </c>
      <c r="C5" s="1162" t="s">
        <v>2004</v>
      </c>
      <c r="D5" s="1162" t="s">
        <v>2005</v>
      </c>
      <c r="E5" s="1162" t="s">
        <v>2006</v>
      </c>
      <c r="F5" s="1162" t="s">
        <v>1977</v>
      </c>
      <c r="G5" s="1162" t="s">
        <v>1978</v>
      </c>
      <c r="H5" s="1162" t="s">
        <v>1979</v>
      </c>
      <c r="I5" s="1162" t="s">
        <v>2007</v>
      </c>
      <c r="J5" s="1162" t="s">
        <v>2008</v>
      </c>
      <c r="K5" s="1162" t="s">
        <v>2009</v>
      </c>
      <c r="L5" s="1162" t="s">
        <v>2010</v>
      </c>
      <c r="M5" s="1163" t="s">
        <v>1984</v>
      </c>
    </row>
    <row r="6" spans="1:14" ht="29.4" customHeight="1">
      <c r="A6" s="1164" t="s">
        <v>2011</v>
      </c>
      <c r="B6" s="1157">
        <f>SUM(C6:M6,B11:M11)</f>
        <v>574.04</v>
      </c>
      <c r="C6" s="1158">
        <v>0</v>
      </c>
      <c r="D6" s="1158">
        <v>0</v>
      </c>
      <c r="E6" s="1158">
        <v>0</v>
      </c>
      <c r="F6" s="1158">
        <v>0</v>
      </c>
      <c r="G6" s="1158">
        <v>0</v>
      </c>
      <c r="H6" s="1158">
        <v>0</v>
      </c>
      <c r="I6" s="1158">
        <v>574.04</v>
      </c>
      <c r="J6" s="1158">
        <v>0</v>
      </c>
      <c r="K6" s="1158">
        <v>0</v>
      </c>
      <c r="L6" s="1158">
        <v>0</v>
      </c>
      <c r="M6" s="1165">
        <v>0</v>
      </c>
    </row>
    <row r="7" spans="1:14" ht="29.4" customHeight="1">
      <c r="A7" s="1166"/>
      <c r="B7" s="1159"/>
      <c r="C7" s="1167"/>
      <c r="D7" s="1167"/>
      <c r="E7" s="1167"/>
      <c r="F7" s="1167"/>
      <c r="G7" s="1167"/>
      <c r="H7" s="1167"/>
      <c r="I7" s="1167"/>
      <c r="J7" s="1167"/>
      <c r="K7" s="1167"/>
      <c r="L7" s="1167"/>
      <c r="M7" s="1168"/>
    </row>
    <row r="8" spans="1:14" ht="29.4" customHeight="1" thickBot="1">
      <c r="A8" s="1169"/>
      <c r="B8" s="1170"/>
      <c r="C8" s="1171"/>
      <c r="D8" s="1171"/>
      <c r="E8" s="1171"/>
      <c r="F8" s="1171"/>
      <c r="G8" s="1171"/>
      <c r="H8" s="1171"/>
      <c r="I8" s="1171"/>
      <c r="J8" s="1171"/>
      <c r="K8" s="1171"/>
      <c r="L8" s="1171"/>
      <c r="M8" s="1172"/>
    </row>
    <row r="9" spans="1:14" ht="25.2" customHeight="1" thickBot="1">
      <c r="A9" s="775"/>
      <c r="B9" s="775"/>
      <c r="C9" s="775"/>
      <c r="D9" s="775"/>
      <c r="E9" s="775"/>
      <c r="F9" s="775"/>
      <c r="G9" s="775"/>
      <c r="H9" s="775"/>
      <c r="I9" s="775"/>
      <c r="J9" s="775"/>
      <c r="K9" s="775"/>
      <c r="L9" s="775"/>
      <c r="M9" s="775"/>
    </row>
    <row r="10" spans="1:14" ht="78.599999999999994" customHeight="1">
      <c r="A10" s="1160" t="s">
        <v>1951</v>
      </c>
      <c r="B10" s="1162" t="s">
        <v>1986</v>
      </c>
      <c r="C10" s="1162" t="s">
        <v>1987</v>
      </c>
      <c r="D10" s="1162" t="s">
        <v>2012</v>
      </c>
      <c r="E10" s="1173" t="s">
        <v>2013</v>
      </c>
      <c r="F10" s="1162" t="s">
        <v>1990</v>
      </c>
      <c r="G10" s="1162" t="s">
        <v>1991</v>
      </c>
      <c r="H10" s="1162" t="s">
        <v>1992</v>
      </c>
      <c r="I10" s="1162" t="s">
        <v>1993</v>
      </c>
      <c r="J10" s="2552" t="s">
        <v>2014</v>
      </c>
      <c r="K10" s="2552"/>
      <c r="L10" s="1162" t="s">
        <v>1995</v>
      </c>
      <c r="M10" s="1163" t="s">
        <v>1996</v>
      </c>
    </row>
    <row r="11" spans="1:14" ht="29.4" customHeight="1">
      <c r="A11" s="1164" t="s">
        <v>2011</v>
      </c>
      <c r="B11" s="1157">
        <v>0</v>
      </c>
      <c r="C11" s="1158">
        <v>0</v>
      </c>
      <c r="D11" s="1158">
        <v>0</v>
      </c>
      <c r="E11" s="1158">
        <v>0</v>
      </c>
      <c r="F11" s="1158">
        <v>0</v>
      </c>
      <c r="G11" s="1158">
        <v>0</v>
      </c>
      <c r="H11" s="1158">
        <v>0</v>
      </c>
      <c r="I11" s="1158">
        <v>0</v>
      </c>
      <c r="J11" s="2548">
        <v>0</v>
      </c>
      <c r="K11" s="2548"/>
      <c r="L11" s="1158">
        <v>0</v>
      </c>
      <c r="M11" s="1165">
        <v>0</v>
      </c>
    </row>
    <row r="12" spans="1:14" ht="29.4" customHeight="1">
      <c r="A12" s="1166"/>
      <c r="B12" s="1159"/>
      <c r="C12" s="1167"/>
      <c r="D12" s="1167"/>
      <c r="E12" s="1167"/>
      <c r="F12" s="1167"/>
      <c r="G12" s="1167"/>
      <c r="H12" s="1167"/>
      <c r="I12" s="1167"/>
      <c r="J12" s="2544"/>
      <c r="K12" s="2544"/>
      <c r="L12" s="1167"/>
      <c r="M12" s="1168"/>
    </row>
    <row r="13" spans="1:14" ht="29.4" customHeight="1" thickBot="1">
      <c r="A13" s="1169"/>
      <c r="B13" s="1170"/>
      <c r="C13" s="1171"/>
      <c r="D13" s="1171"/>
      <c r="E13" s="1171"/>
      <c r="F13" s="1171"/>
      <c r="G13" s="1171"/>
      <c r="H13" s="1171"/>
      <c r="I13" s="1171"/>
      <c r="J13" s="2545"/>
      <c r="K13" s="2545"/>
      <c r="L13" s="1171"/>
      <c r="M13" s="1172"/>
    </row>
    <row r="14" spans="1:14" ht="21" customHeight="1">
      <c r="A14" s="770" t="s">
        <v>1545</v>
      </c>
      <c r="B14" s="770"/>
      <c r="C14" s="770"/>
      <c r="D14" s="770" t="s">
        <v>1997</v>
      </c>
      <c r="E14" s="770"/>
      <c r="F14" s="770"/>
      <c r="G14" s="2546" t="s">
        <v>1150</v>
      </c>
      <c r="H14" s="2546"/>
      <c r="I14" s="770"/>
      <c r="J14" s="770" t="s">
        <v>1998</v>
      </c>
      <c r="K14" s="770"/>
      <c r="L14" s="770"/>
      <c r="M14" s="775"/>
    </row>
    <row r="15" spans="1:14" ht="28.2" customHeight="1">
      <c r="A15" s="770"/>
      <c r="B15" s="770"/>
      <c r="C15" s="770"/>
      <c r="D15" s="770"/>
      <c r="E15" s="770"/>
      <c r="F15" s="770"/>
      <c r="G15" s="2546" t="s">
        <v>1152</v>
      </c>
      <c r="H15" s="2546"/>
      <c r="I15" s="770"/>
      <c r="J15" s="770"/>
      <c r="K15" s="770"/>
      <c r="L15" s="770"/>
      <c r="M15" s="775"/>
    </row>
    <row r="16" spans="1:14" ht="28.95" customHeight="1">
      <c r="B16" s="770"/>
      <c r="C16" s="770"/>
      <c r="D16" s="770"/>
      <c r="E16" s="770"/>
      <c r="F16" s="770"/>
      <c r="G16" s="770"/>
      <c r="H16" s="770"/>
      <c r="I16" s="770"/>
      <c r="J16" s="770"/>
      <c r="K16" s="770"/>
      <c r="M16" s="769" t="s">
        <v>2234</v>
      </c>
    </row>
    <row r="17" spans="1:13">
      <c r="A17" s="770" t="s">
        <v>2015</v>
      </c>
      <c r="B17" s="770"/>
      <c r="C17" s="770"/>
      <c r="D17" s="770"/>
      <c r="E17" s="770"/>
      <c r="F17" s="770"/>
      <c r="G17" s="770"/>
      <c r="H17" s="770"/>
      <c r="I17" s="770"/>
      <c r="J17" s="770"/>
      <c r="K17" s="770"/>
      <c r="L17" s="770"/>
      <c r="M17" s="775"/>
    </row>
    <row r="18" spans="1:13" ht="21.6" customHeight="1">
      <c r="A18" s="770" t="s">
        <v>2016</v>
      </c>
      <c r="B18" s="770"/>
      <c r="C18" s="770"/>
      <c r="D18" s="770"/>
      <c r="E18" s="770"/>
      <c r="F18" s="770"/>
      <c r="G18" s="770"/>
      <c r="H18" s="770"/>
      <c r="I18" s="770"/>
      <c r="J18" s="2547"/>
      <c r="K18" s="2547"/>
      <c r="L18" s="2547"/>
      <c r="M18" s="775"/>
    </row>
  </sheetData>
  <sheetProtection formatCells="0" formatColumns="0" formatRows="0" insertRows="0" deleteRows="0" selectLockedCells="1"/>
  <mergeCells count="11">
    <mergeCell ref="J11:K11"/>
    <mergeCell ref="L1:M1"/>
    <mergeCell ref="L2:M2"/>
    <mergeCell ref="B3:K3"/>
    <mergeCell ref="E4:H4"/>
    <mergeCell ref="J10:K10"/>
    <mergeCell ref="J12:K12"/>
    <mergeCell ref="J13:K13"/>
    <mergeCell ref="G14:H14"/>
    <mergeCell ref="G15:H15"/>
    <mergeCell ref="J18:L18"/>
  </mergeCells>
  <phoneticPr fontId="13" type="noConversion"/>
  <hyperlinks>
    <hyperlink ref="N1" location="預告統計資料發布時間表!A1" display="回發布時間表" xr:uid="{3D96416A-ACB6-4E65-B719-B0C9F048D875}"/>
  </hyperlinks>
  <printOptions horizontalCentered="1"/>
  <pageMargins left="0.59027777777777779" right="0.59027777777777779" top="0.59027777777777779" bottom="0.59027777777777779" header="0.51180555555555551" footer="0.51180555555555551"/>
  <pageSetup paperSize="9" scale="71" firstPageNumber="0" orientation="landscape" horizontalDpi="300" verticalDpi="300"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239B4-8950-4D50-A24A-9A8D3FB160FF}">
  <sheetPr>
    <pageSetUpPr fitToPage="1"/>
  </sheetPr>
  <dimension ref="A1:P37"/>
  <sheetViews>
    <sheetView zoomScale="85" zoomScaleNormal="85" zoomScaleSheetLayoutView="85" workbookViewId="0">
      <selection activeCell="P1" sqref="P1"/>
    </sheetView>
  </sheetViews>
  <sheetFormatPr defaultColWidth="12.77734375" defaultRowHeight="18" customHeight="1"/>
  <cols>
    <col min="1" max="1" width="12.88671875" style="783" customWidth="1"/>
    <col min="2" max="15" width="11.88671875" style="783" customWidth="1"/>
    <col min="16" max="256" width="12.77734375" style="783"/>
    <col min="257" max="257" width="12.88671875" style="783" customWidth="1"/>
    <col min="258" max="271" width="11.88671875" style="783" customWidth="1"/>
    <col min="272" max="512" width="12.77734375" style="783"/>
    <col min="513" max="513" width="12.88671875" style="783" customWidth="1"/>
    <col min="514" max="527" width="11.88671875" style="783" customWidth="1"/>
    <col min="528" max="768" width="12.77734375" style="783"/>
    <col min="769" max="769" width="12.88671875" style="783" customWidth="1"/>
    <col min="770" max="783" width="11.88671875" style="783" customWidth="1"/>
    <col min="784" max="1024" width="12.77734375" style="783"/>
    <col min="1025" max="1025" width="12.88671875" style="783" customWidth="1"/>
    <col min="1026" max="1039" width="11.88671875" style="783" customWidth="1"/>
    <col min="1040" max="1280" width="12.77734375" style="783"/>
    <col min="1281" max="1281" width="12.88671875" style="783" customWidth="1"/>
    <col min="1282" max="1295" width="11.88671875" style="783" customWidth="1"/>
    <col min="1296" max="1536" width="12.77734375" style="783"/>
    <col min="1537" max="1537" width="12.88671875" style="783" customWidth="1"/>
    <col min="1538" max="1551" width="11.88671875" style="783" customWidth="1"/>
    <col min="1552" max="1792" width="12.77734375" style="783"/>
    <col min="1793" max="1793" width="12.88671875" style="783" customWidth="1"/>
    <col min="1794" max="1807" width="11.88671875" style="783" customWidth="1"/>
    <col min="1808" max="2048" width="12.77734375" style="783"/>
    <col min="2049" max="2049" width="12.88671875" style="783" customWidth="1"/>
    <col min="2050" max="2063" width="11.88671875" style="783" customWidth="1"/>
    <col min="2064" max="2304" width="12.77734375" style="783"/>
    <col min="2305" max="2305" width="12.88671875" style="783" customWidth="1"/>
    <col min="2306" max="2319" width="11.88671875" style="783" customWidth="1"/>
    <col min="2320" max="2560" width="12.77734375" style="783"/>
    <col min="2561" max="2561" width="12.88671875" style="783" customWidth="1"/>
    <col min="2562" max="2575" width="11.88671875" style="783" customWidth="1"/>
    <col min="2576" max="2816" width="12.77734375" style="783"/>
    <col min="2817" max="2817" width="12.88671875" style="783" customWidth="1"/>
    <col min="2818" max="2831" width="11.88671875" style="783" customWidth="1"/>
    <col min="2832" max="3072" width="12.77734375" style="783"/>
    <col min="3073" max="3073" width="12.88671875" style="783" customWidth="1"/>
    <col min="3074" max="3087" width="11.88671875" style="783" customWidth="1"/>
    <col min="3088" max="3328" width="12.77734375" style="783"/>
    <col min="3329" max="3329" width="12.88671875" style="783" customWidth="1"/>
    <col min="3330" max="3343" width="11.88671875" style="783" customWidth="1"/>
    <col min="3344" max="3584" width="12.77734375" style="783"/>
    <col min="3585" max="3585" width="12.88671875" style="783" customWidth="1"/>
    <col min="3586" max="3599" width="11.88671875" style="783" customWidth="1"/>
    <col min="3600" max="3840" width="12.77734375" style="783"/>
    <col min="3841" max="3841" width="12.88671875" style="783" customWidth="1"/>
    <col min="3842" max="3855" width="11.88671875" style="783" customWidth="1"/>
    <col min="3856" max="4096" width="12.77734375" style="783"/>
    <col min="4097" max="4097" width="12.88671875" style="783" customWidth="1"/>
    <col min="4098" max="4111" width="11.88671875" style="783" customWidth="1"/>
    <col min="4112" max="4352" width="12.77734375" style="783"/>
    <col min="4353" max="4353" width="12.88671875" style="783" customWidth="1"/>
    <col min="4354" max="4367" width="11.88671875" style="783" customWidth="1"/>
    <col min="4368" max="4608" width="12.77734375" style="783"/>
    <col min="4609" max="4609" width="12.88671875" style="783" customWidth="1"/>
    <col min="4610" max="4623" width="11.88671875" style="783" customWidth="1"/>
    <col min="4624" max="4864" width="12.77734375" style="783"/>
    <col min="4865" max="4865" width="12.88671875" style="783" customWidth="1"/>
    <col min="4866" max="4879" width="11.88671875" style="783" customWidth="1"/>
    <col min="4880" max="5120" width="12.77734375" style="783"/>
    <col min="5121" max="5121" width="12.88671875" style="783" customWidth="1"/>
    <col min="5122" max="5135" width="11.88671875" style="783" customWidth="1"/>
    <col min="5136" max="5376" width="12.77734375" style="783"/>
    <col min="5377" max="5377" width="12.88671875" style="783" customWidth="1"/>
    <col min="5378" max="5391" width="11.88671875" style="783" customWidth="1"/>
    <col min="5392" max="5632" width="12.77734375" style="783"/>
    <col min="5633" max="5633" width="12.88671875" style="783" customWidth="1"/>
    <col min="5634" max="5647" width="11.88671875" style="783" customWidth="1"/>
    <col min="5648" max="5888" width="12.77734375" style="783"/>
    <col min="5889" max="5889" width="12.88671875" style="783" customWidth="1"/>
    <col min="5890" max="5903" width="11.88671875" style="783" customWidth="1"/>
    <col min="5904" max="6144" width="12.77734375" style="783"/>
    <col min="6145" max="6145" width="12.88671875" style="783" customWidth="1"/>
    <col min="6146" max="6159" width="11.88671875" style="783" customWidth="1"/>
    <col min="6160" max="6400" width="12.77734375" style="783"/>
    <col min="6401" max="6401" width="12.88671875" style="783" customWidth="1"/>
    <col min="6402" max="6415" width="11.88671875" style="783" customWidth="1"/>
    <col min="6416" max="6656" width="12.77734375" style="783"/>
    <col min="6657" max="6657" width="12.88671875" style="783" customWidth="1"/>
    <col min="6658" max="6671" width="11.88671875" style="783" customWidth="1"/>
    <col min="6672" max="6912" width="12.77734375" style="783"/>
    <col min="6913" max="6913" width="12.88671875" style="783" customWidth="1"/>
    <col min="6914" max="6927" width="11.88671875" style="783" customWidth="1"/>
    <col min="6928" max="7168" width="12.77734375" style="783"/>
    <col min="7169" max="7169" width="12.88671875" style="783" customWidth="1"/>
    <col min="7170" max="7183" width="11.88671875" style="783" customWidth="1"/>
    <col min="7184" max="7424" width="12.77734375" style="783"/>
    <col min="7425" max="7425" width="12.88671875" style="783" customWidth="1"/>
    <col min="7426" max="7439" width="11.88671875" style="783" customWidth="1"/>
    <col min="7440" max="7680" width="12.77734375" style="783"/>
    <col min="7681" max="7681" width="12.88671875" style="783" customWidth="1"/>
    <col min="7682" max="7695" width="11.88671875" style="783" customWidth="1"/>
    <col min="7696" max="7936" width="12.77734375" style="783"/>
    <col min="7937" max="7937" width="12.88671875" style="783" customWidth="1"/>
    <col min="7938" max="7951" width="11.88671875" style="783" customWidth="1"/>
    <col min="7952" max="8192" width="12.77734375" style="783"/>
    <col min="8193" max="8193" width="12.88671875" style="783" customWidth="1"/>
    <col min="8194" max="8207" width="11.88671875" style="783" customWidth="1"/>
    <col min="8208" max="8448" width="12.77734375" style="783"/>
    <col min="8449" max="8449" width="12.88671875" style="783" customWidth="1"/>
    <col min="8450" max="8463" width="11.88671875" style="783" customWidth="1"/>
    <col min="8464" max="8704" width="12.77734375" style="783"/>
    <col min="8705" max="8705" width="12.88671875" style="783" customWidth="1"/>
    <col min="8706" max="8719" width="11.88671875" style="783" customWidth="1"/>
    <col min="8720" max="8960" width="12.77734375" style="783"/>
    <col min="8961" max="8961" width="12.88671875" style="783" customWidth="1"/>
    <col min="8962" max="8975" width="11.88671875" style="783" customWidth="1"/>
    <col min="8976" max="9216" width="12.77734375" style="783"/>
    <col min="9217" max="9217" width="12.88671875" style="783" customWidth="1"/>
    <col min="9218" max="9231" width="11.88671875" style="783" customWidth="1"/>
    <col min="9232" max="9472" width="12.77734375" style="783"/>
    <col min="9473" max="9473" width="12.88671875" style="783" customWidth="1"/>
    <col min="9474" max="9487" width="11.88671875" style="783" customWidth="1"/>
    <col min="9488" max="9728" width="12.77734375" style="783"/>
    <col min="9729" max="9729" width="12.88671875" style="783" customWidth="1"/>
    <col min="9730" max="9743" width="11.88671875" style="783" customWidth="1"/>
    <col min="9744" max="9984" width="12.77734375" style="783"/>
    <col min="9985" max="9985" width="12.88671875" style="783" customWidth="1"/>
    <col min="9986" max="9999" width="11.88671875" style="783" customWidth="1"/>
    <col min="10000" max="10240" width="12.77734375" style="783"/>
    <col min="10241" max="10241" width="12.88671875" style="783" customWidth="1"/>
    <col min="10242" max="10255" width="11.88671875" style="783" customWidth="1"/>
    <col min="10256" max="10496" width="12.77734375" style="783"/>
    <col min="10497" max="10497" width="12.88671875" style="783" customWidth="1"/>
    <col min="10498" max="10511" width="11.88671875" style="783" customWidth="1"/>
    <col min="10512" max="10752" width="12.77734375" style="783"/>
    <col min="10753" max="10753" width="12.88671875" style="783" customWidth="1"/>
    <col min="10754" max="10767" width="11.88671875" style="783" customWidth="1"/>
    <col min="10768" max="11008" width="12.77734375" style="783"/>
    <col min="11009" max="11009" width="12.88671875" style="783" customWidth="1"/>
    <col min="11010" max="11023" width="11.88671875" style="783" customWidth="1"/>
    <col min="11024" max="11264" width="12.77734375" style="783"/>
    <col min="11265" max="11265" width="12.88671875" style="783" customWidth="1"/>
    <col min="11266" max="11279" width="11.88671875" style="783" customWidth="1"/>
    <col min="11280" max="11520" width="12.77734375" style="783"/>
    <col min="11521" max="11521" width="12.88671875" style="783" customWidth="1"/>
    <col min="11522" max="11535" width="11.88671875" style="783" customWidth="1"/>
    <col min="11536" max="11776" width="12.77734375" style="783"/>
    <col min="11777" max="11777" width="12.88671875" style="783" customWidth="1"/>
    <col min="11778" max="11791" width="11.88671875" style="783" customWidth="1"/>
    <col min="11792" max="12032" width="12.77734375" style="783"/>
    <col min="12033" max="12033" width="12.88671875" style="783" customWidth="1"/>
    <col min="12034" max="12047" width="11.88671875" style="783" customWidth="1"/>
    <col min="12048" max="12288" width="12.77734375" style="783"/>
    <col min="12289" max="12289" width="12.88671875" style="783" customWidth="1"/>
    <col min="12290" max="12303" width="11.88671875" style="783" customWidth="1"/>
    <col min="12304" max="12544" width="12.77734375" style="783"/>
    <col min="12545" max="12545" width="12.88671875" style="783" customWidth="1"/>
    <col min="12546" max="12559" width="11.88671875" style="783" customWidth="1"/>
    <col min="12560" max="12800" width="12.77734375" style="783"/>
    <col min="12801" max="12801" width="12.88671875" style="783" customWidth="1"/>
    <col min="12802" max="12815" width="11.88671875" style="783" customWidth="1"/>
    <col min="12816" max="13056" width="12.77734375" style="783"/>
    <col min="13057" max="13057" width="12.88671875" style="783" customWidth="1"/>
    <col min="13058" max="13071" width="11.88671875" style="783" customWidth="1"/>
    <col min="13072" max="13312" width="12.77734375" style="783"/>
    <col min="13313" max="13313" width="12.88671875" style="783" customWidth="1"/>
    <col min="13314" max="13327" width="11.88671875" style="783" customWidth="1"/>
    <col min="13328" max="13568" width="12.77734375" style="783"/>
    <col min="13569" max="13569" width="12.88671875" style="783" customWidth="1"/>
    <col min="13570" max="13583" width="11.88671875" style="783" customWidth="1"/>
    <col min="13584" max="13824" width="12.77734375" style="783"/>
    <col min="13825" max="13825" width="12.88671875" style="783" customWidth="1"/>
    <col min="13826" max="13839" width="11.88671875" style="783" customWidth="1"/>
    <col min="13840" max="14080" width="12.77734375" style="783"/>
    <col min="14081" max="14081" width="12.88671875" style="783" customWidth="1"/>
    <col min="14082" max="14095" width="11.88671875" style="783" customWidth="1"/>
    <col min="14096" max="14336" width="12.77734375" style="783"/>
    <col min="14337" max="14337" width="12.88671875" style="783" customWidth="1"/>
    <col min="14338" max="14351" width="11.88671875" style="783" customWidth="1"/>
    <col min="14352" max="14592" width="12.77734375" style="783"/>
    <col min="14593" max="14593" width="12.88671875" style="783" customWidth="1"/>
    <col min="14594" max="14607" width="11.88671875" style="783" customWidth="1"/>
    <col min="14608" max="14848" width="12.77734375" style="783"/>
    <col min="14849" max="14849" width="12.88671875" style="783" customWidth="1"/>
    <col min="14850" max="14863" width="11.88671875" style="783" customWidth="1"/>
    <col min="14864" max="15104" width="12.77734375" style="783"/>
    <col min="15105" max="15105" width="12.88671875" style="783" customWidth="1"/>
    <col min="15106" max="15119" width="11.88671875" style="783" customWidth="1"/>
    <col min="15120" max="15360" width="12.77734375" style="783"/>
    <col min="15361" max="15361" width="12.88671875" style="783" customWidth="1"/>
    <col min="15362" max="15375" width="11.88671875" style="783" customWidth="1"/>
    <col min="15376" max="15616" width="12.77734375" style="783"/>
    <col min="15617" max="15617" width="12.88671875" style="783" customWidth="1"/>
    <col min="15618" max="15631" width="11.88671875" style="783" customWidth="1"/>
    <col min="15632" max="15872" width="12.77734375" style="783"/>
    <col min="15873" max="15873" width="12.88671875" style="783" customWidth="1"/>
    <col min="15874" max="15887" width="11.88671875" style="783" customWidth="1"/>
    <col min="15888" max="16128" width="12.77734375" style="783"/>
    <col min="16129" max="16129" width="12.88671875" style="783" customWidth="1"/>
    <col min="16130" max="16143" width="11.88671875" style="783" customWidth="1"/>
    <col min="16144" max="16384" width="12.77734375" style="783"/>
  </cols>
  <sheetData>
    <row r="1" spans="1:16" ht="16.8" thickBot="1">
      <c r="A1" s="778" t="s">
        <v>1929</v>
      </c>
      <c r="B1" s="779"/>
      <c r="C1" s="780"/>
      <c r="D1" s="780"/>
      <c r="E1" s="780"/>
      <c r="F1" s="780"/>
      <c r="G1" s="780"/>
      <c r="H1" s="780"/>
      <c r="I1" s="780"/>
      <c r="J1" s="780"/>
      <c r="K1" s="781"/>
      <c r="L1" s="781"/>
      <c r="M1" s="782" t="s">
        <v>1051</v>
      </c>
      <c r="N1" s="2555" t="s">
        <v>1052</v>
      </c>
      <c r="O1" s="2556"/>
      <c r="P1" s="147" t="s">
        <v>873</v>
      </c>
    </row>
    <row r="2" spans="1:16" ht="16.8" thickBot="1">
      <c r="A2" s="778" t="s">
        <v>1930</v>
      </c>
      <c r="B2" s="784" t="s">
        <v>1931</v>
      </c>
      <c r="C2" s="785"/>
      <c r="D2" s="785"/>
      <c r="E2" s="785"/>
      <c r="F2" s="785"/>
      <c r="G2" s="785"/>
      <c r="H2" s="785"/>
      <c r="I2" s="785"/>
      <c r="J2" s="785"/>
      <c r="K2" s="786"/>
      <c r="L2" s="109"/>
      <c r="M2" s="782" t="s">
        <v>1877</v>
      </c>
      <c r="N2" s="2557" t="s">
        <v>2017</v>
      </c>
      <c r="O2" s="2557"/>
    </row>
    <row r="3" spans="1:16" ht="16.2">
      <c r="A3" s="780"/>
      <c r="B3" s="780"/>
      <c r="C3" s="780"/>
      <c r="D3" s="780"/>
      <c r="E3" s="780"/>
      <c r="F3" s="780"/>
      <c r="G3" s="780"/>
      <c r="H3" s="780"/>
      <c r="I3" s="780"/>
      <c r="J3" s="780"/>
      <c r="K3" s="780"/>
      <c r="L3" s="780"/>
      <c r="M3" s="780"/>
      <c r="N3" s="780"/>
      <c r="O3" s="780"/>
    </row>
    <row r="4" spans="1:16" ht="28.2">
      <c r="A4" s="2558" t="s">
        <v>2018</v>
      </c>
      <c r="B4" s="2558"/>
      <c r="C4" s="2558"/>
      <c r="D4" s="2558"/>
      <c r="E4" s="2558"/>
      <c r="F4" s="2558"/>
      <c r="G4" s="2558"/>
      <c r="H4" s="2558"/>
      <c r="I4" s="2558"/>
      <c r="J4" s="2558"/>
      <c r="K4" s="2558"/>
      <c r="L4" s="2558"/>
      <c r="M4" s="2558"/>
      <c r="N4" s="2558"/>
      <c r="O4" s="2558"/>
    </row>
    <row r="5" spans="1:16" ht="24" customHeight="1" thickBot="1">
      <c r="A5" s="781"/>
      <c r="B5" s="781"/>
      <c r="C5" s="781"/>
      <c r="D5" s="781"/>
      <c r="E5" s="781"/>
      <c r="F5" s="2559" t="s">
        <v>2230</v>
      </c>
      <c r="G5" s="2559"/>
      <c r="H5" s="2559"/>
      <c r="I5" s="2559"/>
      <c r="J5" s="781"/>
      <c r="K5" s="781"/>
      <c r="L5" s="781"/>
      <c r="M5" s="781"/>
      <c r="N5" s="781"/>
      <c r="O5" s="781"/>
    </row>
    <row r="6" spans="1:16" ht="27.6" customHeight="1" thickBot="1">
      <c r="A6" s="2560" t="s">
        <v>1951</v>
      </c>
      <c r="B6" s="2562" t="s">
        <v>2019</v>
      </c>
      <c r="C6" s="2562"/>
      <c r="D6" s="2562"/>
      <c r="E6" s="2562"/>
      <c r="F6" s="2563" t="s">
        <v>2020</v>
      </c>
      <c r="G6" s="2563"/>
      <c r="H6" s="2563"/>
      <c r="I6" s="2563"/>
      <c r="J6" s="2562" t="s">
        <v>2021</v>
      </c>
      <c r="K6" s="2562"/>
      <c r="L6" s="2562"/>
      <c r="M6" s="2562"/>
      <c r="N6" s="2564" t="s">
        <v>2022</v>
      </c>
      <c r="O6" s="2566" t="s">
        <v>2023</v>
      </c>
    </row>
    <row r="7" spans="1:16" ht="27.6" customHeight="1" thickBot="1">
      <c r="A7" s="2561"/>
      <c r="B7" s="787"/>
      <c r="C7" s="2554" t="s">
        <v>2024</v>
      </c>
      <c r="D7" s="2554"/>
      <c r="E7" s="2554"/>
      <c r="F7" s="788"/>
      <c r="G7" s="2554" t="s">
        <v>2024</v>
      </c>
      <c r="H7" s="2554"/>
      <c r="I7" s="2554"/>
      <c r="J7" s="787"/>
      <c r="K7" s="2568" t="s">
        <v>2024</v>
      </c>
      <c r="L7" s="2568"/>
      <c r="M7" s="2568"/>
      <c r="N7" s="2565"/>
      <c r="O7" s="2567"/>
    </row>
    <row r="8" spans="1:16" ht="21.6" customHeight="1" thickBot="1">
      <c r="A8" s="2561"/>
      <c r="B8" s="787" t="s">
        <v>2025</v>
      </c>
      <c r="C8" s="2553" t="s">
        <v>2026</v>
      </c>
      <c r="D8" s="2554" t="s">
        <v>2027</v>
      </c>
      <c r="E8" s="2554" t="s">
        <v>1750</v>
      </c>
      <c r="F8" s="787" t="s">
        <v>2025</v>
      </c>
      <c r="G8" s="2553" t="s">
        <v>2026</v>
      </c>
      <c r="H8" s="2554" t="s">
        <v>2027</v>
      </c>
      <c r="I8" s="2554" t="s">
        <v>1750</v>
      </c>
      <c r="J8" s="787" t="s">
        <v>2025</v>
      </c>
      <c r="K8" s="2553" t="s">
        <v>2026</v>
      </c>
      <c r="L8" s="2554" t="s">
        <v>2027</v>
      </c>
      <c r="M8" s="2568" t="s">
        <v>1750</v>
      </c>
      <c r="N8" s="2565"/>
      <c r="O8" s="2567"/>
    </row>
    <row r="9" spans="1:16" ht="20.399999999999999" customHeight="1">
      <c r="A9" s="2561"/>
      <c r="B9" s="789" t="s">
        <v>1964</v>
      </c>
      <c r="C9" s="2553"/>
      <c r="D9" s="2554"/>
      <c r="E9" s="2554"/>
      <c r="F9" s="789" t="s">
        <v>1964</v>
      </c>
      <c r="G9" s="2553"/>
      <c r="H9" s="2554"/>
      <c r="I9" s="2554"/>
      <c r="J9" s="789" t="s">
        <v>1964</v>
      </c>
      <c r="K9" s="2553"/>
      <c r="L9" s="2554"/>
      <c r="M9" s="2568"/>
      <c r="N9" s="2565"/>
      <c r="O9" s="2567"/>
    </row>
    <row r="10" spans="1:16" ht="16.2">
      <c r="A10" s="1105" t="s">
        <v>2028</v>
      </c>
      <c r="B10" s="1113">
        <f>F10+J10</f>
        <v>5774</v>
      </c>
      <c r="C10" s="1114">
        <f>G10+K10</f>
        <v>34644</v>
      </c>
      <c r="D10" s="1114">
        <f>H10+L10</f>
        <v>0</v>
      </c>
      <c r="E10" s="1114">
        <f>I10+M10</f>
        <v>0</v>
      </c>
      <c r="F10" s="1114">
        <v>5774</v>
      </c>
      <c r="G10" s="1114">
        <v>34644</v>
      </c>
      <c r="H10" s="1114">
        <v>0</v>
      </c>
      <c r="I10" s="1114">
        <v>0</v>
      </c>
      <c r="J10" s="1114">
        <v>0</v>
      </c>
      <c r="K10" s="1114">
        <v>0</v>
      </c>
      <c r="L10" s="1114">
        <v>0</v>
      </c>
      <c r="M10" s="1115">
        <v>0</v>
      </c>
      <c r="N10" s="1115">
        <v>0</v>
      </c>
      <c r="O10" s="1116">
        <v>1860</v>
      </c>
    </row>
    <row r="11" spans="1:16" ht="16.2">
      <c r="A11" s="1107"/>
      <c r="B11" s="790"/>
      <c r="C11" s="1106"/>
      <c r="D11" s="1106"/>
      <c r="E11" s="1106"/>
      <c r="F11" s="1106"/>
      <c r="G11" s="1106"/>
      <c r="H11" s="1106"/>
      <c r="I11" s="1106"/>
      <c r="J11" s="1106"/>
      <c r="K11" s="1106"/>
      <c r="L11" s="1106"/>
      <c r="M11" s="1106"/>
      <c r="N11" s="1106"/>
      <c r="O11" s="1108"/>
    </row>
    <row r="12" spans="1:16" ht="16.2">
      <c r="A12" s="1107"/>
      <c r="B12" s="790"/>
      <c r="C12" s="1106"/>
      <c r="D12" s="1106"/>
      <c r="E12" s="1106"/>
      <c r="F12" s="1106"/>
      <c r="G12" s="1106"/>
      <c r="H12" s="1106"/>
      <c r="I12" s="1106"/>
      <c r="J12" s="1106"/>
      <c r="K12" s="1106"/>
      <c r="L12" s="1106"/>
      <c r="M12" s="1106"/>
      <c r="N12" s="1106"/>
      <c r="O12" s="1108"/>
    </row>
    <row r="13" spans="1:16" ht="16.2">
      <c r="A13" s="1107"/>
      <c r="B13" s="790"/>
      <c r="C13" s="1106"/>
      <c r="D13" s="1106"/>
      <c r="E13" s="1106"/>
      <c r="F13" s="1106"/>
      <c r="G13" s="1106"/>
      <c r="H13" s="1106"/>
      <c r="I13" s="1106"/>
      <c r="J13" s="1106"/>
      <c r="K13" s="1106"/>
      <c r="L13" s="1106"/>
      <c r="M13" s="1106"/>
      <c r="N13" s="1106"/>
      <c r="O13" s="1108"/>
    </row>
    <row r="14" spans="1:16" ht="16.2">
      <c r="A14" s="1107"/>
      <c r="B14" s="790"/>
      <c r="C14" s="1106"/>
      <c r="D14" s="1106"/>
      <c r="E14" s="1106"/>
      <c r="F14" s="1106"/>
      <c r="G14" s="1106"/>
      <c r="H14" s="1106"/>
      <c r="I14" s="1106"/>
      <c r="J14" s="1106"/>
      <c r="K14" s="1106"/>
      <c r="L14" s="1106"/>
      <c r="M14" s="1106"/>
      <c r="N14" s="1106"/>
      <c r="O14" s="1108"/>
    </row>
    <row r="15" spans="1:16" ht="16.2">
      <c r="A15" s="1107"/>
      <c r="B15" s="790"/>
      <c r="C15" s="1106"/>
      <c r="D15" s="1106"/>
      <c r="E15" s="1106"/>
      <c r="F15" s="1106"/>
      <c r="G15" s="1106"/>
      <c r="H15" s="1106"/>
      <c r="I15" s="1106"/>
      <c r="J15" s="1106"/>
      <c r="K15" s="1106"/>
      <c r="L15" s="1106"/>
      <c r="M15" s="1106"/>
      <c r="N15" s="1106"/>
      <c r="O15" s="1108"/>
    </row>
    <row r="16" spans="1:16" ht="16.2">
      <c r="A16" s="1107"/>
      <c r="B16" s="790"/>
      <c r="C16" s="1106"/>
      <c r="D16" s="1106"/>
      <c r="E16" s="1106"/>
      <c r="F16" s="1106"/>
      <c r="G16" s="1106"/>
      <c r="H16" s="1106"/>
      <c r="I16" s="1106"/>
      <c r="J16" s="1106"/>
      <c r="K16" s="1106"/>
      <c r="L16" s="1106"/>
      <c r="M16" s="1106"/>
      <c r="N16" s="1106"/>
      <c r="O16" s="1108"/>
    </row>
    <row r="17" spans="1:15" ht="16.2">
      <c r="A17" s="1107"/>
      <c r="B17" s="790"/>
      <c r="C17" s="1106"/>
      <c r="D17" s="1106"/>
      <c r="E17" s="1106"/>
      <c r="F17" s="1106"/>
      <c r="G17" s="1106"/>
      <c r="H17" s="1106"/>
      <c r="I17" s="1106"/>
      <c r="J17" s="1106"/>
      <c r="K17" s="1106"/>
      <c r="L17" s="1106"/>
      <c r="M17" s="1106"/>
      <c r="N17" s="1106"/>
      <c r="O17" s="1108"/>
    </row>
    <row r="18" spans="1:15" ht="16.2">
      <c r="A18" s="1107"/>
      <c r="B18" s="790"/>
      <c r="C18" s="1106"/>
      <c r="D18" s="1106"/>
      <c r="E18" s="1106"/>
      <c r="F18" s="1106"/>
      <c r="G18" s="1106"/>
      <c r="H18" s="1106"/>
      <c r="I18" s="1106"/>
      <c r="J18" s="1106"/>
      <c r="K18" s="1106"/>
      <c r="L18" s="1106"/>
      <c r="M18" s="1106"/>
      <c r="N18" s="1106"/>
      <c r="O18" s="1108"/>
    </row>
    <row r="19" spans="1:15" ht="16.2">
      <c r="A19" s="1107"/>
      <c r="B19" s="790"/>
      <c r="C19" s="1106"/>
      <c r="D19" s="1106"/>
      <c r="E19" s="1106"/>
      <c r="F19" s="1106"/>
      <c r="G19" s="1106"/>
      <c r="H19" s="1106"/>
      <c r="I19" s="1106"/>
      <c r="J19" s="1106"/>
      <c r="K19" s="1106"/>
      <c r="L19" s="1106"/>
      <c r="M19" s="1106"/>
      <c r="N19" s="1106"/>
      <c r="O19" s="1108"/>
    </row>
    <row r="20" spans="1:15" ht="16.2">
      <c r="A20" s="1107"/>
      <c r="B20" s="790"/>
      <c r="C20" s="1106"/>
      <c r="D20" s="1106"/>
      <c r="E20" s="1106"/>
      <c r="F20" s="1106"/>
      <c r="G20" s="1106"/>
      <c r="H20" s="1106"/>
      <c r="I20" s="1106"/>
      <c r="J20" s="1106"/>
      <c r="K20" s="1106"/>
      <c r="L20" s="1106"/>
      <c r="M20" s="1106"/>
      <c r="N20" s="1106"/>
      <c r="O20" s="1108"/>
    </row>
    <row r="21" spans="1:15" ht="16.2">
      <c r="A21" s="1107"/>
      <c r="B21" s="790"/>
      <c r="C21" s="1106"/>
      <c r="D21" s="1106"/>
      <c r="E21" s="1106"/>
      <c r="F21" s="1106"/>
      <c r="G21" s="1106"/>
      <c r="H21" s="1106"/>
      <c r="I21" s="1106"/>
      <c r="J21" s="1106"/>
      <c r="K21" s="1106"/>
      <c r="L21" s="1106"/>
      <c r="M21" s="1106"/>
      <c r="N21" s="1106"/>
      <c r="O21" s="1108"/>
    </row>
    <row r="22" spans="1:15" ht="16.2">
      <c r="A22" s="1107"/>
      <c r="B22" s="790"/>
      <c r="C22" s="1106"/>
      <c r="D22" s="1106"/>
      <c r="E22" s="1106"/>
      <c r="F22" s="1106"/>
      <c r="G22" s="1106"/>
      <c r="H22" s="1106"/>
      <c r="I22" s="1106"/>
      <c r="J22" s="1106"/>
      <c r="K22" s="1106"/>
      <c r="L22" s="1106"/>
      <c r="M22" s="1106"/>
      <c r="N22" s="1106"/>
      <c r="O22" s="1108"/>
    </row>
    <row r="23" spans="1:15" ht="16.2">
      <c r="A23" s="1107"/>
      <c r="B23" s="790"/>
      <c r="C23" s="1106"/>
      <c r="D23" s="1106"/>
      <c r="E23" s="1106"/>
      <c r="F23" s="1106"/>
      <c r="G23" s="1106"/>
      <c r="H23" s="1106"/>
      <c r="I23" s="1106"/>
      <c r="J23" s="1106"/>
      <c r="K23" s="1106"/>
      <c r="L23" s="1106"/>
      <c r="M23" s="1106"/>
      <c r="N23" s="1106"/>
      <c r="O23" s="1108"/>
    </row>
    <row r="24" spans="1:15" ht="16.2">
      <c r="A24" s="1107"/>
      <c r="B24" s="790"/>
      <c r="C24" s="1106"/>
      <c r="D24" s="1106"/>
      <c r="E24" s="1106"/>
      <c r="F24" s="1106"/>
      <c r="G24" s="1106"/>
      <c r="H24" s="1106"/>
      <c r="I24" s="1106"/>
      <c r="J24" s="1106"/>
      <c r="K24" s="1106"/>
      <c r="L24" s="1106"/>
      <c r="M24" s="1106"/>
      <c r="N24" s="1106"/>
      <c r="O24" s="1108"/>
    </row>
    <row r="25" spans="1:15" ht="16.2">
      <c r="A25" s="1107"/>
      <c r="B25" s="790"/>
      <c r="C25" s="1106"/>
      <c r="D25" s="1106"/>
      <c r="E25" s="1106"/>
      <c r="F25" s="1106"/>
      <c r="G25" s="1106"/>
      <c r="H25" s="1106"/>
      <c r="I25" s="1106"/>
      <c r="J25" s="1106"/>
      <c r="K25" s="1106"/>
      <c r="L25" s="1106"/>
      <c r="M25" s="1106"/>
      <c r="N25" s="1106"/>
      <c r="O25" s="1108"/>
    </row>
    <row r="26" spans="1:15" ht="16.2">
      <c r="A26" s="1107"/>
      <c r="B26" s="790"/>
      <c r="C26" s="1106"/>
      <c r="D26" s="1106"/>
      <c r="E26" s="1106"/>
      <c r="F26" s="1106"/>
      <c r="G26" s="1106"/>
      <c r="H26" s="1106"/>
      <c r="I26" s="1106"/>
      <c r="J26" s="1106"/>
      <c r="K26" s="1106"/>
      <c r="L26" s="1106"/>
      <c r="M26" s="1106"/>
      <c r="N26" s="1106"/>
      <c r="O26" s="1108"/>
    </row>
    <row r="27" spans="1:15" ht="16.2">
      <c r="A27" s="1107"/>
      <c r="B27" s="790"/>
      <c r="C27" s="1106"/>
      <c r="D27" s="1106"/>
      <c r="E27" s="1106"/>
      <c r="F27" s="1106"/>
      <c r="G27" s="1106"/>
      <c r="H27" s="1106"/>
      <c r="I27" s="1106"/>
      <c r="J27" s="1106"/>
      <c r="K27" s="1106"/>
      <c r="L27" s="1106"/>
      <c r="M27" s="1106"/>
      <c r="N27" s="1106"/>
      <c r="O27" s="1108"/>
    </row>
    <row r="28" spans="1:15" ht="16.8" thickBot="1">
      <c r="A28" s="1109"/>
      <c r="B28" s="1110"/>
      <c r="C28" s="1111"/>
      <c r="D28" s="1111"/>
      <c r="E28" s="1111"/>
      <c r="F28" s="1111"/>
      <c r="G28" s="1111"/>
      <c r="H28" s="1111"/>
      <c r="I28" s="1111"/>
      <c r="J28" s="1111"/>
      <c r="K28" s="1111"/>
      <c r="L28" s="1111"/>
      <c r="M28" s="1111"/>
      <c r="N28" s="1111"/>
      <c r="O28" s="1112"/>
    </row>
    <row r="29" spans="1:15" ht="16.2">
      <c r="A29" s="780" t="s">
        <v>1222</v>
      </c>
      <c r="B29" s="780" t="s">
        <v>1537</v>
      </c>
      <c r="C29" s="780"/>
      <c r="D29" s="780" t="s">
        <v>1223</v>
      </c>
      <c r="E29" s="780"/>
      <c r="F29" s="780"/>
      <c r="G29" s="780" t="s">
        <v>1150</v>
      </c>
      <c r="H29" s="780"/>
      <c r="I29" s="780"/>
      <c r="J29" s="780"/>
      <c r="K29" s="780" t="s">
        <v>1707</v>
      </c>
      <c r="L29" s="780"/>
      <c r="M29" s="780"/>
      <c r="N29" s="780"/>
      <c r="O29" s="780"/>
    </row>
    <row r="30" spans="1:15" ht="24.6" customHeight="1">
      <c r="A30" s="780" t="s">
        <v>1537</v>
      </c>
      <c r="B30" s="780" t="s">
        <v>1537</v>
      </c>
      <c r="C30" s="780"/>
      <c r="D30" s="780"/>
      <c r="E30" s="780"/>
      <c r="F30" s="780"/>
      <c r="G30" s="780" t="s">
        <v>1152</v>
      </c>
      <c r="H30" s="780"/>
      <c r="I30" s="780"/>
      <c r="J30" s="780"/>
      <c r="K30" s="780"/>
      <c r="L30" s="780"/>
      <c r="M30" s="780"/>
      <c r="N30" s="780"/>
      <c r="O30" s="780"/>
    </row>
    <row r="31" spans="1:15" ht="16.2">
      <c r="A31" s="780"/>
      <c r="B31" s="780"/>
      <c r="C31" s="780"/>
      <c r="D31" s="780"/>
      <c r="E31" s="780"/>
      <c r="F31" s="780"/>
      <c r="G31" s="780"/>
      <c r="H31" s="780"/>
      <c r="I31" s="780"/>
      <c r="J31" s="780"/>
      <c r="K31" s="780"/>
      <c r="L31" s="780"/>
      <c r="M31" s="780"/>
      <c r="N31" s="780"/>
      <c r="O31" s="759" t="s">
        <v>2231</v>
      </c>
    </row>
    <row r="32" spans="1:15" ht="16.2">
      <c r="A32" s="779" t="s">
        <v>2029</v>
      </c>
      <c r="B32" s="779"/>
      <c r="C32" s="779"/>
      <c r="D32" s="780"/>
      <c r="E32" s="780"/>
      <c r="F32" s="780"/>
      <c r="G32" s="780"/>
      <c r="H32" s="780"/>
      <c r="I32" s="780"/>
      <c r="J32" s="780"/>
      <c r="K32" s="780"/>
      <c r="L32" s="780"/>
      <c r="M32" s="780"/>
      <c r="N32" s="780"/>
      <c r="O32" s="780"/>
    </row>
    <row r="33" spans="1:15" ht="16.2">
      <c r="A33" s="779" t="s">
        <v>2030</v>
      </c>
      <c r="B33" s="779"/>
      <c r="C33" s="779"/>
      <c r="D33" s="780"/>
      <c r="E33" s="780"/>
      <c r="F33" s="780"/>
      <c r="G33" s="780"/>
      <c r="H33" s="780"/>
      <c r="I33" s="780"/>
      <c r="J33" s="780"/>
      <c r="K33" s="780"/>
      <c r="L33" s="780"/>
      <c r="M33" s="780"/>
      <c r="N33" s="780"/>
      <c r="O33" s="780"/>
    </row>
    <row r="34" spans="1:15" ht="16.2">
      <c r="A34" s="779" t="s">
        <v>2031</v>
      </c>
      <c r="B34" s="779"/>
      <c r="C34" s="779"/>
      <c r="D34" s="780"/>
      <c r="E34" s="780"/>
      <c r="F34" s="780"/>
      <c r="G34" s="780"/>
      <c r="H34" s="780"/>
      <c r="I34" s="780"/>
      <c r="J34" s="780"/>
      <c r="K34" s="780"/>
      <c r="L34" s="780"/>
      <c r="M34" s="780"/>
      <c r="N34" s="780"/>
      <c r="O34" s="780"/>
    </row>
    <row r="35" spans="1:15" ht="16.2">
      <c r="A35" s="779" t="s">
        <v>2032</v>
      </c>
      <c r="B35" s="779"/>
      <c r="C35" s="779"/>
      <c r="D35" s="780"/>
      <c r="E35" s="780"/>
      <c r="F35" s="780"/>
      <c r="G35" s="780"/>
      <c r="H35" s="780"/>
      <c r="I35" s="780"/>
      <c r="J35" s="780"/>
      <c r="K35" s="780"/>
      <c r="L35" s="780"/>
      <c r="M35" s="780"/>
      <c r="N35" s="780"/>
      <c r="O35" s="780"/>
    </row>
    <row r="36" spans="1:15" ht="16.2">
      <c r="A36" s="779" t="s">
        <v>2033</v>
      </c>
      <c r="B36" s="779"/>
      <c r="C36" s="779"/>
      <c r="D36" s="780"/>
      <c r="E36" s="780"/>
      <c r="F36" s="780"/>
      <c r="G36" s="780"/>
      <c r="H36" s="780"/>
      <c r="I36" s="780"/>
      <c r="J36" s="780"/>
      <c r="K36" s="780"/>
      <c r="L36" s="780"/>
      <c r="M36" s="780"/>
      <c r="N36" s="780"/>
      <c r="O36" s="780"/>
    </row>
    <row r="37" spans="1:15" ht="16.2">
      <c r="A37" s="779" t="s">
        <v>2034</v>
      </c>
      <c r="B37" s="779"/>
      <c r="C37" s="779"/>
      <c r="D37" s="780"/>
      <c r="E37" s="780"/>
      <c r="F37" s="780"/>
      <c r="G37" s="780"/>
      <c r="H37" s="780"/>
      <c r="I37" s="780"/>
      <c r="J37" s="780"/>
      <c r="K37" s="780"/>
      <c r="L37" s="780"/>
      <c r="M37" s="780"/>
      <c r="N37" s="780"/>
      <c r="O37" s="780"/>
    </row>
  </sheetData>
  <sheetProtection formatCells="0" formatColumns="0" formatRows="0" insertRows="0" deleteRows="0" selectLockedCells="1"/>
  <mergeCells count="22">
    <mergeCell ref="N1:O1"/>
    <mergeCell ref="N2:O2"/>
    <mergeCell ref="A4:O4"/>
    <mergeCell ref="F5:I5"/>
    <mergeCell ref="A6:A9"/>
    <mergeCell ref="B6:E6"/>
    <mergeCell ref="F6:I6"/>
    <mergeCell ref="J6:M6"/>
    <mergeCell ref="N6:N9"/>
    <mergeCell ref="O6:O9"/>
    <mergeCell ref="L8:L9"/>
    <mergeCell ref="M8:M9"/>
    <mergeCell ref="C7:E7"/>
    <mergeCell ref="G7:I7"/>
    <mergeCell ref="K7:M7"/>
    <mergeCell ref="C8:C9"/>
    <mergeCell ref="K8:K9"/>
    <mergeCell ref="D8:D9"/>
    <mergeCell ref="E8:E9"/>
    <mergeCell ref="G8:G9"/>
    <mergeCell ref="H8:H9"/>
    <mergeCell ref="I8:I9"/>
  </mergeCells>
  <phoneticPr fontId="13" type="noConversion"/>
  <hyperlinks>
    <hyperlink ref="P1" location="預告統計資料發布時間表!A1" display="回發布時間表" xr:uid="{782F61C7-F4BA-4D8F-A3AD-B772B0F80D09}"/>
  </hyperlinks>
  <printOptions horizontalCentered="1"/>
  <pageMargins left="0.70833333333333337" right="0.70833333333333337" top="0.74791666666666667" bottom="0.74791666666666667" header="0.51180555555555551" footer="0.51180555555555551"/>
  <pageSetup paperSize="9" scale="76" firstPageNumber="0" orientation="landscape" horizontalDpi="300" verticalDpi="300"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4CA94-B0D8-418E-8FAE-DEA62E3CF246}">
  <dimension ref="A1:K40"/>
  <sheetViews>
    <sheetView zoomScaleNormal="100" workbookViewId="0">
      <selection activeCell="I2" sqref="I2"/>
    </sheetView>
  </sheetViews>
  <sheetFormatPr defaultRowHeight="13.8"/>
  <cols>
    <col min="1" max="8" width="19.6640625" style="791" customWidth="1"/>
    <col min="9" max="16384" width="8.88671875" style="791"/>
  </cols>
  <sheetData>
    <row r="1" spans="1:9" ht="14.4" thickBot="1"/>
    <row r="2" spans="1:9" ht="16.8" thickBot="1">
      <c r="A2" s="792" t="s">
        <v>1929</v>
      </c>
      <c r="E2" s="793" t="s">
        <v>871</v>
      </c>
      <c r="F2" s="794" t="s">
        <v>2035</v>
      </c>
      <c r="G2" s="795"/>
      <c r="H2" s="796"/>
      <c r="I2" s="147" t="s">
        <v>873</v>
      </c>
    </row>
    <row r="3" spans="1:9" ht="16.8" thickBot="1">
      <c r="A3" s="792" t="s">
        <v>1930</v>
      </c>
      <c r="B3" s="797" t="s">
        <v>2036</v>
      </c>
      <c r="C3" s="798"/>
      <c r="D3" s="799"/>
      <c r="E3" s="800" t="s">
        <v>2037</v>
      </c>
      <c r="F3" s="801" t="s">
        <v>2038</v>
      </c>
      <c r="G3" s="802"/>
      <c r="H3" s="803"/>
    </row>
    <row r="4" spans="1:9">
      <c r="H4" s="804"/>
    </row>
    <row r="5" spans="1:9" ht="24.6">
      <c r="A5" s="2570" t="s">
        <v>2039</v>
      </c>
      <c r="B5" s="2570"/>
      <c r="C5" s="2570"/>
      <c r="D5" s="2570"/>
      <c r="E5" s="2570"/>
      <c r="F5" s="2570"/>
      <c r="G5" s="2570"/>
      <c r="H5" s="2570"/>
    </row>
    <row r="8" spans="1:9" ht="16.2" customHeight="1" thickBot="1">
      <c r="A8" s="805"/>
      <c r="B8" s="2571" t="s">
        <v>2219</v>
      </c>
      <c r="C8" s="2571"/>
      <c r="D8" s="2571"/>
      <c r="E8" s="2571"/>
      <c r="F8" s="2571"/>
      <c r="G8" s="806"/>
      <c r="H8" s="806" t="s">
        <v>2040</v>
      </c>
    </row>
    <row r="9" spans="1:9" ht="22.5" customHeight="1">
      <c r="A9" s="807"/>
      <c r="B9" s="2572" t="s">
        <v>2041</v>
      </c>
      <c r="C9" s="2573"/>
      <c r="D9" s="2573"/>
      <c r="E9" s="2573"/>
      <c r="F9" s="2573"/>
      <c r="G9" s="2574"/>
      <c r="H9" s="808"/>
    </row>
    <row r="10" spans="1:9" ht="21.75" customHeight="1">
      <c r="A10" s="809" t="s">
        <v>2042</v>
      </c>
      <c r="B10" s="2575" t="s">
        <v>1097</v>
      </c>
      <c r="C10" s="2577" t="s">
        <v>2043</v>
      </c>
      <c r="D10" s="2578"/>
      <c r="E10" s="2578"/>
      <c r="F10" s="2579"/>
      <c r="G10" s="2580" t="s">
        <v>2044</v>
      </c>
      <c r="H10" s="810" t="s">
        <v>2045</v>
      </c>
    </row>
    <row r="11" spans="1:9" ht="23.25" customHeight="1">
      <c r="A11" s="811"/>
      <c r="B11" s="2576"/>
      <c r="C11" s="812" t="s">
        <v>2046</v>
      </c>
      <c r="D11" s="812" t="s">
        <v>2047</v>
      </c>
      <c r="E11" s="812" t="s">
        <v>2048</v>
      </c>
      <c r="F11" s="812" t="s">
        <v>2049</v>
      </c>
      <c r="G11" s="2581"/>
      <c r="H11" s="811"/>
    </row>
    <row r="12" spans="1:9" ht="27" customHeight="1">
      <c r="A12" s="813">
        <f>B12</f>
        <v>4810.96</v>
      </c>
      <c r="B12" s="814">
        <f>C12+G12</f>
        <v>4810.96</v>
      </c>
      <c r="C12" s="814">
        <f>SUM(D12:F12)</f>
        <v>3412.79</v>
      </c>
      <c r="D12" s="814">
        <v>92.94</v>
      </c>
      <c r="E12" s="814">
        <v>57.78</v>
      </c>
      <c r="F12" s="814">
        <v>3262.07</v>
      </c>
      <c r="G12" s="814">
        <v>1398.17</v>
      </c>
      <c r="H12" s="815">
        <v>100</v>
      </c>
    </row>
    <row r="13" spans="1:9" ht="19.95" customHeight="1">
      <c r="A13" s="816"/>
      <c r="B13" s="817"/>
      <c r="C13" s="817"/>
      <c r="D13" s="817"/>
      <c r="E13" s="817"/>
      <c r="F13" s="817"/>
      <c r="G13" s="817"/>
      <c r="H13" s="816"/>
    </row>
    <row r="14" spans="1:9" ht="19.95" customHeight="1">
      <c r="A14" s="818"/>
      <c r="B14" s="819"/>
      <c r="C14" s="819"/>
      <c r="D14" s="819"/>
      <c r="E14" s="819"/>
      <c r="F14" s="819"/>
      <c r="G14" s="819"/>
      <c r="H14" s="820" ph="1"/>
    </row>
    <row r="15" spans="1:9" ht="19.95" customHeight="1">
      <c r="A15" s="821"/>
      <c r="B15" s="821"/>
      <c r="C15" s="821"/>
      <c r="D15" s="821"/>
      <c r="E15" s="821"/>
      <c r="F15" s="821"/>
      <c r="G15" s="821"/>
      <c r="H15" s="821"/>
    </row>
    <row r="16" spans="1:9" ht="19.95" customHeight="1">
      <c r="A16" s="822"/>
      <c r="B16" s="823"/>
      <c r="C16" s="823"/>
      <c r="D16" s="823"/>
      <c r="E16" s="823"/>
      <c r="F16" s="823"/>
      <c r="G16" s="823"/>
      <c r="H16" s="822"/>
    </row>
    <row r="17" spans="1:8" ht="19.95" customHeight="1">
      <c r="A17" s="821"/>
      <c r="B17" s="821"/>
      <c r="C17" s="821"/>
      <c r="D17" s="821"/>
      <c r="E17" s="821"/>
      <c r="F17" s="821"/>
      <c r="G17" s="821"/>
      <c r="H17" s="821"/>
    </row>
    <row r="18" spans="1:8" ht="19.95" customHeight="1">
      <c r="A18" s="821"/>
      <c r="B18" s="821"/>
      <c r="C18" s="821"/>
      <c r="D18" s="821"/>
      <c r="E18" s="821"/>
      <c r="F18" s="821"/>
      <c r="G18" s="821"/>
      <c r="H18" s="821"/>
    </row>
    <row r="19" spans="1:8" ht="19.95" customHeight="1">
      <c r="A19" s="821"/>
      <c r="B19" s="821"/>
      <c r="C19" s="821"/>
      <c r="D19" s="821"/>
      <c r="E19" s="821"/>
      <c r="F19" s="821"/>
      <c r="G19" s="821"/>
      <c r="H19" s="821"/>
    </row>
    <row r="20" spans="1:8" ht="19.95" customHeight="1">
      <c r="A20" s="821"/>
      <c r="B20" s="821"/>
      <c r="C20" s="821"/>
      <c r="D20" s="821"/>
      <c r="E20" s="821"/>
      <c r="F20" s="821"/>
      <c r="G20" s="821"/>
      <c r="H20" s="821"/>
    </row>
    <row r="21" spans="1:8" ht="19.95" customHeight="1">
      <c r="A21" s="821"/>
      <c r="B21" s="821"/>
      <c r="C21" s="821"/>
      <c r="D21" s="821"/>
      <c r="E21" s="821"/>
      <c r="F21" s="821"/>
      <c r="G21" s="821"/>
      <c r="H21" s="821"/>
    </row>
    <row r="22" spans="1:8" ht="19.95" customHeight="1">
      <c r="A22" s="821"/>
      <c r="B22" s="821"/>
      <c r="C22" s="821"/>
      <c r="D22" s="821"/>
      <c r="E22" s="821"/>
      <c r="F22" s="821"/>
      <c r="G22" s="821"/>
      <c r="H22" s="821"/>
    </row>
    <row r="23" spans="1:8" ht="19.95" customHeight="1">
      <c r="A23" s="821"/>
      <c r="B23" s="821"/>
      <c r="C23" s="821"/>
      <c r="D23" s="821"/>
      <c r="E23" s="821"/>
      <c r="F23" s="821"/>
      <c r="G23" s="821"/>
      <c r="H23" s="821"/>
    </row>
    <row r="24" spans="1:8" ht="19.95" customHeight="1">
      <c r="A24" s="821"/>
      <c r="B24" s="824"/>
      <c r="C24" s="824"/>
      <c r="D24" s="824"/>
      <c r="E24" s="824"/>
      <c r="F24" s="824"/>
      <c r="G24" s="824"/>
      <c r="H24" s="821"/>
    </row>
    <row r="25" spans="1:8" ht="19.95" customHeight="1">
      <c r="A25" s="821"/>
      <c r="B25" s="821"/>
      <c r="C25" s="821"/>
      <c r="D25" s="821"/>
      <c r="E25" s="821"/>
      <c r="F25" s="821"/>
      <c r="G25" s="821"/>
      <c r="H25" s="821"/>
    </row>
    <row r="26" spans="1:8" ht="19.95" customHeight="1">
      <c r="A26" s="821"/>
      <c r="B26" s="821"/>
      <c r="C26" s="821"/>
      <c r="D26" s="821"/>
      <c r="E26" s="821"/>
      <c r="F26" s="821"/>
      <c r="G26" s="821"/>
      <c r="H26" s="821"/>
    </row>
    <row r="27" spans="1:8" ht="19.95" customHeight="1">
      <c r="A27" s="821"/>
      <c r="B27" s="821"/>
      <c r="C27" s="821"/>
      <c r="D27" s="821"/>
      <c r="E27" s="821"/>
      <c r="F27" s="821"/>
      <c r="G27" s="821"/>
      <c r="H27" s="821"/>
    </row>
    <row r="28" spans="1:8" ht="19.95" customHeight="1">
      <c r="A28" s="821"/>
      <c r="B28" s="821"/>
      <c r="C28" s="821"/>
      <c r="D28" s="821"/>
      <c r="E28" s="821"/>
      <c r="F28" s="821"/>
      <c r="G28" s="821"/>
      <c r="H28" s="821"/>
    </row>
    <row r="29" spans="1:8" ht="19.95" customHeight="1">
      <c r="A29" s="821"/>
      <c r="B29" s="821"/>
      <c r="C29" s="821"/>
      <c r="D29" s="821"/>
      <c r="E29" s="821"/>
      <c r="F29" s="821"/>
      <c r="G29" s="821"/>
      <c r="H29" s="821"/>
    </row>
    <row r="30" spans="1:8" ht="19.95" customHeight="1">
      <c r="A30" s="821"/>
      <c r="B30" s="821"/>
      <c r="C30" s="821"/>
      <c r="D30" s="821"/>
      <c r="E30" s="821"/>
      <c r="F30" s="821"/>
      <c r="G30" s="821"/>
      <c r="H30" s="821"/>
    </row>
    <row r="31" spans="1:8" ht="19.95" customHeight="1">
      <c r="A31" s="821"/>
      <c r="B31" s="821"/>
      <c r="C31" s="821"/>
      <c r="D31" s="821"/>
      <c r="E31" s="821"/>
      <c r="F31" s="821"/>
      <c r="G31" s="821"/>
      <c r="H31" s="821"/>
    </row>
    <row r="32" spans="1:8" ht="19.95" customHeight="1">
      <c r="A32" s="821"/>
      <c r="B32" s="821"/>
      <c r="C32" s="821"/>
      <c r="D32" s="821"/>
      <c r="E32" s="821"/>
      <c r="F32" s="821"/>
      <c r="G32" s="821"/>
      <c r="H32" s="821"/>
    </row>
    <row r="33" spans="1:11" ht="19.95" customHeight="1">
      <c r="A33" s="821"/>
      <c r="B33" s="821"/>
      <c r="C33" s="821"/>
      <c r="D33" s="821"/>
      <c r="E33" s="821"/>
      <c r="F33" s="821"/>
      <c r="G33" s="821"/>
      <c r="H33" s="821"/>
    </row>
    <row r="34" spans="1:11" ht="19.95" customHeight="1" thickBot="1">
      <c r="A34" s="825"/>
      <c r="B34" s="825"/>
      <c r="C34" s="825"/>
      <c r="D34" s="825"/>
      <c r="E34" s="825"/>
      <c r="F34" s="825"/>
      <c r="G34" s="825"/>
      <c r="H34" s="825"/>
    </row>
    <row r="35" spans="1:11" ht="9.6" customHeight="1">
      <c r="A35" s="826"/>
      <c r="B35" s="826"/>
      <c r="C35" s="826"/>
      <c r="D35" s="826"/>
      <c r="E35" s="826"/>
      <c r="F35" s="826"/>
      <c r="G35" s="826"/>
    </row>
    <row r="36" spans="1:11" s="829" customFormat="1" ht="16.2">
      <c r="A36" s="827" t="s">
        <v>1222</v>
      </c>
      <c r="B36" s="828" t="s">
        <v>1223</v>
      </c>
      <c r="D36" s="830" t="s">
        <v>2050</v>
      </c>
      <c r="F36" s="831" t="s">
        <v>2051</v>
      </c>
      <c r="H36" s="831" t="s">
        <v>2301</v>
      </c>
      <c r="J36" s="831"/>
      <c r="K36" s="831"/>
    </row>
    <row r="37" spans="1:11" s="829" customFormat="1" ht="16.2">
      <c r="A37" s="2569"/>
      <c r="B37" s="2569"/>
      <c r="C37" s="832"/>
      <c r="D37" s="830" t="s">
        <v>2052</v>
      </c>
      <c r="H37" s="833"/>
    </row>
    <row r="38" spans="1:11">
      <c r="F38" s="806"/>
    </row>
    <row r="39" spans="1:11" s="836" customFormat="1" ht="15">
      <c r="A39" s="834" t="s">
        <v>2053</v>
      </c>
      <c r="B39" s="834"/>
      <c r="C39" s="834"/>
      <c r="D39" s="834"/>
      <c r="E39" s="834"/>
      <c r="F39" s="835"/>
    </row>
    <row r="40" spans="1:11" s="836" customFormat="1" ht="15">
      <c r="A40" s="834" t="s">
        <v>2054</v>
      </c>
      <c r="B40" s="834"/>
      <c r="C40" s="834"/>
      <c r="D40" s="834"/>
      <c r="E40" s="834"/>
      <c r="F40" s="834"/>
    </row>
  </sheetData>
  <mergeCells count="7">
    <mergeCell ref="A37:B37"/>
    <mergeCell ref="A5:H5"/>
    <mergeCell ref="B8:F8"/>
    <mergeCell ref="B9:G9"/>
    <mergeCell ref="B10:B11"/>
    <mergeCell ref="C10:F10"/>
    <mergeCell ref="G10:G11"/>
  </mergeCells>
  <phoneticPr fontId="13" type="noConversion"/>
  <hyperlinks>
    <hyperlink ref="I2" location="預告統計資料發布時間表!A1" display="回發布時間表" xr:uid="{1E8F949D-56CC-4C2C-BB78-E2A381C256C0}"/>
  </hyperlinks>
  <printOptions horizontalCentered="1"/>
  <pageMargins left="0.78740157480314965" right="0.39370078740157483" top="0.59055118110236227" bottom="0.19685039370078741" header="0.39370078740157483" footer="0.19685039370078741"/>
  <pageSetup paperSize="9" scale="70" orientation="landscape" r:id="rId1"/>
  <headerFooter alignWithMargins="0">
    <oddFooter>&amp;C&amp;"標楷體,標準"&amp;10- 22 -</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31657-0643-4517-80FD-104F7BADAD33}">
  <dimension ref="A1:M39"/>
  <sheetViews>
    <sheetView workbookViewId="0">
      <selection activeCell="L1" sqref="L1"/>
    </sheetView>
  </sheetViews>
  <sheetFormatPr defaultColWidth="9" defaultRowHeight="15"/>
  <cols>
    <col min="1" max="6" width="15.77734375" style="840" customWidth="1"/>
    <col min="7" max="7" width="9" style="840"/>
    <col min="8" max="8" width="7.21875" style="840" customWidth="1"/>
    <col min="9" max="9" width="6.88671875" style="840" customWidth="1"/>
    <col min="10" max="10" width="10.21875" style="840" customWidth="1"/>
    <col min="11" max="11" width="18.77734375" style="840" customWidth="1"/>
    <col min="12" max="16384" width="9" style="840"/>
  </cols>
  <sheetData>
    <row r="1" spans="1:12" ht="17.25" customHeight="1" thickBot="1">
      <c r="A1" s="837" t="s">
        <v>2055</v>
      </c>
      <c r="B1" s="838"/>
      <c r="C1" s="839"/>
      <c r="H1" s="2590" t="s">
        <v>871</v>
      </c>
      <c r="I1" s="2591"/>
      <c r="J1" s="2592" t="s">
        <v>2035</v>
      </c>
      <c r="K1" s="2593"/>
      <c r="L1" s="147" t="s">
        <v>873</v>
      </c>
    </row>
    <row r="2" spans="1:12" ht="17.25" customHeight="1" thickBot="1">
      <c r="A2" s="837" t="s">
        <v>2056</v>
      </c>
      <c r="B2" s="841" t="s">
        <v>2036</v>
      </c>
      <c r="C2" s="842"/>
      <c r="H2" s="2590" t="s">
        <v>2057</v>
      </c>
      <c r="I2" s="2591"/>
      <c r="J2" s="2594" t="s">
        <v>2058</v>
      </c>
      <c r="K2" s="2595"/>
    </row>
    <row r="3" spans="1:12" ht="7.5" customHeight="1">
      <c r="A3" s="843"/>
      <c r="B3" s="844"/>
      <c r="C3" s="844"/>
      <c r="D3" s="844"/>
      <c r="E3" s="844"/>
      <c r="F3" s="844"/>
      <c r="G3" s="844"/>
      <c r="H3" s="844"/>
      <c r="I3" s="844"/>
      <c r="J3" s="845"/>
      <c r="K3" s="846"/>
    </row>
    <row r="4" spans="1:12" ht="19.5" customHeight="1">
      <c r="A4" s="839"/>
      <c r="B4" s="847"/>
      <c r="C4" s="848"/>
      <c r="D4" s="2596" t="s">
        <v>2059</v>
      </c>
      <c r="E4" s="2597"/>
      <c r="F4" s="2597"/>
      <c r="G4" s="2597"/>
      <c r="H4" s="847"/>
      <c r="I4" s="847"/>
      <c r="J4" s="847"/>
      <c r="K4" s="847"/>
    </row>
    <row r="5" spans="1:12" ht="18" customHeight="1">
      <c r="A5" s="838"/>
      <c r="B5" s="848"/>
      <c r="C5" s="848"/>
      <c r="D5" s="848"/>
      <c r="E5" s="848"/>
      <c r="F5" s="848"/>
      <c r="G5" s="848"/>
      <c r="H5" s="848"/>
      <c r="I5" s="848"/>
      <c r="J5" s="848"/>
      <c r="K5" s="848"/>
    </row>
    <row r="6" spans="1:12" ht="17.25" customHeight="1" thickBot="1">
      <c r="A6" s="849"/>
      <c r="B6" s="850"/>
      <c r="C6" s="850"/>
      <c r="D6" s="2598" t="s">
        <v>2302</v>
      </c>
      <c r="E6" s="2598"/>
      <c r="F6" s="2598"/>
      <c r="G6" s="2598"/>
      <c r="H6" s="851"/>
      <c r="I6" s="851"/>
      <c r="J6" s="851"/>
      <c r="K6" s="851" t="s">
        <v>2060</v>
      </c>
    </row>
    <row r="7" spans="1:12" ht="42.6" customHeight="1">
      <c r="A7" s="852" t="s">
        <v>2061</v>
      </c>
      <c r="B7" s="853" t="s">
        <v>2062</v>
      </c>
      <c r="C7" s="852" t="s">
        <v>2063</v>
      </c>
      <c r="D7" s="854" t="s">
        <v>2064</v>
      </c>
      <c r="E7" s="855" t="s">
        <v>2065</v>
      </c>
      <c r="F7" s="855" t="s">
        <v>2066</v>
      </c>
      <c r="G7" s="2599" t="s">
        <v>2067</v>
      </c>
      <c r="H7" s="2600"/>
      <c r="I7" s="2599" t="s">
        <v>2068</v>
      </c>
      <c r="J7" s="2600"/>
      <c r="K7" s="856" t="s">
        <v>2069</v>
      </c>
    </row>
    <row r="8" spans="1:12" ht="6.75" customHeight="1">
      <c r="A8" s="857"/>
      <c r="B8" s="858"/>
      <c r="C8" s="858"/>
      <c r="D8" s="858"/>
      <c r="E8" s="858"/>
      <c r="F8" s="858"/>
      <c r="G8" s="2585"/>
      <c r="H8" s="2585"/>
      <c r="I8" s="2601"/>
      <c r="J8" s="2602"/>
      <c r="K8" s="839"/>
    </row>
    <row r="9" spans="1:12" ht="16.2">
      <c r="A9" s="210" t="s">
        <v>1097</v>
      </c>
      <c r="B9" s="1311">
        <v>4</v>
      </c>
      <c r="C9" s="1247">
        <v>37</v>
      </c>
      <c r="D9" s="1247">
        <v>11</v>
      </c>
      <c r="E9" s="1247">
        <v>39</v>
      </c>
      <c r="F9" s="1247">
        <v>355</v>
      </c>
      <c r="G9" s="2585">
        <v>16</v>
      </c>
      <c r="H9" s="2585"/>
      <c r="I9" s="2582">
        <v>102</v>
      </c>
      <c r="J9" s="2583"/>
      <c r="K9" s="838">
        <v>430</v>
      </c>
    </row>
    <row r="10" spans="1:12" ht="7.5" customHeight="1">
      <c r="A10" s="210"/>
      <c r="B10" s="859"/>
      <c r="C10" s="858"/>
      <c r="D10" s="858"/>
      <c r="E10" s="858"/>
      <c r="F10" s="858"/>
      <c r="G10" s="2582"/>
      <c r="H10" s="2583"/>
      <c r="I10" s="2582"/>
      <c r="J10" s="2583"/>
      <c r="K10" s="839"/>
    </row>
    <row r="11" spans="1:12" ht="15.9" customHeight="1">
      <c r="A11" s="210"/>
      <c r="B11" s="209"/>
      <c r="C11" s="858"/>
      <c r="D11" s="858"/>
      <c r="E11" s="858"/>
      <c r="F11" s="858"/>
      <c r="G11" s="2585"/>
      <c r="H11" s="2585"/>
      <c r="I11" s="2582"/>
      <c r="J11" s="2583"/>
      <c r="K11" s="839"/>
    </row>
    <row r="12" spans="1:12" ht="15.9" customHeight="1">
      <c r="A12" s="210"/>
      <c r="B12" s="209"/>
      <c r="C12" s="858"/>
      <c r="D12" s="858"/>
      <c r="E12" s="858"/>
      <c r="F12" s="858"/>
      <c r="G12" s="2585"/>
      <c r="H12" s="2585"/>
      <c r="I12" s="2582"/>
      <c r="J12" s="2583"/>
      <c r="K12" s="839"/>
    </row>
    <row r="13" spans="1:12" ht="15.9" customHeight="1">
      <c r="A13" s="210"/>
      <c r="B13" s="209"/>
      <c r="C13" s="858"/>
      <c r="D13" s="858"/>
      <c r="E13" s="858"/>
      <c r="F13" s="858"/>
      <c r="G13" s="2585"/>
      <c r="H13" s="2585"/>
      <c r="I13" s="2582"/>
      <c r="J13" s="2583"/>
      <c r="K13" s="839"/>
    </row>
    <row r="14" spans="1:12" ht="15.9" customHeight="1">
      <c r="B14" s="209"/>
      <c r="C14" s="858"/>
      <c r="D14" s="858"/>
      <c r="E14" s="858"/>
      <c r="F14" s="858"/>
      <c r="G14" s="2585"/>
      <c r="H14" s="2585"/>
      <c r="I14" s="2582"/>
      <c r="J14" s="2583"/>
      <c r="K14" s="839"/>
    </row>
    <row r="15" spans="1:12" ht="15.9" customHeight="1">
      <c r="A15" s="210"/>
      <c r="B15" s="209"/>
      <c r="C15" s="858"/>
      <c r="D15" s="858"/>
      <c r="E15" s="858"/>
      <c r="F15" s="858"/>
      <c r="G15" s="2585"/>
      <c r="H15" s="2585"/>
      <c r="I15" s="2582"/>
      <c r="J15" s="2583"/>
      <c r="K15" s="839"/>
    </row>
    <row r="16" spans="1:12" ht="15.9" customHeight="1">
      <c r="A16" s="210"/>
      <c r="B16" s="209"/>
      <c r="C16" s="858"/>
      <c r="D16" s="858"/>
      <c r="E16" s="858"/>
      <c r="F16" s="858"/>
      <c r="G16" s="2585"/>
      <c r="H16" s="2585"/>
      <c r="I16" s="2582"/>
      <c r="J16" s="2583"/>
      <c r="K16" s="839"/>
    </row>
    <row r="17" spans="1:11" ht="15.9" customHeight="1">
      <c r="A17" s="210"/>
      <c r="B17" s="209"/>
      <c r="C17" s="858"/>
      <c r="D17" s="858"/>
      <c r="E17" s="858"/>
      <c r="F17" s="858"/>
      <c r="G17" s="2585"/>
      <c r="H17" s="2585"/>
      <c r="I17" s="2582"/>
      <c r="J17" s="2583"/>
      <c r="K17" s="839"/>
    </row>
    <row r="18" spans="1:11" ht="15.9" customHeight="1">
      <c r="A18" s="210"/>
      <c r="B18" s="209"/>
      <c r="C18" s="858"/>
      <c r="D18" s="858"/>
      <c r="E18" s="858"/>
      <c r="F18" s="858"/>
      <c r="G18" s="2585"/>
      <c r="H18" s="2585"/>
      <c r="I18" s="2582"/>
      <c r="J18" s="2583"/>
      <c r="K18" s="839"/>
    </row>
    <row r="19" spans="1:11" ht="15.9" customHeight="1">
      <c r="A19" s="210"/>
      <c r="B19" s="209"/>
      <c r="C19" s="858"/>
      <c r="D19" s="858"/>
      <c r="E19" s="858"/>
      <c r="F19" s="858"/>
      <c r="G19" s="2585"/>
      <c r="H19" s="2585"/>
      <c r="I19" s="2582"/>
      <c r="J19" s="2583"/>
      <c r="K19" s="839"/>
    </row>
    <row r="20" spans="1:11" ht="15.9" customHeight="1">
      <c r="A20" s="210"/>
      <c r="B20" s="209"/>
      <c r="C20" s="858"/>
      <c r="D20" s="858"/>
      <c r="E20" s="858"/>
      <c r="F20" s="858"/>
      <c r="G20" s="2585"/>
      <c r="H20" s="2585"/>
      <c r="I20" s="2582"/>
      <c r="J20" s="2583"/>
      <c r="K20" s="839"/>
    </row>
    <row r="21" spans="1:11" ht="15.9" customHeight="1">
      <c r="A21" s="210"/>
      <c r="B21" s="209"/>
      <c r="C21" s="858"/>
      <c r="D21" s="858"/>
      <c r="E21" s="858"/>
      <c r="F21" s="858"/>
      <c r="G21" s="2585"/>
      <c r="H21" s="2585"/>
      <c r="I21" s="2582"/>
      <c r="J21" s="2583"/>
      <c r="K21" s="839"/>
    </row>
    <row r="22" spans="1:11" ht="15.9" customHeight="1">
      <c r="A22" s="210"/>
      <c r="B22" s="209"/>
      <c r="C22" s="858"/>
      <c r="D22" s="858"/>
      <c r="E22" s="858"/>
      <c r="F22" s="858"/>
      <c r="G22" s="2585"/>
      <c r="H22" s="2585"/>
      <c r="I22" s="2582"/>
      <c r="J22" s="2583"/>
      <c r="K22" s="839"/>
    </row>
    <row r="23" spans="1:11" ht="15.9" customHeight="1">
      <c r="A23" s="210"/>
      <c r="B23" s="209"/>
      <c r="C23" s="858"/>
      <c r="D23" s="858"/>
      <c r="E23" s="858"/>
      <c r="F23" s="858"/>
      <c r="G23" s="2585"/>
      <c r="H23" s="2585"/>
      <c r="I23" s="2582"/>
      <c r="J23" s="2583"/>
      <c r="K23" s="839"/>
    </row>
    <row r="24" spans="1:11" ht="15.9" customHeight="1">
      <c r="A24" s="210"/>
      <c r="B24" s="209"/>
      <c r="C24" s="858"/>
      <c r="D24" s="858"/>
      <c r="E24" s="858"/>
      <c r="F24" s="858"/>
      <c r="G24" s="2585"/>
      <c r="H24" s="2585"/>
      <c r="I24" s="2582"/>
      <c r="J24" s="2583"/>
      <c r="K24" s="839"/>
    </row>
    <row r="25" spans="1:11" ht="15.9" customHeight="1">
      <c r="A25" s="210"/>
      <c r="B25" s="209"/>
      <c r="C25" s="858"/>
      <c r="D25" s="858"/>
      <c r="E25" s="858"/>
      <c r="F25" s="860"/>
      <c r="G25" s="2585"/>
      <c r="H25" s="2585"/>
      <c r="I25" s="2582"/>
      <c r="J25" s="2583"/>
      <c r="K25" s="839"/>
    </row>
    <row r="26" spans="1:11" ht="15.9" customHeight="1">
      <c r="A26" s="210"/>
      <c r="B26" s="209"/>
      <c r="C26" s="858"/>
      <c r="D26" s="858"/>
      <c r="E26" s="859"/>
      <c r="F26" s="858"/>
      <c r="G26" s="2585"/>
      <c r="H26" s="2585"/>
      <c r="I26" s="2582"/>
      <c r="J26" s="2583"/>
      <c r="K26" s="839"/>
    </row>
    <row r="27" spans="1:11" ht="15.9" customHeight="1">
      <c r="A27" s="210"/>
      <c r="B27" s="209"/>
      <c r="C27" s="859"/>
      <c r="D27" s="859"/>
      <c r="E27" s="859"/>
      <c r="F27" s="858"/>
      <c r="G27" s="2585"/>
      <c r="H27" s="2585"/>
      <c r="I27" s="2582"/>
      <c r="J27" s="2583"/>
      <c r="K27" s="839"/>
    </row>
    <row r="28" spans="1:11" ht="15.9" customHeight="1">
      <c r="A28" s="210"/>
      <c r="B28" s="209"/>
      <c r="C28" s="859"/>
      <c r="D28" s="859"/>
      <c r="E28" s="859"/>
      <c r="F28" s="859"/>
      <c r="G28" s="2585"/>
      <c r="H28" s="2585"/>
      <c r="I28" s="2582"/>
      <c r="J28" s="2583"/>
      <c r="K28" s="839"/>
    </row>
    <row r="29" spans="1:11" ht="15.9" customHeight="1">
      <c r="A29" s="210"/>
      <c r="B29" s="209"/>
      <c r="C29" s="858"/>
      <c r="D29" s="858"/>
      <c r="E29" s="858"/>
      <c r="F29" s="858"/>
      <c r="G29" s="2585"/>
      <c r="H29" s="2585"/>
      <c r="I29" s="2582"/>
      <c r="J29" s="2583"/>
      <c r="K29" s="839"/>
    </row>
    <row r="30" spans="1:11" ht="15.9" customHeight="1">
      <c r="A30" s="210"/>
      <c r="B30" s="209"/>
      <c r="C30" s="858"/>
      <c r="D30" s="858"/>
      <c r="E30" s="858"/>
      <c r="F30" s="858"/>
      <c r="G30" s="2585"/>
      <c r="H30" s="2585"/>
      <c r="I30" s="2582"/>
      <c r="J30" s="2583"/>
      <c r="K30" s="839"/>
    </row>
    <row r="31" spans="1:11" ht="15.9" customHeight="1">
      <c r="A31" s="210"/>
      <c r="B31" s="209"/>
      <c r="C31" s="858"/>
      <c r="D31" s="858"/>
      <c r="E31" s="858"/>
      <c r="F31" s="858"/>
      <c r="G31" s="2585"/>
      <c r="H31" s="2585"/>
      <c r="I31" s="2582"/>
      <c r="J31" s="2583"/>
      <c r="K31" s="839"/>
    </row>
    <row r="32" spans="1:11" ht="15.9" customHeight="1">
      <c r="A32" s="210"/>
      <c r="B32" s="209"/>
      <c r="C32" s="858"/>
      <c r="D32" s="858"/>
      <c r="E32" s="858"/>
      <c r="F32" s="858"/>
      <c r="G32" s="2585"/>
      <c r="H32" s="2585"/>
      <c r="I32" s="2582"/>
      <c r="J32" s="2583"/>
      <c r="K32" s="839"/>
    </row>
    <row r="33" spans="1:13" ht="15.9" customHeight="1">
      <c r="A33" s="210"/>
      <c r="B33" s="209"/>
      <c r="C33" s="858"/>
      <c r="D33" s="858"/>
      <c r="E33" s="858"/>
      <c r="F33" s="858"/>
      <c r="G33" s="2585"/>
      <c r="H33" s="2585"/>
      <c r="I33" s="2582"/>
      <c r="J33" s="2583"/>
      <c r="K33" s="839"/>
    </row>
    <row r="34" spans="1:13" ht="15.9" customHeight="1" thickBot="1">
      <c r="A34" s="861"/>
      <c r="B34" s="234"/>
      <c r="C34" s="862"/>
      <c r="D34" s="862"/>
      <c r="E34" s="862"/>
      <c r="F34" s="862"/>
      <c r="G34" s="2586"/>
      <c r="H34" s="2586"/>
      <c r="I34" s="2588"/>
      <c r="J34" s="2589"/>
      <c r="K34" s="849"/>
    </row>
    <row r="35" spans="1:13" s="184" customFormat="1" ht="16.2">
      <c r="A35" s="173" t="s">
        <v>1222</v>
      </c>
      <c r="B35" s="863" t="s">
        <v>1223</v>
      </c>
      <c r="C35" s="863"/>
      <c r="D35" s="863" t="s">
        <v>2050</v>
      </c>
      <c r="E35" s="863"/>
      <c r="G35" s="864" t="s">
        <v>2070</v>
      </c>
      <c r="H35" s="864"/>
      <c r="J35" s="2587" t="s">
        <v>2303</v>
      </c>
      <c r="K35" s="2587"/>
      <c r="L35" s="183"/>
      <c r="M35" s="183"/>
    </row>
    <row r="36" spans="1:13" s="184" customFormat="1" ht="16.2">
      <c r="A36" s="173"/>
      <c r="B36" s="173"/>
      <c r="C36" s="265"/>
      <c r="D36" s="216" t="s">
        <v>2052</v>
      </c>
      <c r="E36" s="216"/>
    </row>
    <row r="37" spans="1:13" s="184" customFormat="1" ht="16.2">
      <c r="A37" s="183"/>
      <c r="B37" s="183"/>
      <c r="C37" s="183"/>
      <c r="D37" s="183"/>
      <c r="E37" s="2584"/>
      <c r="F37" s="2584"/>
    </row>
    <row r="38" spans="1:13" s="184" customFormat="1" ht="16.2">
      <c r="A38" s="183" t="s">
        <v>2071</v>
      </c>
      <c r="B38" s="183"/>
      <c r="C38" s="183"/>
      <c r="D38" s="183"/>
      <c r="E38" s="216"/>
      <c r="F38" s="216"/>
    </row>
    <row r="39" spans="1:13" s="184" customFormat="1" ht="16.2">
      <c r="A39" s="221" t="s">
        <v>2054</v>
      </c>
      <c r="B39" s="183"/>
      <c r="C39" s="183"/>
      <c r="D39" s="183"/>
      <c r="E39" s="183"/>
      <c r="F39" s="183"/>
    </row>
  </sheetData>
  <mergeCells count="64">
    <mergeCell ref="G11:H11"/>
    <mergeCell ref="H1:I1"/>
    <mergeCell ref="J1:K1"/>
    <mergeCell ref="H2:I2"/>
    <mergeCell ref="J2:K2"/>
    <mergeCell ref="D4:G4"/>
    <mergeCell ref="D6:G6"/>
    <mergeCell ref="G7:H7"/>
    <mergeCell ref="I7:J7"/>
    <mergeCell ref="G8:H8"/>
    <mergeCell ref="G9:H9"/>
    <mergeCell ref="G10:H10"/>
    <mergeCell ref="I9:J9"/>
    <mergeCell ref="I10:J10"/>
    <mergeCell ref="I11:J11"/>
    <mergeCell ref="I8:J8"/>
    <mergeCell ref="G23:H23"/>
    <mergeCell ref="G12:H12"/>
    <mergeCell ref="G13:H13"/>
    <mergeCell ref="G14:H14"/>
    <mergeCell ref="G15:H15"/>
    <mergeCell ref="G16:H16"/>
    <mergeCell ref="G17:H17"/>
    <mergeCell ref="G18:H18"/>
    <mergeCell ref="G19:H19"/>
    <mergeCell ref="G20:H20"/>
    <mergeCell ref="G21:H21"/>
    <mergeCell ref="G22:H22"/>
    <mergeCell ref="J35:K35"/>
    <mergeCell ref="G24:H24"/>
    <mergeCell ref="G25:H25"/>
    <mergeCell ref="G26:H26"/>
    <mergeCell ref="G27:H27"/>
    <mergeCell ref="G28:H28"/>
    <mergeCell ref="G29:H29"/>
    <mergeCell ref="I27:J27"/>
    <mergeCell ref="I28:J28"/>
    <mergeCell ref="I29:J29"/>
    <mergeCell ref="I30:J30"/>
    <mergeCell ref="I31:J31"/>
    <mergeCell ref="I32:J32"/>
    <mergeCell ref="I33:J33"/>
    <mergeCell ref="I34:J34"/>
    <mergeCell ref="E37:F37"/>
    <mergeCell ref="G30:H30"/>
    <mergeCell ref="G31:H31"/>
    <mergeCell ref="G32:H32"/>
    <mergeCell ref="G33:H33"/>
    <mergeCell ref="G34:H34"/>
    <mergeCell ref="I12:J12"/>
    <mergeCell ref="I13:J13"/>
    <mergeCell ref="I14:J14"/>
    <mergeCell ref="I15:J15"/>
    <mergeCell ref="I16:J16"/>
    <mergeCell ref="I17:J17"/>
    <mergeCell ref="I18:J18"/>
    <mergeCell ref="I19:J19"/>
    <mergeCell ref="I20:J20"/>
    <mergeCell ref="I21:J21"/>
    <mergeCell ref="I22:J22"/>
    <mergeCell ref="I23:J23"/>
    <mergeCell ref="I24:J24"/>
    <mergeCell ref="I25:J25"/>
    <mergeCell ref="I26:J26"/>
  </mergeCells>
  <phoneticPr fontId="13" type="noConversion"/>
  <hyperlinks>
    <hyperlink ref="L1" location="預告統計資料發布時間表!A1" display="回發布時間表" xr:uid="{F709D6B8-7D33-4956-A37F-165156F83E2E}"/>
  </hyperlinks>
  <printOptions horizontalCentered="1"/>
  <pageMargins left="0" right="0.11811023622047245" top="0.74803149606299213" bottom="0.74803149606299213" header="0.31496062992125984" footer="0.31496062992125984"/>
  <pageSetup paperSize="9" scale="80" orientation="landscape"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88080-4342-4693-B7B6-2A198E50DFAE}">
  <sheetPr syncVertical="1" syncRef="A1" transitionEvaluation="1">
    <pageSetUpPr fitToPage="1"/>
  </sheetPr>
  <dimension ref="A1:M44"/>
  <sheetViews>
    <sheetView showGridLines="0" zoomScale="85" zoomScaleNormal="85" workbookViewId="0">
      <selection activeCell="K1" sqref="K1"/>
    </sheetView>
  </sheetViews>
  <sheetFormatPr defaultColWidth="14.33203125" defaultRowHeight="16.2"/>
  <cols>
    <col min="1" max="1" width="17" style="867" customWidth="1"/>
    <col min="2" max="2" width="27.6640625" style="867" customWidth="1"/>
    <col min="3" max="3" width="19.6640625" style="867" customWidth="1"/>
    <col min="4" max="4" width="17.77734375" style="867" customWidth="1"/>
    <col min="5" max="5" width="16.109375" style="867" customWidth="1"/>
    <col min="6" max="8" width="15.5546875" style="867" customWidth="1"/>
    <col min="9" max="9" width="1.88671875" style="867" customWidth="1"/>
    <col min="10" max="10" width="35.21875" style="867" customWidth="1"/>
    <col min="11" max="11" width="23.33203125" style="867" customWidth="1"/>
    <col min="12" max="13" width="18.33203125" style="867" customWidth="1"/>
    <col min="14" max="16384" width="14.33203125" style="867"/>
  </cols>
  <sheetData>
    <row r="1" spans="1:13" ht="18" customHeight="1">
      <c r="A1" s="865" t="s">
        <v>1293</v>
      </c>
      <c r="B1" s="866"/>
      <c r="H1" s="868" t="s">
        <v>2072</v>
      </c>
      <c r="I1" s="2605" t="s">
        <v>1133</v>
      </c>
      <c r="J1" s="2606"/>
      <c r="K1" s="147" t="s">
        <v>873</v>
      </c>
    </row>
    <row r="2" spans="1:13" ht="18" customHeight="1" thickBot="1">
      <c r="A2" s="870" t="s">
        <v>2073</v>
      </c>
      <c r="B2" s="871" t="s">
        <v>2074</v>
      </c>
      <c r="C2" s="872"/>
      <c r="D2" s="872"/>
      <c r="E2" s="872"/>
      <c r="F2" s="873"/>
      <c r="G2" s="872"/>
      <c r="H2" s="874" t="s">
        <v>2075</v>
      </c>
      <c r="I2" s="2607" t="s">
        <v>2076</v>
      </c>
      <c r="J2" s="2608"/>
      <c r="K2" s="869"/>
    </row>
    <row r="3" spans="1:13" ht="18" customHeight="1">
      <c r="A3" s="875"/>
      <c r="B3" s="875"/>
      <c r="C3" s="875"/>
    </row>
    <row r="4" spans="1:13" ht="24" customHeight="1">
      <c r="A4" s="875"/>
      <c r="B4" s="875"/>
      <c r="C4" s="876" t="s">
        <v>2077</v>
      </c>
      <c r="D4" s="877"/>
      <c r="E4" s="877"/>
      <c r="F4" s="878"/>
      <c r="G4" s="879"/>
    </row>
    <row r="5" spans="1:13" ht="18" customHeight="1"/>
    <row r="6" spans="1:13" ht="18" customHeight="1" thickBot="1">
      <c r="A6" s="2609" t="s">
        <v>2219</v>
      </c>
      <c r="B6" s="2609"/>
      <c r="C6" s="2609"/>
      <c r="D6" s="2609"/>
      <c r="E6" s="2609"/>
      <c r="F6" s="2609"/>
      <c r="G6" s="2609"/>
      <c r="H6" s="2609"/>
      <c r="I6" s="872"/>
      <c r="J6" s="880" t="s">
        <v>2078</v>
      </c>
      <c r="K6" s="881" t="s">
        <v>1537</v>
      </c>
      <c r="L6" s="881" t="s">
        <v>1537</v>
      </c>
      <c r="M6" s="881" t="s">
        <v>1537</v>
      </c>
    </row>
    <row r="7" spans="1:13" ht="18" customHeight="1">
      <c r="A7" s="882"/>
      <c r="B7" s="883"/>
      <c r="C7" s="884"/>
      <c r="D7" s="885"/>
      <c r="E7" s="886" t="s">
        <v>2079</v>
      </c>
      <c r="F7" s="887"/>
      <c r="G7" s="888"/>
      <c r="H7" s="887"/>
      <c r="I7" s="889"/>
      <c r="J7" s="882"/>
    </row>
    <row r="8" spans="1:13" ht="18" customHeight="1">
      <c r="A8" s="890" t="s">
        <v>2080</v>
      </c>
      <c r="B8" s="891"/>
      <c r="C8" s="892" t="s">
        <v>2081</v>
      </c>
      <c r="D8" s="892" t="s">
        <v>2082</v>
      </c>
      <c r="E8" s="892" t="s">
        <v>2083</v>
      </c>
      <c r="F8" s="893" t="s">
        <v>2084</v>
      </c>
      <c r="G8" s="893" t="s">
        <v>2085</v>
      </c>
      <c r="H8" s="893" t="s">
        <v>2086</v>
      </c>
      <c r="I8" s="894"/>
      <c r="J8" s="881" t="s">
        <v>2087</v>
      </c>
      <c r="K8" s="881" t="s">
        <v>1537</v>
      </c>
    </row>
    <row r="9" spans="1:13" ht="18" customHeight="1">
      <c r="A9" s="895" t="s">
        <v>2088</v>
      </c>
      <c r="B9" s="896"/>
      <c r="C9" s="896"/>
      <c r="D9" s="896"/>
      <c r="E9" s="896"/>
      <c r="F9" s="897" t="s">
        <v>2089</v>
      </c>
      <c r="G9" s="897" t="s">
        <v>2090</v>
      </c>
      <c r="H9" s="897" t="s">
        <v>2091</v>
      </c>
      <c r="I9" s="898"/>
      <c r="J9" s="899"/>
      <c r="K9" s="881" t="s">
        <v>1537</v>
      </c>
      <c r="L9" s="881" t="s">
        <v>1537</v>
      </c>
    </row>
    <row r="10" spans="1:13" ht="25.5" customHeight="1">
      <c r="A10" s="900" t="s">
        <v>2092</v>
      </c>
      <c r="B10" s="901"/>
      <c r="C10" s="902"/>
      <c r="D10" s="902"/>
      <c r="E10" s="902"/>
      <c r="F10" s="903"/>
      <c r="G10" s="903"/>
      <c r="H10" s="904"/>
      <c r="I10" s="905"/>
      <c r="J10" s="906"/>
    </row>
    <row r="11" spans="1:13" ht="18" customHeight="1">
      <c r="A11" s="907"/>
      <c r="B11" s="908"/>
      <c r="C11" s="909"/>
      <c r="D11" s="909"/>
      <c r="E11" s="909"/>
      <c r="F11" s="910"/>
      <c r="G11" s="910"/>
      <c r="H11" s="911"/>
      <c r="I11" s="912"/>
      <c r="J11" s="913"/>
    </row>
    <row r="12" spans="1:13" ht="18" customHeight="1">
      <c r="A12" s="881" t="s">
        <v>2093</v>
      </c>
      <c r="B12" s="892" t="s">
        <v>2094</v>
      </c>
      <c r="C12" s="914"/>
      <c r="D12" s="914"/>
      <c r="E12" s="914"/>
      <c r="F12" s="903"/>
      <c r="G12" s="903"/>
      <c r="H12" s="904"/>
      <c r="I12" s="915"/>
      <c r="J12" s="906"/>
    </row>
    <row r="13" spans="1:13" ht="18" customHeight="1">
      <c r="B13" s="892" t="s">
        <v>2095</v>
      </c>
      <c r="C13" s="892"/>
      <c r="D13" s="892"/>
      <c r="E13" s="892"/>
      <c r="F13" s="903"/>
      <c r="G13" s="903"/>
      <c r="H13" s="904"/>
      <c r="I13" s="915"/>
      <c r="J13" s="906"/>
    </row>
    <row r="14" spans="1:13" ht="18" customHeight="1">
      <c r="A14" s="881" t="s">
        <v>2096</v>
      </c>
      <c r="B14" s="902"/>
      <c r="C14" s="902"/>
      <c r="D14" s="902"/>
      <c r="E14" s="902"/>
      <c r="F14" s="903"/>
      <c r="G14" s="903"/>
      <c r="H14" s="904"/>
      <c r="I14" s="915"/>
      <c r="J14" s="906"/>
    </row>
    <row r="15" spans="1:13" ht="18" customHeight="1">
      <c r="A15" s="899"/>
      <c r="B15" s="916"/>
      <c r="C15" s="916"/>
      <c r="D15" s="916"/>
      <c r="E15" s="916"/>
      <c r="F15" s="917"/>
      <c r="G15" s="917"/>
      <c r="H15" s="918"/>
      <c r="I15" s="905"/>
      <c r="J15" s="919"/>
    </row>
    <row r="16" spans="1:13" ht="18" customHeight="1">
      <c r="B16" s="908"/>
      <c r="C16" s="909"/>
      <c r="D16" s="909"/>
      <c r="E16" s="909"/>
      <c r="F16" s="910"/>
      <c r="G16" s="910"/>
      <c r="H16" s="911"/>
      <c r="I16" s="915"/>
      <c r="J16" s="906"/>
    </row>
    <row r="17" spans="1:10" ht="18" customHeight="1">
      <c r="A17" s="881" t="s">
        <v>2097</v>
      </c>
      <c r="B17" s="892" t="s">
        <v>2094</v>
      </c>
      <c r="C17" s="914"/>
      <c r="D17" s="914"/>
      <c r="E17" s="914"/>
      <c r="F17" s="903"/>
      <c r="G17" s="903"/>
      <c r="H17" s="904"/>
      <c r="I17" s="915"/>
      <c r="J17" s="906"/>
    </row>
    <row r="18" spans="1:10" ht="18" customHeight="1">
      <c r="B18" s="1180" t="s">
        <v>2249</v>
      </c>
      <c r="C18" s="1180" t="s">
        <v>2251</v>
      </c>
      <c r="D18" s="1181">
        <f>SUM(E18:I18)</f>
        <v>23712</v>
      </c>
      <c r="E18" s="1181"/>
      <c r="F18" s="1182"/>
      <c r="G18" s="1182">
        <v>21634</v>
      </c>
      <c r="H18" s="2610">
        <v>2078</v>
      </c>
      <c r="I18" s="2611"/>
      <c r="J18" s="906"/>
    </row>
    <row r="19" spans="1:10" ht="18" customHeight="1">
      <c r="A19" s="881" t="s">
        <v>2098</v>
      </c>
      <c r="B19" s="1177" t="s">
        <v>2250</v>
      </c>
      <c r="C19" s="1177" t="s">
        <v>2252</v>
      </c>
      <c r="D19" s="1178">
        <f>SUM(E19:I19)</f>
        <v>70702</v>
      </c>
      <c r="E19" s="1178"/>
      <c r="F19" s="1179"/>
      <c r="G19" s="1179">
        <v>57672</v>
      </c>
      <c r="H19" s="2603">
        <v>13030</v>
      </c>
      <c r="I19" s="2604"/>
      <c r="J19" s="906"/>
    </row>
    <row r="20" spans="1:10" ht="18" customHeight="1">
      <c r="A20" s="881"/>
      <c r="B20" s="902"/>
      <c r="C20" s="914"/>
      <c r="D20" s="914"/>
      <c r="E20" s="914"/>
      <c r="F20" s="903"/>
      <c r="G20" s="903"/>
      <c r="H20" s="904"/>
      <c r="I20" s="915"/>
      <c r="J20" s="906"/>
    </row>
    <row r="21" spans="1:10" ht="18" customHeight="1">
      <c r="B21" s="902"/>
      <c r="C21" s="902"/>
      <c r="D21" s="902"/>
      <c r="E21" s="902"/>
      <c r="F21" s="903"/>
      <c r="G21" s="903"/>
      <c r="H21" s="904"/>
      <c r="I21" s="915"/>
      <c r="J21" s="906"/>
    </row>
    <row r="22" spans="1:10" ht="18" customHeight="1">
      <c r="A22" s="907"/>
      <c r="B22" s="908"/>
      <c r="C22" s="909"/>
      <c r="D22" s="909"/>
      <c r="E22" s="909"/>
      <c r="F22" s="910"/>
      <c r="G22" s="910"/>
      <c r="H22" s="911"/>
      <c r="I22" s="912"/>
      <c r="J22" s="913"/>
    </row>
    <row r="23" spans="1:10" ht="18" customHeight="1">
      <c r="A23" s="881" t="s">
        <v>2099</v>
      </c>
      <c r="B23" s="892" t="s">
        <v>2094</v>
      </c>
      <c r="C23" s="920"/>
      <c r="D23" s="920"/>
      <c r="E23" s="920"/>
      <c r="F23" s="903"/>
      <c r="G23" s="903"/>
      <c r="H23" s="906"/>
      <c r="I23" s="890"/>
      <c r="J23" s="906"/>
    </row>
    <row r="24" spans="1:10" ht="18" customHeight="1">
      <c r="B24" s="892" t="s">
        <v>2095</v>
      </c>
      <c r="C24" s="914"/>
      <c r="D24" s="914"/>
      <c r="E24" s="914"/>
      <c r="F24" s="903"/>
      <c r="G24" s="903"/>
      <c r="H24" s="921"/>
      <c r="I24" s="922"/>
      <c r="J24" s="906"/>
    </row>
    <row r="25" spans="1:10" ht="18" customHeight="1">
      <c r="B25" s="902"/>
      <c r="C25" s="914"/>
      <c r="D25" s="914"/>
      <c r="E25" s="914"/>
      <c r="F25" s="903"/>
      <c r="G25" s="903"/>
      <c r="H25" s="904"/>
      <c r="I25" s="915"/>
      <c r="J25" s="906"/>
    </row>
    <row r="26" spans="1:10" ht="18" customHeight="1">
      <c r="A26" s="881" t="s">
        <v>2100</v>
      </c>
      <c r="B26" s="902"/>
      <c r="C26" s="914"/>
      <c r="D26" s="914"/>
      <c r="E26" s="914"/>
      <c r="F26" s="903"/>
      <c r="G26" s="903"/>
      <c r="H26" s="904"/>
      <c r="I26" s="915"/>
      <c r="J26" s="906"/>
    </row>
    <row r="27" spans="1:10" ht="18" customHeight="1">
      <c r="A27" s="899"/>
      <c r="B27" s="896"/>
      <c r="C27" s="916"/>
      <c r="D27" s="916"/>
      <c r="E27" s="916"/>
      <c r="F27" s="917"/>
      <c r="G27" s="917"/>
      <c r="H27" s="918"/>
      <c r="I27" s="905"/>
      <c r="J27" s="919"/>
    </row>
    <row r="28" spans="1:10" ht="18" customHeight="1">
      <c r="B28" s="923"/>
      <c r="C28" s="902"/>
      <c r="D28" s="902"/>
      <c r="E28" s="902"/>
      <c r="F28" s="903"/>
      <c r="G28" s="903"/>
      <c r="H28" s="904"/>
      <c r="I28" s="915"/>
      <c r="J28" s="906"/>
    </row>
    <row r="29" spans="1:10" ht="18" customHeight="1">
      <c r="A29" s="881" t="s">
        <v>2101</v>
      </c>
      <c r="B29" s="892" t="s">
        <v>2094</v>
      </c>
      <c r="C29" s="902"/>
      <c r="D29" s="902"/>
      <c r="E29" s="902"/>
      <c r="F29" s="903"/>
      <c r="G29" s="903"/>
      <c r="H29" s="904"/>
      <c r="I29" s="915"/>
      <c r="J29" s="906"/>
    </row>
    <row r="30" spans="1:10" ht="18" customHeight="1">
      <c r="A30" s="881" t="s">
        <v>2102</v>
      </c>
      <c r="B30" s="892" t="s">
        <v>2095</v>
      </c>
      <c r="C30" s="902"/>
      <c r="D30" s="902"/>
      <c r="E30" s="902"/>
      <c r="F30" s="903"/>
      <c r="G30" s="903"/>
      <c r="H30" s="904"/>
      <c r="I30" s="915"/>
      <c r="J30" s="906"/>
    </row>
    <row r="31" spans="1:10" ht="18" customHeight="1">
      <c r="A31" s="881" t="s">
        <v>2100</v>
      </c>
      <c r="B31" s="892"/>
      <c r="C31" s="902"/>
      <c r="D31" s="902"/>
      <c r="E31" s="902"/>
      <c r="F31" s="903"/>
      <c r="G31" s="903"/>
      <c r="H31" s="904"/>
      <c r="I31" s="915"/>
      <c r="J31" s="906"/>
    </row>
    <row r="32" spans="1:10" ht="18" customHeight="1">
      <c r="A32" s="881" t="s">
        <v>2103</v>
      </c>
      <c r="B32" s="892"/>
      <c r="C32" s="902"/>
      <c r="D32" s="902"/>
      <c r="E32" s="902"/>
      <c r="F32" s="903"/>
      <c r="G32" s="903"/>
      <c r="H32" s="904"/>
      <c r="I32" s="915"/>
      <c r="J32" s="906"/>
    </row>
    <row r="33" spans="1:11" ht="16.5" customHeight="1" thickBot="1">
      <c r="A33" s="924"/>
      <c r="B33" s="925"/>
      <c r="C33" s="925"/>
      <c r="D33" s="925"/>
      <c r="E33" s="925"/>
      <c r="F33" s="926"/>
      <c r="G33" s="926"/>
      <c r="H33" s="927"/>
      <c r="I33" s="928"/>
      <c r="J33" s="929"/>
    </row>
    <row r="34" spans="1:11" s="932" customFormat="1" ht="16.5" customHeight="1">
      <c r="A34" s="930" t="s">
        <v>2104</v>
      </c>
      <c r="B34" s="931" t="s">
        <v>967</v>
      </c>
      <c r="E34" s="933" t="s">
        <v>1808</v>
      </c>
      <c r="H34" s="933" t="s">
        <v>2105</v>
      </c>
      <c r="J34" s="931"/>
      <c r="K34" s="930"/>
    </row>
    <row r="35" spans="1:11" s="932" customFormat="1" ht="16.5" customHeight="1">
      <c r="E35" s="933" t="s">
        <v>1009</v>
      </c>
    </row>
    <row r="36" spans="1:11" s="932" customFormat="1">
      <c r="J36" s="934" t="s">
        <v>2253</v>
      </c>
    </row>
    <row r="37" spans="1:11" s="932" customFormat="1" ht="16.5" customHeight="1">
      <c r="A37" s="933" t="s">
        <v>2106</v>
      </c>
      <c r="J37" s="930"/>
    </row>
    <row r="38" spans="1:11" s="932" customFormat="1" ht="16.5" customHeight="1">
      <c r="A38" s="933" t="s">
        <v>2107</v>
      </c>
    </row>
    <row r="39" spans="1:11" s="932" customFormat="1" ht="16.5" customHeight="1">
      <c r="A39" s="933" t="s">
        <v>2108</v>
      </c>
      <c r="J39" s="933"/>
    </row>
    <row r="44" spans="1:11">
      <c r="C44" s="933"/>
      <c r="D44" s="933"/>
      <c r="E44" s="933"/>
    </row>
  </sheetData>
  <mergeCells count="5">
    <mergeCell ref="H19:I19"/>
    <mergeCell ref="I1:J1"/>
    <mergeCell ref="I2:J2"/>
    <mergeCell ref="A6:H6"/>
    <mergeCell ref="H18:I18"/>
  </mergeCells>
  <phoneticPr fontId="13" type="noConversion"/>
  <hyperlinks>
    <hyperlink ref="K1" location="預告統計資料發布時間表!A1" display="回發布時間表" xr:uid="{6258DEA9-4CA6-4447-8DFB-9290541DC8A4}"/>
  </hyperlinks>
  <printOptions horizontalCentered="1"/>
  <pageMargins left="0.39370078740157483" right="0.39370078740157483" top="0.78740157480314965" bottom="0.39370078740157483" header="0.11811023622047245" footer="0.11811023622047245"/>
  <pageSetup paperSize="9" scale="78" fitToWidth="0" pageOrder="overThenDown" orientation="landscape" horizontalDpi="4294967292"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34E84-2F15-4CE4-9909-753E6EAB6502}">
  <sheetPr>
    <pageSetUpPr fitToPage="1"/>
  </sheetPr>
  <dimension ref="A1:IW30"/>
  <sheetViews>
    <sheetView zoomScaleNormal="100" workbookViewId="0"/>
  </sheetViews>
  <sheetFormatPr defaultRowHeight="13.8"/>
  <cols>
    <col min="1" max="1" width="7.77734375" style="938" customWidth="1"/>
    <col min="2" max="4" width="6.33203125" style="938" customWidth="1"/>
    <col min="5" max="20" width="6.109375" style="938" customWidth="1"/>
    <col min="21" max="21" width="13.5546875" style="938" customWidth="1"/>
    <col min="22" max="22" width="12.44140625" style="938" customWidth="1"/>
    <col min="23" max="257" width="9.6640625" style="938" customWidth="1"/>
    <col min="258" max="1025" width="9.6640625" style="950" customWidth="1"/>
    <col min="1026" max="16384" width="8.88671875" style="950"/>
  </cols>
  <sheetData>
    <row r="1" spans="1:23" s="936" customFormat="1" ht="12.9" customHeight="1">
      <c r="A1" s="935" t="s">
        <v>1079</v>
      </c>
      <c r="B1" s="2615"/>
      <c r="C1" s="2615"/>
      <c r="D1" s="2615"/>
      <c r="S1" s="2613" t="s">
        <v>1051</v>
      </c>
      <c r="T1" s="2613"/>
      <c r="U1" s="2617" t="s">
        <v>2109</v>
      </c>
      <c r="V1" s="2617"/>
      <c r="W1" s="147" t="s">
        <v>873</v>
      </c>
    </row>
    <row r="2" spans="1:23" s="936" customFormat="1" ht="12.9" customHeight="1">
      <c r="A2" s="935" t="s">
        <v>2110</v>
      </c>
      <c r="B2" s="937" t="s">
        <v>2111</v>
      </c>
      <c r="C2" s="937"/>
      <c r="D2" s="937"/>
      <c r="E2" s="937"/>
      <c r="F2" s="937"/>
      <c r="G2" s="937"/>
      <c r="H2" s="937"/>
      <c r="I2" s="937"/>
      <c r="J2" s="937"/>
      <c r="K2" s="937"/>
      <c r="L2" s="937"/>
      <c r="M2" s="937"/>
      <c r="N2" s="937"/>
      <c r="O2" s="937"/>
      <c r="P2" s="937"/>
      <c r="Q2" s="937"/>
      <c r="R2" s="937"/>
      <c r="S2" s="2613" t="s">
        <v>1877</v>
      </c>
      <c r="T2" s="2613"/>
      <c r="U2" s="2618" t="s">
        <v>2112</v>
      </c>
      <c r="V2" s="2618"/>
    </row>
    <row r="3" spans="1:23" ht="23.25" customHeight="1">
      <c r="G3" s="2619" t="s">
        <v>2113</v>
      </c>
      <c r="H3" s="2619"/>
      <c r="I3" s="2619"/>
      <c r="J3" s="2619"/>
      <c r="K3" s="2619"/>
      <c r="L3" s="2619"/>
      <c r="M3" s="2619"/>
      <c r="N3" s="2619"/>
      <c r="O3" s="2619"/>
    </row>
    <row r="4" spans="1:23" ht="12" customHeight="1">
      <c r="J4" s="2616" t="s">
        <v>2230</v>
      </c>
      <c r="K4" s="2616"/>
      <c r="L4" s="2616"/>
    </row>
    <row r="5" spans="1:23" ht="12" customHeight="1">
      <c r="A5" s="939"/>
      <c r="B5" s="939"/>
      <c r="C5" s="939"/>
      <c r="D5" s="939"/>
      <c r="E5" s="939"/>
      <c r="F5" s="939"/>
      <c r="G5" s="939"/>
      <c r="H5" s="939"/>
      <c r="I5" s="939"/>
      <c r="J5" s="939"/>
      <c r="K5" s="939"/>
      <c r="L5" s="939"/>
      <c r="M5" s="939"/>
      <c r="N5" s="939"/>
      <c r="O5" s="939"/>
      <c r="P5" s="939"/>
      <c r="Q5" s="939"/>
      <c r="R5" s="939"/>
      <c r="S5" s="939"/>
      <c r="T5" s="939"/>
      <c r="U5" s="940" t="s">
        <v>2114</v>
      </c>
      <c r="V5" s="941" t="s">
        <v>2115</v>
      </c>
    </row>
    <row r="6" spans="1:23" s="936" customFormat="1" ht="15.75" customHeight="1">
      <c r="A6" s="2612" t="s">
        <v>2116</v>
      </c>
      <c r="B6" s="2613" t="s">
        <v>1059</v>
      </c>
      <c r="C6" s="2613"/>
      <c r="D6" s="2613"/>
      <c r="E6" s="2613" t="s">
        <v>2117</v>
      </c>
      <c r="F6" s="2613"/>
      <c r="G6" s="2613"/>
      <c r="H6" s="2613"/>
      <c r="I6" s="2613"/>
      <c r="J6" s="2613"/>
      <c r="K6" s="2613"/>
      <c r="L6" s="2613"/>
      <c r="M6" s="2613"/>
      <c r="N6" s="2613" t="s">
        <v>2118</v>
      </c>
      <c r="O6" s="2613"/>
      <c r="P6" s="2613"/>
      <c r="Q6" s="2613"/>
      <c r="R6" s="2613"/>
      <c r="S6" s="2613"/>
      <c r="T6" s="2613"/>
      <c r="U6" s="2613"/>
      <c r="V6" s="2613"/>
    </row>
    <row r="7" spans="1:23" s="936" customFormat="1" ht="15.75" customHeight="1">
      <c r="A7" s="2612"/>
      <c r="B7" s="2613" t="s">
        <v>1691</v>
      </c>
      <c r="C7" s="2613" t="s">
        <v>2119</v>
      </c>
      <c r="D7" s="2613" t="s">
        <v>2120</v>
      </c>
      <c r="E7" s="2613" t="s">
        <v>1691</v>
      </c>
      <c r="F7" s="2613"/>
      <c r="G7" s="2613"/>
      <c r="H7" s="2613" t="s">
        <v>1691</v>
      </c>
      <c r="I7" s="2614" t="s">
        <v>2119</v>
      </c>
      <c r="J7" s="2614"/>
      <c r="K7" s="2613" t="s">
        <v>1691</v>
      </c>
      <c r="L7" s="2614" t="s">
        <v>2120</v>
      </c>
      <c r="M7" s="2614"/>
      <c r="N7" s="2613" t="s">
        <v>1691</v>
      </c>
      <c r="O7" s="2613"/>
      <c r="P7" s="2613"/>
      <c r="Q7" s="2613" t="s">
        <v>1691</v>
      </c>
      <c r="R7" s="2614" t="s">
        <v>2119</v>
      </c>
      <c r="S7" s="2614"/>
      <c r="T7" s="2613" t="s">
        <v>1691</v>
      </c>
      <c r="U7" s="2614" t="s">
        <v>2120</v>
      </c>
      <c r="V7" s="2614"/>
    </row>
    <row r="8" spans="1:23" s="936" customFormat="1" ht="27" customHeight="1">
      <c r="A8" s="2612"/>
      <c r="B8" s="2613"/>
      <c r="C8" s="2613"/>
      <c r="D8" s="2613"/>
      <c r="E8" s="935" t="s">
        <v>1065</v>
      </c>
      <c r="F8" s="935" t="s">
        <v>2121</v>
      </c>
      <c r="G8" s="942" t="s">
        <v>2122</v>
      </c>
      <c r="H8" s="2613"/>
      <c r="I8" s="942" t="s">
        <v>2121</v>
      </c>
      <c r="J8" s="942" t="s">
        <v>2122</v>
      </c>
      <c r="K8" s="2613"/>
      <c r="L8" s="942" t="s">
        <v>2121</v>
      </c>
      <c r="M8" s="942" t="s">
        <v>2122</v>
      </c>
      <c r="N8" s="935" t="s">
        <v>1065</v>
      </c>
      <c r="O8" s="935" t="s">
        <v>2121</v>
      </c>
      <c r="P8" s="942" t="s">
        <v>2122</v>
      </c>
      <c r="Q8" s="2613"/>
      <c r="R8" s="942" t="s">
        <v>2121</v>
      </c>
      <c r="S8" s="942" t="s">
        <v>2122</v>
      </c>
      <c r="T8" s="2613"/>
      <c r="U8" s="942" t="s">
        <v>2121</v>
      </c>
      <c r="V8" s="942" t="s">
        <v>2122</v>
      </c>
    </row>
    <row r="9" spans="1:23" s="936" customFormat="1" ht="15" customHeight="1">
      <c r="A9" s="943" t="s">
        <v>1059</v>
      </c>
      <c r="B9" s="944"/>
      <c r="C9" s="944"/>
      <c r="D9" s="944"/>
      <c r="E9" s="944"/>
      <c r="F9" s="944"/>
      <c r="G9" s="944"/>
      <c r="H9" s="944"/>
      <c r="I9" s="944"/>
      <c r="J9" s="944"/>
      <c r="K9" s="944"/>
      <c r="L9" s="944"/>
      <c r="M9" s="944"/>
      <c r="N9" s="944"/>
      <c r="O9" s="944"/>
      <c r="P9" s="944"/>
      <c r="Q9" s="944"/>
      <c r="R9" s="944"/>
      <c r="S9" s="944"/>
      <c r="T9" s="944"/>
      <c r="U9" s="944"/>
      <c r="V9" s="944"/>
    </row>
    <row r="10" spans="1:23" ht="15" customHeight="1">
      <c r="A10" s="945" t="s">
        <v>2171</v>
      </c>
      <c r="B10" s="1239">
        <f>SUM(C10:D10)</f>
        <v>82</v>
      </c>
      <c r="C10" s="1239">
        <f>H10+Q10+'漁業從業人數-續'!F10+'漁業從業人數-續'!O10+'漁業從業人數-續'!R10+'漁業從業人數-續'!U10</f>
        <v>17</v>
      </c>
      <c r="D10" s="1239">
        <f>K10+T10+'漁業從業人數-續'!J10+'漁業從業人數-續'!P10+'漁業從業人數-續'!S10+'漁業從業人數-續'!V10</f>
        <v>65</v>
      </c>
      <c r="E10" s="1239">
        <f>SUM(F10:G10)</f>
        <v>0</v>
      </c>
      <c r="F10" s="1239">
        <f>I10+L10</f>
        <v>0</v>
      </c>
      <c r="G10" s="1239">
        <f>J10+M10</f>
        <v>0</v>
      </c>
      <c r="H10" s="1239">
        <f>SUM(I10:J10)</f>
        <v>0</v>
      </c>
      <c r="I10" s="946">
        <v>0</v>
      </c>
      <c r="J10" s="946">
        <v>0</v>
      </c>
      <c r="K10" s="1239">
        <f>SUM(L10:M10)</f>
        <v>0</v>
      </c>
      <c r="L10" s="946">
        <v>0</v>
      </c>
      <c r="M10" s="946">
        <v>0</v>
      </c>
      <c r="N10" s="1239">
        <f>SUM(O10:P10)</f>
        <v>0</v>
      </c>
      <c r="O10" s="1239">
        <f>R10+U10</f>
        <v>0</v>
      </c>
      <c r="P10" s="1239">
        <f>S10+V10</f>
        <v>0</v>
      </c>
      <c r="Q10" s="1239">
        <f>SUM(R10:S10)</f>
        <v>0</v>
      </c>
      <c r="R10" s="946">
        <v>0</v>
      </c>
      <c r="S10" s="946">
        <v>0</v>
      </c>
      <c r="T10" s="1239">
        <f>SUM(U10:V10)</f>
        <v>0</v>
      </c>
      <c r="U10" s="946">
        <v>0</v>
      </c>
      <c r="V10" s="946">
        <v>0</v>
      </c>
    </row>
    <row r="11" spans="1:23" ht="15" customHeight="1">
      <c r="A11" s="947"/>
      <c r="B11" s="946"/>
      <c r="C11" s="946"/>
      <c r="D11" s="946"/>
      <c r="E11" s="946"/>
      <c r="F11" s="946"/>
      <c r="G11" s="946"/>
      <c r="H11" s="946"/>
      <c r="I11" s="946"/>
      <c r="J11" s="946"/>
      <c r="K11" s="946"/>
      <c r="L11" s="946"/>
      <c r="M11" s="946"/>
      <c r="N11" s="946"/>
      <c r="O11" s="946"/>
      <c r="P11" s="946"/>
      <c r="Q11" s="946"/>
      <c r="R11" s="946"/>
      <c r="S11" s="946"/>
      <c r="T11" s="946"/>
      <c r="U11" s="946"/>
      <c r="V11" s="946"/>
    </row>
    <row r="12" spans="1:23" ht="15" customHeight="1">
      <c r="A12" s="947"/>
      <c r="B12" s="946"/>
      <c r="C12" s="946"/>
      <c r="D12" s="946"/>
      <c r="E12" s="946"/>
      <c r="F12" s="946"/>
      <c r="G12" s="946"/>
      <c r="H12" s="946"/>
      <c r="I12" s="946"/>
      <c r="J12" s="946"/>
      <c r="K12" s="946"/>
      <c r="L12" s="946"/>
      <c r="M12" s="946"/>
      <c r="N12" s="946"/>
      <c r="O12" s="946"/>
      <c r="P12" s="946"/>
      <c r="Q12" s="946"/>
      <c r="R12" s="946"/>
      <c r="S12" s="946"/>
      <c r="T12" s="946"/>
      <c r="U12" s="946"/>
      <c r="V12" s="946"/>
    </row>
    <row r="13" spans="1:23" ht="15" customHeight="1">
      <c r="A13" s="947"/>
      <c r="B13" s="946"/>
      <c r="C13" s="946"/>
      <c r="D13" s="946"/>
      <c r="E13" s="946"/>
      <c r="F13" s="946"/>
      <c r="G13" s="946"/>
      <c r="H13" s="946"/>
      <c r="I13" s="946"/>
      <c r="J13" s="946"/>
      <c r="K13" s="946"/>
      <c r="L13" s="946"/>
      <c r="M13" s="946"/>
      <c r="N13" s="946"/>
      <c r="O13" s="946"/>
      <c r="P13" s="946"/>
      <c r="Q13" s="946"/>
      <c r="R13" s="946"/>
      <c r="S13" s="946"/>
      <c r="T13" s="946"/>
      <c r="U13" s="946"/>
      <c r="V13" s="946"/>
    </row>
    <row r="14" spans="1:23" ht="15" customHeight="1">
      <c r="A14" s="947"/>
      <c r="B14" s="946"/>
      <c r="C14" s="946"/>
      <c r="D14" s="946"/>
      <c r="E14" s="946"/>
      <c r="F14" s="946"/>
      <c r="G14" s="946"/>
      <c r="H14" s="946"/>
      <c r="I14" s="946"/>
      <c r="J14" s="946"/>
      <c r="K14" s="946"/>
      <c r="L14" s="946"/>
      <c r="M14" s="946"/>
      <c r="N14" s="946"/>
      <c r="O14" s="946"/>
      <c r="P14" s="946"/>
      <c r="Q14" s="946"/>
      <c r="R14" s="946"/>
      <c r="S14" s="946"/>
      <c r="T14" s="946"/>
      <c r="U14" s="946"/>
      <c r="V14" s="946"/>
    </row>
    <row r="15" spans="1:23" ht="15" customHeight="1">
      <c r="A15" s="947"/>
      <c r="B15" s="946"/>
      <c r="C15" s="946"/>
      <c r="D15" s="946"/>
      <c r="E15" s="946"/>
      <c r="F15" s="946"/>
      <c r="G15" s="946"/>
      <c r="H15" s="946"/>
      <c r="I15" s="946"/>
      <c r="J15" s="946"/>
      <c r="K15" s="946"/>
      <c r="L15" s="946"/>
      <c r="M15" s="946"/>
      <c r="N15" s="946"/>
      <c r="O15" s="946"/>
      <c r="P15" s="946"/>
      <c r="Q15" s="946"/>
      <c r="R15" s="946"/>
      <c r="S15" s="946"/>
      <c r="T15" s="946"/>
      <c r="U15" s="946"/>
      <c r="V15" s="946"/>
    </row>
    <row r="16" spans="1:23" ht="15" customHeight="1">
      <c r="A16" s="947"/>
      <c r="B16" s="946"/>
      <c r="C16" s="946"/>
      <c r="D16" s="946"/>
      <c r="E16" s="946"/>
      <c r="F16" s="946"/>
      <c r="G16" s="946"/>
      <c r="H16" s="946"/>
      <c r="I16" s="946"/>
      <c r="J16" s="946"/>
      <c r="K16" s="946"/>
      <c r="L16" s="946"/>
      <c r="M16" s="946"/>
      <c r="N16" s="946"/>
      <c r="O16" s="946"/>
      <c r="P16" s="946"/>
      <c r="Q16" s="946"/>
      <c r="R16" s="946"/>
      <c r="S16" s="946"/>
      <c r="T16" s="946"/>
      <c r="U16" s="946"/>
      <c r="V16" s="946"/>
    </row>
    <row r="17" spans="1:22" ht="15" customHeight="1">
      <c r="A17" s="947"/>
      <c r="B17" s="946"/>
      <c r="C17" s="946"/>
      <c r="D17" s="946"/>
      <c r="E17" s="946"/>
      <c r="F17" s="946"/>
      <c r="G17" s="946"/>
      <c r="H17" s="946"/>
      <c r="I17" s="946"/>
      <c r="J17" s="946"/>
      <c r="K17" s="946"/>
      <c r="L17" s="946"/>
      <c r="M17" s="946"/>
      <c r="N17" s="946"/>
      <c r="O17" s="946"/>
      <c r="P17" s="946"/>
      <c r="Q17" s="946"/>
      <c r="R17" s="946"/>
      <c r="S17" s="946"/>
      <c r="T17" s="946"/>
      <c r="U17" s="946"/>
      <c r="V17" s="946"/>
    </row>
    <row r="18" spans="1:22" ht="15" customHeight="1">
      <c r="A18" s="947"/>
      <c r="B18" s="946"/>
      <c r="C18" s="946"/>
      <c r="D18" s="946"/>
      <c r="E18" s="946"/>
      <c r="F18" s="946"/>
      <c r="G18" s="946"/>
      <c r="H18" s="946"/>
      <c r="I18" s="946"/>
      <c r="J18" s="946"/>
      <c r="K18" s="946"/>
      <c r="L18" s="946"/>
      <c r="M18" s="946"/>
      <c r="N18" s="946"/>
      <c r="O18" s="946"/>
      <c r="P18" s="946"/>
      <c r="Q18" s="946"/>
      <c r="R18" s="946"/>
      <c r="S18" s="946"/>
      <c r="T18" s="946"/>
      <c r="U18" s="946"/>
      <c r="V18" s="946"/>
    </row>
    <row r="19" spans="1:22" ht="15" customHeight="1">
      <c r="A19" s="947"/>
      <c r="B19" s="946"/>
      <c r="C19" s="946"/>
      <c r="D19" s="946"/>
      <c r="E19" s="946"/>
      <c r="F19" s="946"/>
      <c r="G19" s="946"/>
      <c r="H19" s="946"/>
      <c r="I19" s="946"/>
      <c r="J19" s="946"/>
      <c r="K19" s="946"/>
      <c r="L19" s="946"/>
      <c r="M19" s="946"/>
      <c r="N19" s="946"/>
      <c r="O19" s="946"/>
      <c r="P19" s="946"/>
      <c r="Q19" s="946"/>
      <c r="R19" s="946"/>
      <c r="S19" s="946"/>
      <c r="T19" s="946"/>
      <c r="U19" s="946"/>
      <c r="V19" s="946"/>
    </row>
    <row r="20" spans="1:22" ht="15" customHeight="1">
      <c r="A20" s="947"/>
      <c r="B20" s="946"/>
      <c r="C20" s="946"/>
      <c r="D20" s="946"/>
      <c r="E20" s="946"/>
      <c r="F20" s="946"/>
      <c r="G20" s="946"/>
      <c r="H20" s="946"/>
      <c r="I20" s="946"/>
      <c r="J20" s="946"/>
      <c r="K20" s="946"/>
      <c r="L20" s="946"/>
      <c r="M20" s="946"/>
      <c r="N20" s="946"/>
      <c r="O20" s="946"/>
      <c r="P20" s="946"/>
      <c r="Q20" s="946"/>
      <c r="R20" s="946"/>
      <c r="S20" s="946"/>
      <c r="T20" s="946"/>
      <c r="U20" s="946"/>
      <c r="V20" s="946"/>
    </row>
    <row r="21" spans="1:22" ht="15" customHeight="1">
      <c r="A21" s="947"/>
      <c r="B21" s="946"/>
      <c r="C21" s="946"/>
      <c r="D21" s="946"/>
      <c r="E21" s="946"/>
      <c r="F21" s="946"/>
      <c r="G21" s="946"/>
      <c r="H21" s="946"/>
      <c r="I21" s="946"/>
      <c r="J21" s="946"/>
      <c r="K21" s="946"/>
      <c r="L21" s="946"/>
      <c r="M21" s="946"/>
      <c r="N21" s="946"/>
      <c r="O21" s="946"/>
      <c r="P21" s="946"/>
      <c r="Q21" s="946"/>
      <c r="R21" s="946"/>
      <c r="S21" s="946"/>
      <c r="T21" s="946"/>
      <c r="U21" s="946"/>
      <c r="V21" s="946"/>
    </row>
    <row r="22" spans="1:22" ht="15" customHeight="1">
      <c r="A22" s="947"/>
      <c r="B22" s="946"/>
      <c r="C22" s="946"/>
      <c r="D22" s="946"/>
      <c r="E22" s="946"/>
      <c r="F22" s="946"/>
      <c r="G22" s="946"/>
      <c r="H22" s="946"/>
      <c r="I22" s="946"/>
      <c r="J22" s="946"/>
      <c r="K22" s="946"/>
      <c r="L22" s="946"/>
      <c r="M22" s="946"/>
      <c r="N22" s="946"/>
      <c r="O22" s="946"/>
      <c r="P22" s="946"/>
      <c r="Q22" s="946"/>
      <c r="R22" s="946"/>
      <c r="S22" s="946"/>
      <c r="T22" s="946"/>
      <c r="U22" s="946"/>
      <c r="V22" s="946"/>
    </row>
    <row r="23" spans="1:22" ht="15" customHeight="1">
      <c r="A23" s="947"/>
      <c r="B23" s="946"/>
      <c r="C23" s="946"/>
      <c r="D23" s="946"/>
      <c r="E23" s="946"/>
      <c r="F23" s="946"/>
      <c r="G23" s="946"/>
      <c r="H23" s="946"/>
      <c r="I23" s="946"/>
      <c r="J23" s="946"/>
      <c r="K23" s="946"/>
      <c r="L23" s="946"/>
      <c r="M23" s="946"/>
      <c r="N23" s="946"/>
      <c r="O23" s="946"/>
      <c r="P23" s="946"/>
      <c r="Q23" s="946"/>
      <c r="R23" s="946"/>
      <c r="S23" s="946"/>
      <c r="T23" s="946"/>
      <c r="U23" s="946"/>
      <c r="V23" s="946"/>
    </row>
    <row r="24" spans="1:22" ht="15" customHeight="1">
      <c r="A24" s="947"/>
      <c r="B24" s="946"/>
      <c r="C24" s="946"/>
      <c r="D24" s="946"/>
      <c r="E24" s="946"/>
      <c r="F24" s="946"/>
      <c r="G24" s="946"/>
      <c r="H24" s="946"/>
      <c r="I24" s="946"/>
      <c r="J24" s="946"/>
      <c r="K24" s="946"/>
      <c r="L24" s="946"/>
      <c r="M24" s="946"/>
      <c r="N24" s="946"/>
      <c r="O24" s="946"/>
      <c r="P24" s="946"/>
      <c r="Q24" s="946"/>
      <c r="R24" s="946"/>
      <c r="S24" s="946"/>
      <c r="T24" s="946"/>
      <c r="U24" s="946"/>
      <c r="V24" s="946"/>
    </row>
    <row r="25" spans="1:22" ht="15" customHeight="1">
      <c r="A25" s="947"/>
      <c r="B25" s="946"/>
      <c r="C25" s="946"/>
      <c r="D25" s="946"/>
      <c r="E25" s="946"/>
      <c r="F25" s="946"/>
      <c r="G25" s="946"/>
      <c r="H25" s="946"/>
      <c r="I25" s="946"/>
      <c r="J25" s="946"/>
      <c r="K25" s="946"/>
      <c r="L25" s="946"/>
      <c r="M25" s="946"/>
      <c r="N25" s="946"/>
      <c r="O25" s="946"/>
      <c r="P25" s="946"/>
      <c r="Q25" s="946"/>
      <c r="R25" s="946"/>
      <c r="S25" s="946"/>
      <c r="T25" s="946"/>
      <c r="U25" s="946"/>
      <c r="V25" s="946"/>
    </row>
    <row r="26" spans="1:22" ht="15" customHeight="1">
      <c r="A26" s="947"/>
      <c r="B26" s="946"/>
      <c r="C26" s="946"/>
      <c r="D26" s="946"/>
      <c r="E26" s="946"/>
      <c r="F26" s="946"/>
      <c r="G26" s="946"/>
      <c r="H26" s="946"/>
      <c r="I26" s="946"/>
      <c r="J26" s="946"/>
      <c r="K26" s="946"/>
      <c r="L26" s="946"/>
      <c r="M26" s="946"/>
      <c r="N26" s="946"/>
      <c r="O26" s="946"/>
      <c r="P26" s="946"/>
      <c r="Q26" s="946"/>
      <c r="R26" s="946"/>
      <c r="S26" s="946"/>
      <c r="T26" s="946"/>
      <c r="U26" s="946"/>
      <c r="V26" s="946"/>
    </row>
    <row r="27" spans="1:22" ht="15" customHeight="1">
      <c r="A27" s="945"/>
      <c r="B27" s="946"/>
      <c r="C27" s="946"/>
      <c r="D27" s="946"/>
      <c r="E27" s="946"/>
      <c r="F27" s="946"/>
      <c r="G27" s="946"/>
      <c r="H27" s="946"/>
      <c r="I27" s="946"/>
      <c r="J27" s="946"/>
      <c r="K27" s="946"/>
      <c r="L27" s="946"/>
      <c r="M27" s="946"/>
      <c r="N27" s="946"/>
      <c r="O27" s="946"/>
      <c r="P27" s="946"/>
      <c r="Q27" s="946"/>
      <c r="R27" s="946"/>
      <c r="S27" s="946"/>
      <c r="T27" s="946"/>
      <c r="U27" s="946"/>
      <c r="V27" s="946"/>
    </row>
    <row r="28" spans="1:22" ht="15" customHeight="1">
      <c r="A28" s="947"/>
      <c r="B28" s="946"/>
      <c r="C28" s="946"/>
      <c r="D28" s="946"/>
      <c r="E28" s="946"/>
      <c r="F28" s="946"/>
      <c r="G28" s="946"/>
      <c r="H28" s="946"/>
      <c r="I28" s="946"/>
      <c r="J28" s="946"/>
      <c r="K28" s="946"/>
      <c r="L28" s="946"/>
      <c r="M28" s="946"/>
      <c r="N28" s="946"/>
      <c r="O28" s="946"/>
      <c r="P28" s="946"/>
      <c r="Q28" s="946"/>
      <c r="R28" s="946"/>
      <c r="S28" s="946"/>
      <c r="T28" s="946"/>
      <c r="U28" s="946"/>
      <c r="V28" s="946"/>
    </row>
    <row r="29" spans="1:22" ht="15" customHeight="1">
      <c r="A29" s="948"/>
      <c r="B29" s="946"/>
      <c r="C29" s="946"/>
      <c r="D29" s="946"/>
      <c r="E29" s="946"/>
      <c r="F29" s="946"/>
      <c r="G29" s="946"/>
      <c r="H29" s="946"/>
      <c r="I29" s="946"/>
      <c r="J29" s="946"/>
      <c r="K29" s="946"/>
      <c r="L29" s="946"/>
      <c r="M29" s="946"/>
      <c r="N29" s="946"/>
      <c r="O29" s="946"/>
      <c r="P29" s="946"/>
      <c r="Q29" s="946"/>
      <c r="R29" s="946"/>
      <c r="S29" s="946"/>
      <c r="T29" s="946"/>
      <c r="U29" s="946"/>
      <c r="V29" s="946"/>
    </row>
    <row r="30" spans="1:22" ht="12" customHeight="1">
      <c r="B30" s="949"/>
      <c r="C30" s="949"/>
      <c r="D30" s="949"/>
      <c r="E30" s="949"/>
      <c r="F30" s="949"/>
      <c r="G30" s="949"/>
      <c r="H30" s="949"/>
      <c r="I30" s="949"/>
      <c r="J30" s="949"/>
      <c r="K30" s="949"/>
      <c r="L30" s="949"/>
      <c r="M30" s="949"/>
      <c r="N30" s="949"/>
      <c r="O30" s="949"/>
      <c r="P30" s="949"/>
      <c r="Q30" s="949"/>
      <c r="R30" s="949"/>
      <c r="S30" s="949"/>
      <c r="T30" s="949"/>
      <c r="U30" s="949"/>
      <c r="V30" s="949"/>
    </row>
  </sheetData>
  <mergeCells count="24">
    <mergeCell ref="U1:V1"/>
    <mergeCell ref="S2:T2"/>
    <mergeCell ref="U2:V2"/>
    <mergeCell ref="L7:M7"/>
    <mergeCell ref="N7:P7"/>
    <mergeCell ref="G3:O3"/>
    <mergeCell ref="B1:D1"/>
    <mergeCell ref="S1:T1"/>
    <mergeCell ref="Q7:Q8"/>
    <mergeCell ref="R7:S7"/>
    <mergeCell ref="J4:L4"/>
    <mergeCell ref="A6:A8"/>
    <mergeCell ref="B6:D6"/>
    <mergeCell ref="E6:M6"/>
    <mergeCell ref="N6:V6"/>
    <mergeCell ref="B7:B8"/>
    <mergeCell ref="C7:C8"/>
    <mergeCell ref="D7:D8"/>
    <mergeCell ref="E7:G7"/>
    <mergeCell ref="H7:H8"/>
    <mergeCell ref="T7:T8"/>
    <mergeCell ref="U7:V7"/>
    <mergeCell ref="I7:J7"/>
    <mergeCell ref="K7:K8"/>
  </mergeCells>
  <phoneticPr fontId="13" type="noConversion"/>
  <hyperlinks>
    <hyperlink ref="W1" location="預告統計資料發布時間表!A1" display="回發布時間表" xr:uid="{C02AABE7-1938-4AC5-9AF5-4A9BDF10EF76}"/>
  </hyperlinks>
  <pageMargins left="0.74791666666666701" right="0.74791666666666701" top="0.59027777777777801" bottom="0.59027777777777801" header="0.51180555555555496" footer="0.51180555555555496"/>
  <pageSetup paperSize="9" scale="88" firstPageNumber="0" fitToHeight="0" orientation="landscape" horizontalDpi="300" verticalDpi="300"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F9927-084C-45DD-8CEB-0C27B1CCA1C4}">
  <sheetPr>
    <pageSetUpPr fitToPage="1"/>
  </sheetPr>
  <dimension ref="A1:IZ34"/>
  <sheetViews>
    <sheetView zoomScaleNormal="100" workbookViewId="0">
      <selection activeCell="J25" sqref="J25"/>
    </sheetView>
  </sheetViews>
  <sheetFormatPr defaultRowHeight="13.8"/>
  <cols>
    <col min="1" max="1" width="9.6640625" style="938" customWidth="1"/>
    <col min="2" max="20" width="7.21875" style="938" customWidth="1"/>
    <col min="21" max="22" width="13.21875" style="938" customWidth="1"/>
    <col min="23" max="260" width="9.6640625" style="938" customWidth="1"/>
    <col min="261" max="1025" width="9.6640625" style="950" customWidth="1"/>
    <col min="1026" max="16384" width="8.88671875" style="950"/>
  </cols>
  <sheetData>
    <row r="1" spans="1:23" ht="12.9" customHeight="1">
      <c r="A1" s="935" t="s">
        <v>1079</v>
      </c>
      <c r="B1" s="2615"/>
      <c r="C1" s="2615"/>
      <c r="D1" s="2615"/>
      <c r="E1" s="2615"/>
      <c r="S1" s="2613" t="s">
        <v>1051</v>
      </c>
      <c r="T1" s="2613"/>
      <c r="U1" s="2617" t="s">
        <v>2109</v>
      </c>
      <c r="V1" s="2617"/>
      <c r="W1" s="147" t="s">
        <v>873</v>
      </c>
    </row>
    <row r="2" spans="1:23" ht="12.9" customHeight="1">
      <c r="A2" s="935" t="s">
        <v>2123</v>
      </c>
      <c r="B2" s="937" t="s">
        <v>2124</v>
      </c>
      <c r="C2" s="937"/>
      <c r="D2" s="937"/>
      <c r="E2" s="937"/>
      <c r="F2" s="939"/>
      <c r="G2" s="939"/>
      <c r="H2" s="939"/>
      <c r="I2" s="939"/>
      <c r="J2" s="939"/>
      <c r="K2" s="939"/>
      <c r="L2" s="939"/>
      <c r="M2" s="939"/>
      <c r="N2" s="939"/>
      <c r="O2" s="939"/>
      <c r="P2" s="939"/>
      <c r="Q2" s="939"/>
      <c r="R2" s="939"/>
      <c r="S2" s="2613" t="s">
        <v>1877</v>
      </c>
      <c r="T2" s="2613"/>
      <c r="U2" s="2622" t="s">
        <v>2112</v>
      </c>
      <c r="V2" s="2622"/>
    </row>
    <row r="3" spans="1:23" ht="23.25" customHeight="1">
      <c r="G3" s="2619" t="s">
        <v>2125</v>
      </c>
      <c r="H3" s="2619"/>
      <c r="I3" s="2619"/>
      <c r="J3" s="2619"/>
      <c r="K3" s="2619"/>
      <c r="L3" s="2619"/>
      <c r="M3" s="2619"/>
      <c r="N3" s="2619"/>
      <c r="O3" s="2619"/>
      <c r="P3" s="2619"/>
      <c r="Q3" s="2619"/>
      <c r="U3" s="940" t="s">
        <v>2114</v>
      </c>
      <c r="V3" s="941" t="s">
        <v>2115</v>
      </c>
    </row>
    <row r="4" spans="1:23" ht="12" customHeight="1">
      <c r="K4" s="2616" t="s">
        <v>2230</v>
      </c>
      <c r="L4" s="2616"/>
      <c r="M4" s="2616"/>
      <c r="N4" s="2616"/>
      <c r="O4" s="951"/>
    </row>
    <row r="5" spans="1:23" ht="12" customHeight="1">
      <c r="A5" s="939"/>
      <c r="B5" s="939"/>
      <c r="C5" s="939"/>
      <c r="D5" s="939"/>
      <c r="E5" s="939"/>
      <c r="F5" s="939"/>
      <c r="G5" s="939"/>
      <c r="H5" s="939"/>
      <c r="I5" s="939"/>
      <c r="J5" s="939"/>
      <c r="K5" s="939"/>
      <c r="L5" s="939"/>
      <c r="M5" s="939"/>
      <c r="N5" s="939"/>
      <c r="O5" s="939"/>
      <c r="P5" s="939"/>
      <c r="Q5" s="939"/>
      <c r="R5" s="939"/>
      <c r="S5" s="939"/>
      <c r="T5" s="939"/>
      <c r="U5" s="939"/>
      <c r="V5" s="939"/>
    </row>
    <row r="6" spans="1:23" s="936" customFormat="1" ht="15.75" customHeight="1">
      <c r="A6" s="2612" t="s">
        <v>2116</v>
      </c>
      <c r="B6" s="2613" t="s">
        <v>2126</v>
      </c>
      <c r="C6" s="2613"/>
      <c r="D6" s="2613"/>
      <c r="E6" s="2613"/>
      <c r="F6" s="2613"/>
      <c r="G6" s="2613"/>
      <c r="H6" s="2613"/>
      <c r="I6" s="2613"/>
      <c r="J6" s="2613"/>
      <c r="K6" s="2613"/>
      <c r="L6" s="2613"/>
      <c r="M6" s="2613"/>
      <c r="N6" s="2613" t="s">
        <v>2127</v>
      </c>
      <c r="O6" s="2613"/>
      <c r="P6" s="2613"/>
      <c r="Q6" s="2613" t="s">
        <v>2128</v>
      </c>
      <c r="R6" s="2613"/>
      <c r="S6" s="2613"/>
      <c r="T6" s="2621" t="s">
        <v>2129</v>
      </c>
      <c r="U6" s="2621"/>
      <c r="V6" s="2621"/>
    </row>
    <row r="7" spans="1:23" s="936" customFormat="1" ht="15.75" customHeight="1">
      <c r="A7" s="2612"/>
      <c r="B7" s="2613" t="s">
        <v>1691</v>
      </c>
      <c r="C7" s="2613"/>
      <c r="D7" s="2613"/>
      <c r="E7" s="2613"/>
      <c r="F7" s="2613" t="s">
        <v>1691</v>
      </c>
      <c r="G7" s="2614" t="s">
        <v>2119</v>
      </c>
      <c r="H7" s="2614"/>
      <c r="I7" s="2614"/>
      <c r="J7" s="2613" t="s">
        <v>1691</v>
      </c>
      <c r="K7" s="2614" t="s">
        <v>2120</v>
      </c>
      <c r="L7" s="2614"/>
      <c r="M7" s="2614"/>
      <c r="N7" s="2613" t="s">
        <v>1065</v>
      </c>
      <c r="O7" s="2620" t="s">
        <v>2130</v>
      </c>
      <c r="P7" s="2620" t="s">
        <v>2131</v>
      </c>
      <c r="Q7" s="2613" t="s">
        <v>1065</v>
      </c>
      <c r="R7" s="2620" t="s">
        <v>2130</v>
      </c>
      <c r="S7" s="2620" t="s">
        <v>2131</v>
      </c>
      <c r="T7" s="2613" t="s">
        <v>1065</v>
      </c>
      <c r="U7" s="2620" t="s">
        <v>2130</v>
      </c>
      <c r="V7" s="2620" t="s">
        <v>2131</v>
      </c>
    </row>
    <row r="8" spans="1:23" s="936" customFormat="1" ht="27" customHeight="1">
      <c r="A8" s="2612"/>
      <c r="B8" s="935" t="s">
        <v>1065</v>
      </c>
      <c r="C8" s="935" t="s">
        <v>2121</v>
      </c>
      <c r="D8" s="942" t="s">
        <v>2122</v>
      </c>
      <c r="E8" s="942" t="s">
        <v>1750</v>
      </c>
      <c r="F8" s="2613"/>
      <c r="G8" s="942" t="s">
        <v>2121</v>
      </c>
      <c r="H8" s="942" t="s">
        <v>2122</v>
      </c>
      <c r="I8" s="942" t="s">
        <v>1750</v>
      </c>
      <c r="J8" s="2613"/>
      <c r="K8" s="942" t="s">
        <v>2121</v>
      </c>
      <c r="L8" s="942" t="s">
        <v>2122</v>
      </c>
      <c r="M8" s="942" t="s">
        <v>1750</v>
      </c>
      <c r="N8" s="2613"/>
      <c r="O8" s="2620"/>
      <c r="P8" s="2620"/>
      <c r="Q8" s="2613"/>
      <c r="R8" s="2620"/>
      <c r="S8" s="2620"/>
      <c r="T8" s="2613"/>
      <c r="U8" s="2620"/>
      <c r="V8" s="2620"/>
    </row>
    <row r="9" spans="1:23" s="936" customFormat="1" ht="15" customHeight="1">
      <c r="A9" s="943" t="s">
        <v>1059</v>
      </c>
      <c r="B9" s="944"/>
      <c r="C9" s="944"/>
      <c r="D9" s="944"/>
      <c r="E9" s="944"/>
      <c r="F9" s="944"/>
      <c r="G9" s="944"/>
      <c r="H9" s="944"/>
      <c r="I9" s="944"/>
      <c r="J9" s="944"/>
      <c r="K9" s="944"/>
      <c r="L9" s="944"/>
      <c r="M9" s="944"/>
      <c r="N9" s="944"/>
      <c r="O9" s="944"/>
      <c r="P9" s="944"/>
      <c r="Q9" s="944"/>
      <c r="R9" s="944"/>
      <c r="S9" s="944"/>
      <c r="T9" s="944"/>
      <c r="U9" s="944"/>
    </row>
    <row r="10" spans="1:23" s="936" customFormat="1" ht="15" customHeight="1">
      <c r="A10" s="945" t="s">
        <v>2171</v>
      </c>
      <c r="B10" s="1238">
        <f>SUM(C10:E10)</f>
        <v>0</v>
      </c>
      <c r="C10" s="1238">
        <f>G10+K10</f>
        <v>0</v>
      </c>
      <c r="D10" s="1238">
        <f>H10+L10</f>
        <v>0</v>
      </c>
      <c r="E10" s="1238">
        <f>I10+M10</f>
        <v>0</v>
      </c>
      <c r="F10" s="1238">
        <f>SUM(G10:I10)</f>
        <v>0</v>
      </c>
      <c r="G10" s="944">
        <v>0</v>
      </c>
      <c r="H10" s="944">
        <v>0</v>
      </c>
      <c r="I10" s="944">
        <v>0</v>
      </c>
      <c r="J10" s="1238">
        <f>SUM(K10:M10)</f>
        <v>0</v>
      </c>
      <c r="K10" s="944">
        <v>0</v>
      </c>
      <c r="L10" s="944">
        <v>0</v>
      </c>
      <c r="M10" s="944">
        <v>0</v>
      </c>
      <c r="N10" s="1238">
        <f>SUM(O10:P10)</f>
        <v>77</v>
      </c>
      <c r="O10" s="944">
        <v>14</v>
      </c>
      <c r="P10" s="944">
        <v>63</v>
      </c>
      <c r="Q10" s="1238">
        <f>SUM(R10:S10)</f>
        <v>0</v>
      </c>
      <c r="R10" s="944">
        <v>0</v>
      </c>
      <c r="S10" s="944">
        <v>0</v>
      </c>
      <c r="T10" s="1238">
        <f>SUM(U10:V10)</f>
        <v>5</v>
      </c>
      <c r="U10" s="944">
        <v>3</v>
      </c>
      <c r="V10" s="936">
        <v>2</v>
      </c>
    </row>
    <row r="11" spans="1:23" s="936" customFormat="1" ht="15" customHeight="1">
      <c r="A11" s="952"/>
      <c r="B11" s="944"/>
      <c r="C11" s="944"/>
      <c r="D11" s="944"/>
      <c r="E11" s="944"/>
      <c r="F11" s="944"/>
      <c r="G11" s="944"/>
      <c r="H11" s="944"/>
      <c r="I11" s="944"/>
      <c r="J11" s="944"/>
      <c r="K11" s="944"/>
      <c r="L11" s="944"/>
      <c r="M11" s="944"/>
      <c r="N11" s="944"/>
      <c r="O11" s="944"/>
      <c r="P11" s="944"/>
      <c r="Q11" s="944"/>
      <c r="R11" s="944"/>
      <c r="S11" s="944"/>
      <c r="T11" s="944"/>
      <c r="U11" s="944"/>
    </row>
    <row r="12" spans="1:23" s="936" customFormat="1" ht="15" customHeight="1">
      <c r="A12" s="952"/>
      <c r="B12" s="944"/>
      <c r="C12" s="944"/>
      <c r="D12" s="944"/>
      <c r="E12" s="944"/>
      <c r="F12" s="944"/>
      <c r="G12" s="944"/>
      <c r="H12" s="944"/>
      <c r="I12" s="944"/>
      <c r="J12" s="944"/>
      <c r="K12" s="944"/>
      <c r="L12" s="944"/>
      <c r="M12" s="944"/>
      <c r="N12" s="944"/>
      <c r="O12" s="944"/>
      <c r="P12" s="944"/>
      <c r="Q12" s="944"/>
      <c r="R12" s="944"/>
      <c r="S12" s="944"/>
      <c r="T12" s="944"/>
      <c r="U12" s="944"/>
    </row>
    <row r="13" spans="1:23" s="936" customFormat="1" ht="15" customHeight="1">
      <c r="A13" s="952"/>
      <c r="B13" s="944"/>
      <c r="C13" s="944"/>
      <c r="D13" s="944"/>
      <c r="E13" s="944"/>
      <c r="F13" s="944"/>
      <c r="G13" s="944"/>
      <c r="H13" s="944"/>
      <c r="I13" s="944"/>
      <c r="J13" s="944"/>
      <c r="K13" s="944"/>
      <c r="L13" s="944"/>
      <c r="M13" s="944"/>
      <c r="N13" s="944"/>
      <c r="O13" s="944"/>
      <c r="P13" s="944"/>
      <c r="Q13" s="944"/>
      <c r="R13" s="944"/>
      <c r="S13" s="944"/>
      <c r="T13" s="944"/>
      <c r="U13" s="944"/>
    </row>
    <row r="14" spans="1:23" s="936" customFormat="1" ht="15" customHeight="1">
      <c r="A14" s="952"/>
      <c r="B14" s="944"/>
      <c r="C14" s="944"/>
      <c r="D14" s="944"/>
      <c r="E14" s="944"/>
      <c r="F14" s="944"/>
      <c r="G14" s="944"/>
      <c r="H14" s="944"/>
      <c r="I14" s="944"/>
      <c r="J14" s="944"/>
      <c r="K14" s="944"/>
      <c r="L14" s="944"/>
      <c r="M14" s="944"/>
      <c r="N14" s="944"/>
      <c r="O14" s="944"/>
      <c r="P14" s="944"/>
      <c r="Q14" s="944"/>
      <c r="R14" s="944"/>
      <c r="S14" s="944"/>
      <c r="T14" s="944"/>
      <c r="U14" s="944"/>
    </row>
    <row r="15" spans="1:23" s="936" customFormat="1" ht="15" customHeight="1">
      <c r="A15" s="952"/>
      <c r="B15" s="944"/>
      <c r="C15" s="944"/>
      <c r="D15" s="944"/>
      <c r="E15" s="944"/>
      <c r="F15" s="944"/>
      <c r="G15" s="944"/>
      <c r="H15" s="944"/>
      <c r="I15" s="944"/>
      <c r="J15" s="944"/>
      <c r="K15" s="944"/>
      <c r="L15" s="944"/>
      <c r="M15" s="944"/>
      <c r="N15" s="944"/>
      <c r="O15" s="944"/>
      <c r="P15" s="944"/>
      <c r="Q15" s="944"/>
      <c r="R15" s="944"/>
      <c r="S15" s="944"/>
      <c r="T15" s="944"/>
      <c r="U15" s="944"/>
    </row>
    <row r="16" spans="1:23" s="936" customFormat="1" ht="15" customHeight="1">
      <c r="A16" s="952"/>
      <c r="B16" s="944"/>
      <c r="C16" s="944"/>
      <c r="D16" s="944"/>
      <c r="E16" s="944"/>
      <c r="F16" s="944"/>
      <c r="G16" s="944"/>
      <c r="H16" s="944"/>
      <c r="I16" s="944"/>
      <c r="J16" s="944"/>
      <c r="K16" s="944"/>
      <c r="L16" s="944"/>
      <c r="M16" s="944"/>
      <c r="N16" s="944"/>
      <c r="O16" s="944"/>
      <c r="P16" s="944"/>
      <c r="Q16" s="944"/>
      <c r="R16" s="944"/>
      <c r="S16" s="944"/>
      <c r="T16" s="944"/>
      <c r="U16" s="944"/>
    </row>
    <row r="17" spans="1:22" s="936" customFormat="1" ht="15" customHeight="1">
      <c r="A17" s="952"/>
      <c r="B17" s="944"/>
      <c r="C17" s="944"/>
      <c r="D17" s="944"/>
      <c r="E17" s="944"/>
      <c r="F17" s="944"/>
      <c r="G17" s="944"/>
      <c r="H17" s="944"/>
      <c r="I17" s="944"/>
      <c r="J17" s="944"/>
      <c r="K17" s="944"/>
      <c r="L17" s="944"/>
      <c r="M17" s="944"/>
      <c r="N17" s="944"/>
      <c r="O17" s="944"/>
      <c r="P17" s="944"/>
      <c r="Q17" s="944"/>
      <c r="R17" s="944"/>
      <c r="S17" s="944"/>
      <c r="T17" s="944"/>
      <c r="U17" s="944"/>
    </row>
    <row r="18" spans="1:22" s="936" customFormat="1" ht="15" customHeight="1">
      <c r="A18" s="952"/>
      <c r="B18" s="944"/>
      <c r="C18" s="944"/>
      <c r="D18" s="944"/>
      <c r="E18" s="944"/>
      <c r="F18" s="944"/>
      <c r="G18" s="944"/>
      <c r="H18" s="944"/>
      <c r="I18" s="944"/>
      <c r="J18" s="944"/>
      <c r="K18" s="944"/>
      <c r="L18" s="944"/>
      <c r="M18" s="944"/>
      <c r="N18" s="944"/>
      <c r="O18" s="944"/>
      <c r="P18" s="944"/>
      <c r="Q18" s="944"/>
      <c r="R18" s="944"/>
      <c r="S18" s="944"/>
      <c r="T18" s="944"/>
      <c r="U18" s="944"/>
    </row>
    <row r="19" spans="1:22" s="936" customFormat="1" ht="15" customHeight="1">
      <c r="A19" s="952"/>
      <c r="B19" s="944"/>
      <c r="C19" s="944"/>
      <c r="D19" s="944"/>
      <c r="E19" s="944"/>
      <c r="F19" s="944"/>
      <c r="G19" s="944"/>
      <c r="H19" s="944"/>
      <c r="I19" s="944"/>
      <c r="J19" s="944"/>
      <c r="K19" s="944"/>
      <c r="L19" s="944"/>
      <c r="M19" s="944"/>
      <c r="N19" s="944"/>
      <c r="O19" s="944"/>
      <c r="P19" s="944"/>
      <c r="Q19" s="944"/>
      <c r="R19" s="944"/>
      <c r="S19" s="944"/>
      <c r="T19" s="944"/>
      <c r="U19" s="944"/>
    </row>
    <row r="20" spans="1:22" s="936" customFormat="1" ht="15" customHeight="1">
      <c r="A20" s="952"/>
      <c r="B20" s="944"/>
      <c r="C20" s="944"/>
      <c r="D20" s="944"/>
      <c r="E20" s="944"/>
      <c r="F20" s="944"/>
      <c r="G20" s="944"/>
      <c r="H20" s="944"/>
      <c r="I20" s="944"/>
      <c r="J20" s="944"/>
      <c r="K20" s="944"/>
      <c r="L20" s="944"/>
      <c r="M20" s="944"/>
      <c r="N20" s="944"/>
      <c r="O20" s="944"/>
      <c r="P20" s="944"/>
      <c r="Q20" s="944"/>
      <c r="R20" s="944"/>
      <c r="S20" s="944"/>
      <c r="T20" s="944"/>
      <c r="U20" s="944"/>
    </row>
    <row r="21" spans="1:22" s="936" customFormat="1" ht="15" customHeight="1">
      <c r="A21" s="952"/>
      <c r="B21" s="944"/>
      <c r="C21" s="944"/>
      <c r="D21" s="944"/>
      <c r="E21" s="944"/>
      <c r="F21" s="944"/>
      <c r="G21" s="944"/>
      <c r="H21" s="944"/>
      <c r="I21" s="944"/>
      <c r="J21" s="944"/>
      <c r="K21" s="944"/>
      <c r="L21" s="944"/>
      <c r="M21" s="944"/>
      <c r="N21" s="944"/>
      <c r="O21" s="944"/>
      <c r="P21" s="944"/>
      <c r="Q21" s="944"/>
      <c r="R21" s="944"/>
      <c r="S21" s="944"/>
      <c r="T21" s="944"/>
      <c r="U21" s="944"/>
    </row>
    <row r="22" spans="1:22" s="936" customFormat="1" ht="15" customHeight="1">
      <c r="A22" s="952"/>
      <c r="B22" s="944"/>
      <c r="C22" s="944"/>
      <c r="D22" s="944"/>
      <c r="E22" s="944"/>
      <c r="F22" s="944"/>
      <c r="G22" s="944"/>
      <c r="H22" s="944"/>
      <c r="I22" s="944"/>
      <c r="J22" s="944"/>
      <c r="K22" s="944"/>
      <c r="L22" s="944"/>
      <c r="M22" s="944"/>
      <c r="N22" s="944"/>
      <c r="O22" s="944"/>
      <c r="P22" s="944"/>
      <c r="Q22" s="944"/>
      <c r="R22" s="944"/>
      <c r="S22" s="944"/>
      <c r="T22" s="944"/>
      <c r="U22" s="944"/>
    </row>
    <row r="23" spans="1:22" s="936" customFormat="1" ht="15" customHeight="1">
      <c r="A23" s="952"/>
      <c r="B23" s="944"/>
      <c r="C23" s="944"/>
      <c r="D23" s="944"/>
      <c r="E23" s="944"/>
      <c r="F23" s="944"/>
      <c r="G23" s="944"/>
      <c r="H23" s="944"/>
      <c r="I23" s="944"/>
      <c r="J23" s="944"/>
      <c r="K23" s="944"/>
      <c r="L23" s="944"/>
      <c r="M23" s="944"/>
      <c r="N23" s="944"/>
      <c r="O23" s="944"/>
      <c r="P23" s="944"/>
      <c r="Q23" s="944"/>
      <c r="R23" s="944"/>
      <c r="S23" s="944"/>
      <c r="T23" s="944"/>
      <c r="U23" s="944"/>
    </row>
    <row r="24" spans="1:22" s="936" customFormat="1" ht="15" customHeight="1">
      <c r="A24" s="952"/>
      <c r="B24" s="944"/>
      <c r="C24" s="944"/>
      <c r="D24" s="944"/>
      <c r="E24" s="944"/>
      <c r="F24" s="944"/>
      <c r="G24" s="944"/>
      <c r="H24" s="944"/>
      <c r="I24" s="944"/>
      <c r="J24" s="944"/>
      <c r="K24" s="944"/>
      <c r="L24" s="944"/>
      <c r="M24" s="944"/>
      <c r="N24" s="944"/>
      <c r="O24" s="944"/>
      <c r="P24" s="944"/>
      <c r="Q24" s="944"/>
      <c r="R24" s="944"/>
      <c r="S24" s="944"/>
      <c r="T24" s="944"/>
      <c r="U24" s="944"/>
    </row>
    <row r="25" spans="1:22" s="936" customFormat="1" ht="15" customHeight="1">
      <c r="A25" s="952"/>
      <c r="B25" s="944"/>
      <c r="C25" s="944"/>
      <c r="D25" s="944"/>
      <c r="E25" s="944"/>
      <c r="F25" s="944"/>
      <c r="G25" s="944"/>
      <c r="H25" s="944"/>
      <c r="I25" s="944"/>
      <c r="J25" s="944"/>
      <c r="K25" s="944"/>
      <c r="L25" s="944"/>
      <c r="M25" s="944"/>
      <c r="N25" s="944"/>
      <c r="O25" s="944"/>
      <c r="P25" s="944"/>
      <c r="Q25" s="944"/>
      <c r="R25" s="944"/>
      <c r="S25" s="944"/>
      <c r="T25" s="944"/>
      <c r="U25" s="944"/>
    </row>
    <row r="26" spans="1:22" s="936" customFormat="1" ht="15" customHeight="1">
      <c r="A26" s="952"/>
      <c r="B26" s="944"/>
      <c r="C26" s="944"/>
      <c r="D26" s="944"/>
      <c r="E26" s="944"/>
      <c r="F26" s="944"/>
      <c r="G26" s="944"/>
      <c r="H26" s="944"/>
      <c r="I26" s="944"/>
      <c r="J26" s="944"/>
      <c r="K26" s="944"/>
      <c r="L26" s="944"/>
      <c r="M26" s="944"/>
      <c r="N26" s="944"/>
      <c r="O26" s="944"/>
      <c r="P26" s="944"/>
      <c r="Q26" s="944"/>
      <c r="R26" s="944"/>
      <c r="S26" s="944"/>
      <c r="T26" s="944"/>
      <c r="U26" s="944"/>
    </row>
    <row r="27" spans="1:22" s="936" customFormat="1" ht="15" customHeight="1">
      <c r="A27" s="952"/>
      <c r="B27" s="944"/>
      <c r="C27" s="944"/>
      <c r="D27" s="944"/>
      <c r="E27" s="944"/>
      <c r="F27" s="944"/>
      <c r="G27" s="944"/>
      <c r="H27" s="944"/>
      <c r="I27" s="944"/>
      <c r="J27" s="944"/>
      <c r="K27" s="944"/>
      <c r="L27" s="944"/>
      <c r="M27" s="944"/>
      <c r="N27" s="944"/>
      <c r="O27" s="944"/>
      <c r="P27" s="944"/>
      <c r="Q27" s="944"/>
      <c r="R27" s="944"/>
      <c r="S27" s="944"/>
      <c r="T27" s="944"/>
      <c r="U27" s="944"/>
    </row>
    <row r="28" spans="1:22" s="936" customFormat="1" ht="15" customHeight="1">
      <c r="A28" s="952"/>
      <c r="B28" s="944"/>
      <c r="C28" s="944"/>
      <c r="D28" s="944"/>
      <c r="E28" s="944"/>
      <c r="F28" s="944"/>
      <c r="G28" s="944"/>
      <c r="H28" s="944"/>
      <c r="I28" s="944"/>
      <c r="J28" s="944"/>
      <c r="K28" s="944"/>
      <c r="L28" s="944"/>
      <c r="M28" s="944"/>
      <c r="N28" s="944"/>
      <c r="O28" s="944"/>
      <c r="P28" s="944"/>
      <c r="Q28" s="944"/>
      <c r="R28" s="944"/>
      <c r="S28" s="944"/>
      <c r="T28" s="944"/>
      <c r="U28" s="944"/>
    </row>
    <row r="29" spans="1:22" s="936" customFormat="1" ht="15" customHeight="1">
      <c r="A29" s="953"/>
      <c r="B29" s="944"/>
      <c r="C29" s="944"/>
      <c r="D29" s="944"/>
      <c r="E29" s="944"/>
      <c r="F29" s="944"/>
      <c r="G29" s="944"/>
      <c r="H29" s="944"/>
      <c r="I29" s="944"/>
      <c r="J29" s="944"/>
      <c r="K29" s="944"/>
      <c r="L29" s="944"/>
      <c r="M29" s="944"/>
      <c r="N29" s="944"/>
      <c r="O29" s="944"/>
      <c r="P29" s="944"/>
      <c r="Q29" s="944"/>
      <c r="R29" s="944"/>
      <c r="S29" s="944"/>
      <c r="T29" s="944"/>
      <c r="U29" s="944"/>
    </row>
    <row r="30" spans="1:22" s="936" customFormat="1" ht="24.6" customHeight="1">
      <c r="A30" s="954" t="s">
        <v>1222</v>
      </c>
      <c r="B30" s="954"/>
      <c r="C30" s="954"/>
      <c r="D30" s="954"/>
      <c r="E30" s="954"/>
      <c r="F30" s="954"/>
      <c r="G30" s="954" t="s">
        <v>1223</v>
      </c>
      <c r="H30" s="954"/>
      <c r="I30" s="954"/>
      <c r="J30" s="954"/>
      <c r="K30" s="954"/>
      <c r="L30" s="954"/>
      <c r="M30" s="954"/>
      <c r="N30" s="954" t="s">
        <v>1150</v>
      </c>
      <c r="O30" s="954"/>
      <c r="P30" s="954"/>
      <c r="Q30" s="954"/>
      <c r="R30" s="954"/>
      <c r="S30" s="954"/>
      <c r="T30" s="954" t="s">
        <v>1707</v>
      </c>
      <c r="U30" s="954"/>
      <c r="V30" s="954"/>
    </row>
    <row r="31" spans="1:22" s="936" customFormat="1" ht="22.8" customHeight="1">
      <c r="N31" s="955" t="s">
        <v>1152</v>
      </c>
    </row>
    <row r="32" spans="1:22" s="936" customFormat="1" ht="15.6" customHeight="1">
      <c r="A32" s="955" t="s">
        <v>2132</v>
      </c>
    </row>
    <row r="33" spans="1:1" s="936" customFormat="1" ht="15.6" customHeight="1">
      <c r="A33" s="955" t="s">
        <v>2133</v>
      </c>
    </row>
    <row r="34" spans="1:1" ht="12" customHeight="1">
      <c r="A34" s="956"/>
    </row>
  </sheetData>
  <mergeCells count="26">
    <mergeCell ref="G3:Q3"/>
    <mergeCell ref="B1:E1"/>
    <mergeCell ref="S1:T1"/>
    <mergeCell ref="U1:V1"/>
    <mergeCell ref="S2:T2"/>
    <mergeCell ref="U2:V2"/>
    <mergeCell ref="T6:V6"/>
    <mergeCell ref="B7:E7"/>
    <mergeCell ref="F7:F8"/>
    <mergeCell ref="G7:I7"/>
    <mergeCell ref="J7:J8"/>
    <mergeCell ref="T7:T8"/>
    <mergeCell ref="U7:U8"/>
    <mergeCell ref="V7:V8"/>
    <mergeCell ref="K4:N4"/>
    <mergeCell ref="A6:A8"/>
    <mergeCell ref="B6:M6"/>
    <mergeCell ref="N6:P6"/>
    <mergeCell ref="Q6:S6"/>
    <mergeCell ref="S7:S8"/>
    <mergeCell ref="K7:M7"/>
    <mergeCell ref="N7:N8"/>
    <mergeCell ref="O7:O8"/>
    <mergeCell ref="P7:P8"/>
    <mergeCell ref="Q7:Q8"/>
    <mergeCell ref="R7:R8"/>
  </mergeCells>
  <phoneticPr fontId="13" type="noConversion"/>
  <hyperlinks>
    <hyperlink ref="W1" location="預告統計資料發布時間表!A1" display="回發布時間表" xr:uid="{D30862EC-7E4F-4CCE-A267-39C20A08B8F5}"/>
  </hyperlinks>
  <pageMargins left="0.74791666666666701" right="0.74791666666666701" top="0.59027777777777801" bottom="0.59027777777777801" header="0.51180555555555496" footer="0.51180555555555496"/>
  <pageSetup paperSize="9" scale="76" firstPageNumber="0" fitToHeight="0" orientation="landscape" horizontalDpi="300" verticalDpi="300"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BF83C-DB59-460F-A2A0-F00D008830C4}">
  <sheetPr>
    <pageSetUpPr fitToPage="1"/>
  </sheetPr>
  <dimension ref="A1:BL50"/>
  <sheetViews>
    <sheetView zoomScaleNormal="100" workbookViewId="0">
      <selection activeCell="Q1" sqref="Q1"/>
    </sheetView>
  </sheetViews>
  <sheetFormatPr defaultRowHeight="16.2"/>
  <cols>
    <col min="1" max="1" width="11.109375" style="957" customWidth="1"/>
    <col min="2" max="5" width="8.44140625" style="957" customWidth="1"/>
    <col min="6" max="6" width="8.33203125" style="957" customWidth="1"/>
    <col min="7" max="13" width="8.44140625" style="957" customWidth="1"/>
    <col min="14" max="16" width="10" style="957" customWidth="1"/>
    <col min="17" max="64" width="9.6640625" style="957" customWidth="1"/>
    <col min="65" max="1025" width="12.21875" style="950" customWidth="1"/>
    <col min="1026" max="16384" width="8.88671875" style="950"/>
  </cols>
  <sheetData>
    <row r="1" spans="1:17" ht="15" customHeight="1">
      <c r="A1" s="1208" t="s">
        <v>1079</v>
      </c>
      <c r="B1" s="1209"/>
      <c r="C1" s="1209"/>
      <c r="D1" s="1209"/>
      <c r="E1" s="1209"/>
      <c r="F1" s="1209"/>
      <c r="G1" s="1209"/>
      <c r="H1" s="1209"/>
      <c r="I1" s="1209"/>
      <c r="J1" s="1209"/>
      <c r="K1" s="1209"/>
      <c r="L1" s="1209"/>
      <c r="M1" s="935" t="s">
        <v>1051</v>
      </c>
      <c r="N1" s="2623" t="s">
        <v>2109</v>
      </c>
      <c r="O1" s="2623"/>
      <c r="P1" s="2623"/>
      <c r="Q1" s="147" t="s">
        <v>873</v>
      </c>
    </row>
    <row r="2" spans="1:17" ht="15" customHeight="1">
      <c r="A2" s="1208" t="s">
        <v>1669</v>
      </c>
      <c r="B2" s="1210" t="s">
        <v>2134</v>
      </c>
      <c r="C2" s="1211"/>
      <c r="D2" s="1211"/>
      <c r="E2" s="1211"/>
      <c r="F2" s="1211"/>
      <c r="G2" s="1211"/>
      <c r="H2" s="1211"/>
      <c r="I2" s="1211"/>
      <c r="J2" s="1211"/>
      <c r="K2" s="1211"/>
      <c r="L2" s="1211"/>
      <c r="M2" s="935" t="s">
        <v>1734</v>
      </c>
      <c r="N2" s="2613" t="s">
        <v>2135</v>
      </c>
      <c r="O2" s="2613"/>
      <c r="P2" s="2613"/>
    </row>
    <row r="3" spans="1:17" ht="15" customHeight="1">
      <c r="A3" s="1209"/>
      <c r="B3" s="1209"/>
      <c r="C3" s="1209"/>
      <c r="D3" s="1209"/>
      <c r="E3" s="1209"/>
      <c r="F3" s="1209"/>
      <c r="G3" s="1212"/>
      <c r="H3" s="1213" t="s">
        <v>2136</v>
      </c>
      <c r="I3" s="1214"/>
      <c r="J3" s="1209"/>
      <c r="K3" s="1209"/>
      <c r="L3" s="1209"/>
      <c r="M3" s="1209"/>
      <c r="N3" s="1209"/>
      <c r="O3" s="1215" t="s">
        <v>2114</v>
      </c>
      <c r="P3" s="1215" t="s">
        <v>2137</v>
      </c>
    </row>
    <row r="4" spans="1:17" ht="15" customHeight="1">
      <c r="A4" s="1209"/>
      <c r="B4" s="1209"/>
      <c r="C4" s="1209"/>
      <c r="D4" s="1209"/>
      <c r="E4" s="1209"/>
      <c r="F4" s="1209"/>
      <c r="G4" s="2616" t="s">
        <v>2230</v>
      </c>
      <c r="H4" s="2616"/>
      <c r="I4" s="2616"/>
      <c r="J4" s="1209"/>
      <c r="K4" s="1209"/>
      <c r="L4" s="1209"/>
      <c r="M4" s="1209"/>
      <c r="N4" s="1209"/>
      <c r="O4" s="2624" t="s">
        <v>2138</v>
      </c>
      <c r="P4" s="2624"/>
    </row>
    <row r="5" spans="1:17" ht="15" customHeight="1">
      <c r="A5" s="1216"/>
      <c r="B5" s="1216"/>
      <c r="C5" s="1216"/>
      <c r="D5" s="1216"/>
      <c r="E5" s="1216"/>
      <c r="F5" s="1216"/>
      <c r="G5" s="1217"/>
      <c r="H5" s="1216"/>
      <c r="I5" s="1216"/>
      <c r="J5" s="1216"/>
      <c r="K5" s="1216"/>
      <c r="L5" s="1216"/>
      <c r="M5" s="1216"/>
      <c r="N5" s="1216"/>
      <c r="O5" s="1218"/>
      <c r="P5" s="1218"/>
    </row>
    <row r="6" spans="1:17" ht="15" customHeight="1">
      <c r="A6" s="1219" t="s">
        <v>2139</v>
      </c>
      <c r="B6" s="2625" t="s">
        <v>2140</v>
      </c>
      <c r="C6" s="2625"/>
      <c r="D6" s="2625"/>
      <c r="E6" s="2625"/>
      <c r="F6" s="2625"/>
      <c r="G6" s="2625"/>
      <c r="H6" s="2625"/>
      <c r="I6" s="2625" t="s">
        <v>2141</v>
      </c>
      <c r="J6" s="2625"/>
      <c r="K6" s="2625"/>
      <c r="L6" s="2625"/>
      <c r="M6" s="2625"/>
      <c r="N6" s="2625"/>
      <c r="O6" s="2625"/>
      <c r="P6" s="2626" t="s">
        <v>1285</v>
      </c>
    </row>
    <row r="7" spans="1:17" ht="15" customHeight="1">
      <c r="A7" s="1221" t="s">
        <v>2142</v>
      </c>
      <c r="B7" s="1220" t="s">
        <v>1062</v>
      </c>
      <c r="C7" s="1222" t="s">
        <v>2117</v>
      </c>
      <c r="D7" s="1222" t="s">
        <v>2118</v>
      </c>
      <c r="E7" s="1222" t="s">
        <v>2126</v>
      </c>
      <c r="F7" s="1223" t="s">
        <v>2127</v>
      </c>
      <c r="G7" s="1222" t="s">
        <v>2128</v>
      </c>
      <c r="H7" s="1222" t="s">
        <v>2129</v>
      </c>
      <c r="I7" s="1220" t="s">
        <v>1062</v>
      </c>
      <c r="J7" s="1222" t="s">
        <v>2117</v>
      </c>
      <c r="K7" s="1222" t="s">
        <v>2118</v>
      </c>
      <c r="L7" s="1222" t="s">
        <v>2126</v>
      </c>
      <c r="M7" s="1223" t="s">
        <v>2127</v>
      </c>
      <c r="N7" s="1222" t="s">
        <v>2128</v>
      </c>
      <c r="O7" s="1222" t="s">
        <v>2129</v>
      </c>
      <c r="P7" s="2626"/>
      <c r="Q7" s="958"/>
    </row>
    <row r="8" spans="1:17" ht="15" customHeight="1">
      <c r="A8" s="1224" t="s">
        <v>1059</v>
      </c>
      <c r="B8" s="1225"/>
      <c r="C8" s="1225"/>
      <c r="D8" s="1225"/>
      <c r="E8" s="1225"/>
      <c r="F8" s="1225"/>
      <c r="G8" s="1225"/>
      <c r="H8" s="1225"/>
      <c r="I8" s="1225"/>
      <c r="J8" s="1225"/>
      <c r="K8" s="1225"/>
      <c r="L8" s="1225"/>
      <c r="M8" s="1225"/>
      <c r="N8" s="1225"/>
      <c r="O8" s="1225"/>
      <c r="P8" s="1226"/>
    </row>
    <row r="9" spans="1:17" ht="15" customHeight="1">
      <c r="A9" s="1224" t="s">
        <v>2171</v>
      </c>
      <c r="B9" s="1240">
        <f>SUM(C9:H9)</f>
        <v>16</v>
      </c>
      <c r="C9" s="1225">
        <v>0</v>
      </c>
      <c r="D9" s="1225">
        <v>0</v>
      </c>
      <c r="E9" s="1225">
        <v>0</v>
      </c>
      <c r="F9" s="1225">
        <v>14</v>
      </c>
      <c r="G9" s="1225">
        <v>0</v>
      </c>
      <c r="H9" s="1225">
        <v>2</v>
      </c>
      <c r="I9" s="1240">
        <f>SUM(J9:O9)</f>
        <v>85</v>
      </c>
      <c r="J9" s="1225">
        <v>0</v>
      </c>
      <c r="K9" s="1225">
        <v>0</v>
      </c>
      <c r="L9" s="1225">
        <v>0</v>
      </c>
      <c r="M9" s="1225">
        <v>77</v>
      </c>
      <c r="N9" s="1225">
        <v>0</v>
      </c>
      <c r="O9" s="1225">
        <v>8</v>
      </c>
      <c r="P9" s="1227"/>
    </row>
    <row r="10" spans="1:17" ht="15" customHeight="1">
      <c r="A10" s="1224"/>
      <c r="B10" s="1225"/>
      <c r="C10" s="1225"/>
      <c r="D10" s="1225"/>
      <c r="E10" s="1225"/>
      <c r="F10" s="1225"/>
      <c r="G10" s="1225"/>
      <c r="H10" s="1225"/>
      <c r="I10" s="1225"/>
      <c r="J10" s="1225"/>
      <c r="K10" s="1225"/>
      <c r="L10" s="1225"/>
      <c r="M10" s="1225"/>
      <c r="N10" s="1225"/>
      <c r="O10" s="1225"/>
      <c r="P10" s="1227"/>
    </row>
    <row r="11" spans="1:17" ht="15" customHeight="1">
      <c r="A11" s="1224"/>
      <c r="B11" s="1225"/>
      <c r="C11" s="1225"/>
      <c r="D11" s="1225"/>
      <c r="E11" s="1225"/>
      <c r="F11" s="1225"/>
      <c r="G11" s="1225"/>
      <c r="H11" s="1225"/>
      <c r="I11" s="1225"/>
      <c r="J11" s="1225"/>
      <c r="K11" s="1225"/>
      <c r="L11" s="1225"/>
      <c r="M11" s="1225"/>
      <c r="N11" s="1225"/>
      <c r="O11" s="1225"/>
      <c r="P11" s="1227"/>
    </row>
    <row r="12" spans="1:17" ht="15" customHeight="1">
      <c r="A12" s="1224"/>
      <c r="B12" s="1225"/>
      <c r="C12" s="1225"/>
      <c r="D12" s="1225"/>
      <c r="E12" s="1225"/>
      <c r="F12" s="1225"/>
      <c r="G12" s="1225"/>
      <c r="H12" s="1225"/>
      <c r="I12" s="1225"/>
      <c r="J12" s="1225"/>
      <c r="K12" s="1225"/>
      <c r="L12" s="1225"/>
      <c r="M12" s="1225"/>
      <c r="N12" s="1225"/>
      <c r="O12" s="1225"/>
      <c r="P12" s="1227"/>
    </row>
    <row r="13" spans="1:17" ht="15" customHeight="1">
      <c r="A13" s="1224"/>
      <c r="B13" s="1225"/>
      <c r="C13" s="1225"/>
      <c r="D13" s="1225"/>
      <c r="E13" s="1225"/>
      <c r="F13" s="1225"/>
      <c r="G13" s="1225"/>
      <c r="H13" s="1225"/>
      <c r="I13" s="1225"/>
      <c r="J13" s="1225"/>
      <c r="K13" s="1225"/>
      <c r="L13" s="1225"/>
      <c r="M13" s="1225"/>
      <c r="N13" s="1225"/>
      <c r="O13" s="1225"/>
      <c r="P13" s="1227"/>
    </row>
    <row r="14" spans="1:17" ht="15" customHeight="1">
      <c r="A14" s="1224"/>
      <c r="B14" s="1225"/>
      <c r="C14" s="1225"/>
      <c r="D14" s="1225"/>
      <c r="E14" s="1225"/>
      <c r="F14" s="1225"/>
      <c r="G14" s="1225"/>
      <c r="H14" s="1225"/>
      <c r="I14" s="1225"/>
      <c r="J14" s="1225"/>
      <c r="K14" s="1225"/>
      <c r="L14" s="1225"/>
      <c r="M14" s="1225"/>
      <c r="N14" s="1225"/>
      <c r="O14" s="1225"/>
      <c r="P14" s="1227"/>
    </row>
    <row r="15" spans="1:17" ht="15" customHeight="1">
      <c r="A15" s="1224"/>
      <c r="B15" s="1225"/>
      <c r="C15" s="1225"/>
      <c r="D15" s="1225"/>
      <c r="E15" s="1225"/>
      <c r="F15" s="1225"/>
      <c r="G15" s="1225"/>
      <c r="H15" s="1225"/>
      <c r="I15" s="1225"/>
      <c r="J15" s="1225"/>
      <c r="K15" s="1225"/>
      <c r="L15" s="1225"/>
      <c r="M15" s="1225"/>
      <c r="N15" s="1225"/>
      <c r="O15" s="1225"/>
      <c r="P15" s="1227"/>
    </row>
    <row r="16" spans="1:17" ht="15" customHeight="1">
      <c r="A16" s="1224"/>
      <c r="B16" s="1225"/>
      <c r="C16" s="1225"/>
      <c r="D16" s="1225"/>
      <c r="E16" s="1225"/>
      <c r="F16" s="1225"/>
      <c r="G16" s="1225"/>
      <c r="H16" s="1225"/>
      <c r="I16" s="1225"/>
      <c r="J16" s="1225"/>
      <c r="K16" s="1225"/>
      <c r="L16" s="1225"/>
      <c r="M16" s="1225"/>
      <c r="N16" s="1225"/>
      <c r="O16" s="1225"/>
      <c r="P16" s="1227"/>
    </row>
    <row r="17" spans="1:64" ht="15" customHeight="1">
      <c r="A17" s="1224"/>
      <c r="B17" s="1225"/>
      <c r="C17" s="1225"/>
      <c r="D17" s="1225"/>
      <c r="E17" s="1225"/>
      <c r="F17" s="1225"/>
      <c r="G17" s="1225"/>
      <c r="H17" s="1225"/>
      <c r="I17" s="1225"/>
      <c r="J17" s="1225"/>
      <c r="K17" s="1225"/>
      <c r="L17" s="1225"/>
      <c r="M17" s="1225"/>
      <c r="N17" s="1225"/>
      <c r="O17" s="1225"/>
      <c r="P17" s="1227"/>
    </row>
    <row r="18" spans="1:64" ht="15" customHeight="1">
      <c r="A18" s="1224"/>
      <c r="B18" s="1225"/>
      <c r="C18" s="1225"/>
      <c r="D18" s="1225"/>
      <c r="E18" s="1225"/>
      <c r="F18" s="1225"/>
      <c r="G18" s="1225"/>
      <c r="H18" s="1225"/>
      <c r="I18" s="1225"/>
      <c r="J18" s="1225"/>
      <c r="K18" s="1225"/>
      <c r="L18" s="1225"/>
      <c r="M18" s="1225"/>
      <c r="N18" s="1225"/>
      <c r="O18" s="1225"/>
      <c r="P18" s="1227"/>
    </row>
    <row r="19" spans="1:64" ht="15" customHeight="1">
      <c r="A19" s="1224"/>
      <c r="B19" s="1225"/>
      <c r="C19" s="1225"/>
      <c r="D19" s="1225"/>
      <c r="E19" s="1225"/>
      <c r="F19" s="1225"/>
      <c r="G19" s="1225"/>
      <c r="H19" s="1225"/>
      <c r="I19" s="1225"/>
      <c r="J19" s="1225"/>
      <c r="K19" s="1225"/>
      <c r="L19" s="1225"/>
      <c r="M19" s="1225"/>
      <c r="N19" s="1225"/>
      <c r="O19" s="1225"/>
      <c r="P19" s="1227"/>
    </row>
    <row r="20" spans="1:64" ht="15" customHeight="1">
      <c r="A20" s="1224"/>
      <c r="B20" s="1225"/>
      <c r="C20" s="1225"/>
      <c r="D20" s="1225"/>
      <c r="E20" s="1225"/>
      <c r="F20" s="1225"/>
      <c r="G20" s="1225"/>
      <c r="H20" s="1225"/>
      <c r="I20" s="1225"/>
      <c r="J20" s="1225"/>
      <c r="K20" s="1225"/>
      <c r="L20" s="1225"/>
      <c r="M20" s="1225"/>
      <c r="N20" s="1225"/>
      <c r="O20" s="1225"/>
      <c r="P20" s="1227"/>
    </row>
    <row r="21" spans="1:64" ht="15" customHeight="1">
      <c r="A21" s="1224"/>
      <c r="B21" s="1225"/>
      <c r="C21" s="1225"/>
      <c r="D21" s="1225"/>
      <c r="E21" s="1225"/>
      <c r="F21" s="1225"/>
      <c r="G21" s="1225"/>
      <c r="H21" s="1225"/>
      <c r="I21" s="1225"/>
      <c r="J21" s="1225"/>
      <c r="K21" s="1225"/>
      <c r="L21" s="1225"/>
      <c r="M21" s="1225"/>
      <c r="N21" s="1225"/>
      <c r="O21" s="1225"/>
      <c r="P21" s="1227"/>
    </row>
    <row r="22" spans="1:64" ht="15" customHeight="1">
      <c r="A22" s="1224"/>
      <c r="B22" s="1225"/>
      <c r="C22" s="1225"/>
      <c r="D22" s="1225"/>
      <c r="E22" s="1225"/>
      <c r="F22" s="1225"/>
      <c r="G22" s="1225"/>
      <c r="H22" s="1225"/>
      <c r="I22" s="1225"/>
      <c r="J22" s="1225"/>
      <c r="K22" s="1225"/>
      <c r="L22" s="1225"/>
      <c r="M22" s="1225"/>
      <c r="N22" s="1225"/>
      <c r="O22" s="1225"/>
      <c r="P22" s="1227"/>
    </row>
    <row r="23" spans="1:64" ht="15" customHeight="1">
      <c r="A23" s="1224"/>
      <c r="B23" s="1225"/>
      <c r="C23" s="1225"/>
      <c r="D23" s="1225"/>
      <c r="E23" s="1225"/>
      <c r="F23" s="1225"/>
      <c r="G23" s="1225"/>
      <c r="H23" s="1225"/>
      <c r="I23" s="1225"/>
      <c r="J23" s="1225"/>
      <c r="K23" s="1225"/>
      <c r="L23" s="1225"/>
      <c r="M23" s="1225"/>
      <c r="N23" s="1225"/>
      <c r="O23" s="1225"/>
      <c r="P23" s="1227"/>
    </row>
    <row r="24" spans="1:64" ht="15" customHeight="1">
      <c r="A24" s="1224"/>
      <c r="B24" s="1225"/>
      <c r="C24" s="1225"/>
      <c r="D24" s="1225"/>
      <c r="E24" s="1225"/>
      <c r="F24" s="1225"/>
      <c r="G24" s="1225"/>
      <c r="H24" s="1225"/>
      <c r="I24" s="1225"/>
      <c r="J24" s="1225"/>
      <c r="K24" s="1225"/>
      <c r="L24" s="1225"/>
      <c r="M24" s="1225"/>
      <c r="N24" s="1225"/>
      <c r="O24" s="1225"/>
      <c r="P24" s="1227"/>
    </row>
    <row r="25" spans="1:64" ht="15" customHeight="1">
      <c r="A25" s="1224"/>
      <c r="B25" s="1225"/>
      <c r="C25" s="1225"/>
      <c r="D25" s="1225"/>
      <c r="E25" s="1225"/>
      <c r="F25" s="1225"/>
      <c r="G25" s="1225"/>
      <c r="H25" s="1225"/>
      <c r="I25" s="1225"/>
      <c r="J25" s="1225"/>
      <c r="K25" s="1225"/>
      <c r="L25" s="1225"/>
      <c r="M25" s="1225"/>
      <c r="N25" s="1225"/>
      <c r="O25" s="1225"/>
      <c r="P25" s="1227"/>
    </row>
    <row r="26" spans="1:64" ht="15" customHeight="1">
      <c r="A26" s="1224"/>
      <c r="B26" s="1225"/>
      <c r="C26" s="1225"/>
      <c r="D26" s="1225"/>
      <c r="E26" s="1225"/>
      <c r="F26" s="1225"/>
      <c r="G26" s="1225"/>
      <c r="H26" s="1225"/>
      <c r="I26" s="1225"/>
      <c r="J26" s="1225"/>
      <c r="K26" s="1225"/>
      <c r="L26" s="1225"/>
      <c r="M26" s="1225"/>
      <c r="N26" s="1225"/>
      <c r="O26" s="1225"/>
      <c r="P26" s="1227"/>
    </row>
    <row r="27" spans="1:64" ht="15" customHeight="1">
      <c r="A27" s="1224"/>
      <c r="B27" s="1225"/>
      <c r="C27" s="1225"/>
      <c r="D27" s="1225"/>
      <c r="E27" s="1225"/>
      <c r="F27" s="1225"/>
      <c r="G27" s="1225"/>
      <c r="H27" s="1225"/>
      <c r="I27" s="1225"/>
      <c r="J27" s="1225"/>
      <c r="K27" s="1225"/>
      <c r="L27" s="1225"/>
      <c r="M27" s="1225"/>
      <c r="N27" s="1225"/>
      <c r="O27" s="1225"/>
      <c r="P27" s="1227"/>
    </row>
    <row r="28" spans="1:64" ht="15" customHeight="1">
      <c r="A28" s="1228"/>
      <c r="B28" s="1229"/>
      <c r="C28" s="1229"/>
      <c r="D28" s="1229"/>
      <c r="E28" s="1229"/>
      <c r="F28" s="1229"/>
      <c r="G28" s="1229"/>
      <c r="H28" s="1229"/>
      <c r="I28" s="1229"/>
      <c r="J28" s="1229"/>
      <c r="K28" s="1229"/>
      <c r="L28" s="1229"/>
      <c r="M28" s="1229"/>
      <c r="N28" s="1229"/>
      <c r="O28" s="1229"/>
      <c r="P28" s="1217"/>
    </row>
    <row r="29" spans="1:64" ht="15" customHeight="1">
      <c r="A29" s="1230" t="s">
        <v>1222</v>
      </c>
      <c r="B29" s="1231"/>
      <c r="C29" s="1230"/>
      <c r="D29" s="1230" t="s">
        <v>1223</v>
      </c>
      <c r="E29" s="1231"/>
      <c r="F29" s="1230"/>
      <c r="G29" s="1230" t="s">
        <v>1150</v>
      </c>
      <c r="H29" s="1232"/>
      <c r="I29" s="1230"/>
      <c r="J29" s="1212"/>
      <c r="K29" s="1232"/>
      <c r="L29" s="1230"/>
      <c r="M29" s="1230" t="s">
        <v>2143</v>
      </c>
      <c r="N29" s="1233"/>
      <c r="O29" s="1233"/>
      <c r="P29" s="1233"/>
      <c r="Q29" s="960"/>
      <c r="R29" s="960"/>
      <c r="S29" s="960"/>
      <c r="T29" s="960"/>
      <c r="U29" s="960"/>
      <c r="V29" s="960"/>
      <c r="W29" s="960"/>
      <c r="X29" s="960"/>
      <c r="Y29" s="960"/>
      <c r="Z29" s="960"/>
      <c r="AA29" s="960"/>
      <c r="AB29" s="960"/>
      <c r="AC29" s="960"/>
      <c r="AD29" s="960"/>
      <c r="AE29" s="960"/>
      <c r="AF29" s="960"/>
      <c r="AG29" s="960"/>
      <c r="AH29" s="960"/>
      <c r="AI29" s="960"/>
      <c r="AJ29" s="960"/>
      <c r="AK29" s="960"/>
      <c r="AL29" s="960"/>
      <c r="AM29" s="960"/>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row>
    <row r="30" spans="1:64" ht="15" customHeight="1">
      <c r="A30" s="1231"/>
      <c r="B30" s="1230"/>
      <c r="C30" s="1230"/>
      <c r="D30" s="1230"/>
      <c r="E30" s="1230"/>
      <c r="F30" s="1230"/>
      <c r="G30" s="1230" t="s">
        <v>1152</v>
      </c>
      <c r="H30" s="1230"/>
      <c r="I30" s="1230"/>
      <c r="J30" s="1230"/>
      <c r="K30" s="1230"/>
      <c r="L30" s="1230"/>
      <c r="M30" s="1234"/>
      <c r="N30" s="1234"/>
      <c r="O30" s="1234"/>
      <c r="P30" s="1234"/>
      <c r="Q30" s="961"/>
      <c r="R30" s="961"/>
      <c r="S30" s="961"/>
      <c r="T30" s="961"/>
      <c r="U30" s="961"/>
      <c r="V30" s="961"/>
      <c r="W30" s="961"/>
      <c r="X30" s="961"/>
      <c r="Y30" s="961"/>
      <c r="Z30" s="961"/>
      <c r="AA30" s="961"/>
      <c r="AB30" s="961"/>
      <c r="AC30" s="961"/>
      <c r="AD30" s="961"/>
      <c r="AE30" s="961"/>
      <c r="AF30" s="961"/>
      <c r="AG30" s="961"/>
      <c r="AH30" s="961"/>
      <c r="AI30" s="961"/>
      <c r="AJ30" s="961"/>
      <c r="AK30" s="961"/>
      <c r="AL30" s="961"/>
      <c r="AM30" s="961"/>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row>
    <row r="31" spans="1:64" ht="15" customHeight="1">
      <c r="A31" s="1231"/>
      <c r="B31" s="1230"/>
      <c r="C31" s="1230"/>
      <c r="D31" s="1230"/>
      <c r="E31" s="1230"/>
      <c r="F31" s="1230"/>
      <c r="G31" s="1230"/>
      <c r="H31" s="1230"/>
      <c r="I31" s="1230"/>
      <c r="J31" s="1230"/>
      <c r="K31" s="1230"/>
      <c r="L31" s="1230"/>
      <c r="M31" s="1234" t="s">
        <v>2285</v>
      </c>
      <c r="N31" s="1212"/>
      <c r="O31" s="1234"/>
      <c r="P31" s="1234"/>
      <c r="Q31" s="961"/>
      <c r="R31" s="961"/>
      <c r="S31" s="961"/>
      <c r="T31" s="961"/>
      <c r="U31" s="961"/>
      <c r="V31" s="961"/>
      <c r="W31" s="961"/>
      <c r="X31" s="961"/>
      <c r="Y31" s="961"/>
      <c r="Z31" s="961"/>
      <c r="AA31" s="961"/>
      <c r="AB31" s="961"/>
      <c r="AC31" s="961"/>
      <c r="AD31" s="961"/>
      <c r="AE31" s="961"/>
      <c r="AF31" s="961"/>
      <c r="AG31" s="961"/>
      <c r="AH31" s="961"/>
      <c r="AI31" s="961"/>
      <c r="AJ31" s="961"/>
      <c r="AK31" s="961"/>
      <c r="AL31" s="961"/>
      <c r="AM31" s="961"/>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row>
    <row r="32" spans="1:64">
      <c r="A32" s="1235" t="s">
        <v>2288</v>
      </c>
      <c r="B32" s="1235"/>
      <c r="C32" s="1235"/>
      <c r="D32" s="1235"/>
      <c r="E32" s="1235"/>
      <c r="F32" s="1235"/>
      <c r="G32" s="1235"/>
      <c r="H32" s="1235"/>
      <c r="I32" s="1235"/>
      <c r="J32" s="1235"/>
      <c r="K32" s="1235"/>
      <c r="L32" s="1235"/>
      <c r="M32" s="1235"/>
      <c r="N32" s="1235"/>
      <c r="O32" s="1235"/>
      <c r="P32" s="1235"/>
      <c r="Q32" s="962"/>
      <c r="R32" s="962"/>
      <c r="S32" s="962"/>
      <c r="T32" s="962"/>
      <c r="U32" s="962"/>
      <c r="V32" s="962"/>
      <c r="W32" s="962"/>
      <c r="X32" s="962"/>
      <c r="Y32" s="962"/>
      <c r="Z32" s="962"/>
      <c r="AA32" s="962"/>
      <c r="AB32" s="962"/>
      <c r="AC32" s="962"/>
      <c r="AD32" s="962"/>
      <c r="AE32" s="962"/>
      <c r="AF32" s="962"/>
      <c r="AG32" s="962"/>
      <c r="AH32" s="962"/>
      <c r="AI32" s="962"/>
      <c r="AJ32" s="962"/>
      <c r="AK32" s="962"/>
      <c r="AL32" s="962"/>
      <c r="AM32" s="962"/>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row>
    <row r="33" spans="1:64">
      <c r="A33" s="1235" t="s">
        <v>2144</v>
      </c>
      <c r="B33" s="1235"/>
      <c r="C33" s="1235"/>
      <c r="D33" s="1235"/>
      <c r="E33" s="1235"/>
      <c r="F33" s="1235"/>
      <c r="G33" s="1235"/>
      <c r="H33" s="1235"/>
      <c r="I33" s="1235"/>
      <c r="J33" s="1235"/>
      <c r="K33" s="1235"/>
      <c r="L33" s="1235"/>
      <c r="M33" s="1235"/>
      <c r="N33" s="1235"/>
      <c r="O33" s="1235"/>
      <c r="P33" s="1235"/>
      <c r="Q33" s="962"/>
      <c r="R33" s="962"/>
      <c r="S33" s="962"/>
      <c r="T33" s="962"/>
      <c r="U33" s="962"/>
      <c r="V33" s="962"/>
      <c r="W33" s="962"/>
      <c r="X33" s="962"/>
      <c r="Y33" s="962"/>
      <c r="Z33" s="962"/>
      <c r="AA33" s="962"/>
      <c r="AB33" s="962"/>
      <c r="AC33" s="962"/>
      <c r="AD33" s="962"/>
      <c r="AE33" s="962"/>
      <c r="AF33" s="962"/>
      <c r="AG33" s="962"/>
      <c r="AH33" s="962"/>
      <c r="AI33" s="962"/>
      <c r="AJ33" s="962"/>
      <c r="AK33" s="962"/>
      <c r="AL33" s="962"/>
      <c r="AM33" s="959"/>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row>
    <row r="34" spans="1:64">
      <c r="A34" s="962"/>
      <c r="B34" s="962"/>
      <c r="C34" s="96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62"/>
      <c r="AF34" s="962"/>
      <c r="AG34" s="962"/>
      <c r="AH34" s="962"/>
      <c r="AI34" s="962"/>
      <c r="AJ34" s="962"/>
      <c r="AK34" s="962"/>
      <c r="AL34" s="962"/>
      <c r="AM34" s="959"/>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row>
    <row r="35" spans="1:64">
      <c r="A35" s="962"/>
      <c r="B35" s="962"/>
      <c r="C35" s="962"/>
      <c r="D35" s="962"/>
      <c r="E35" s="962"/>
      <c r="F35" s="962"/>
      <c r="G35" s="962"/>
      <c r="H35" s="962"/>
      <c r="I35" s="962"/>
      <c r="J35" s="962"/>
      <c r="K35" s="962"/>
      <c r="L35" s="962"/>
      <c r="M35" s="962"/>
      <c r="N35" s="962"/>
      <c r="O35" s="962"/>
      <c r="P35" s="962"/>
      <c r="Q35" s="962"/>
      <c r="R35" s="962"/>
      <c r="S35" s="962"/>
      <c r="T35" s="962"/>
      <c r="U35" s="962"/>
      <c r="V35" s="962"/>
      <c r="W35" s="962"/>
      <c r="X35" s="962"/>
      <c r="Y35" s="962"/>
      <c r="Z35" s="962"/>
      <c r="AA35" s="962"/>
      <c r="AB35" s="962"/>
      <c r="AC35" s="962"/>
      <c r="AD35" s="962"/>
      <c r="AE35" s="962"/>
      <c r="AF35" s="962"/>
      <c r="AG35" s="962"/>
      <c r="AH35" s="962"/>
      <c r="AI35" s="962"/>
      <c r="AJ35" s="962"/>
      <c r="AK35" s="962"/>
      <c r="AL35" s="962"/>
      <c r="AM35" s="959"/>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row>
    <row r="36" spans="1:64">
      <c r="A36" s="963"/>
      <c r="B36" s="963"/>
      <c r="C36" s="963"/>
      <c r="D36" s="964"/>
      <c r="E36" s="964"/>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c r="AL36" s="964"/>
      <c r="AM36" s="964"/>
      <c r="AN36" s="964"/>
      <c r="AO36" s="964"/>
      <c r="AP36" s="964"/>
      <c r="AQ36" s="964"/>
      <c r="AR36" s="964"/>
      <c r="AS36" s="964"/>
      <c r="AT36" s="964"/>
      <c r="AU36" s="964"/>
      <c r="AV36" s="964"/>
      <c r="AW36" s="964"/>
      <c r="AX36" s="964"/>
      <c r="AY36" s="964"/>
      <c r="AZ36" s="964"/>
      <c r="BA36" s="964"/>
      <c r="BB36" s="964"/>
      <c r="BC36" s="964"/>
      <c r="BD36" s="964"/>
      <c r="BE36" s="964"/>
      <c r="BF36" s="964"/>
      <c r="BG36" s="964"/>
      <c r="BH36" s="964"/>
      <c r="BI36" s="964"/>
      <c r="BJ36" s="964"/>
      <c r="BK36" s="964"/>
      <c r="BL36" s="964"/>
    </row>
    <row r="37" spans="1:64" ht="14.4">
      <c r="A37" s="964"/>
      <c r="B37" s="964"/>
      <c r="C37" s="964"/>
      <c r="D37" s="964"/>
      <c r="E37" s="964"/>
      <c r="F37" s="964"/>
      <c r="G37" s="964"/>
      <c r="H37" s="964"/>
      <c r="I37" s="964"/>
      <c r="J37" s="964"/>
      <c r="K37" s="964"/>
      <c r="L37" s="964"/>
      <c r="M37" s="964"/>
      <c r="N37" s="964"/>
      <c r="O37" s="964"/>
      <c r="P37" s="964"/>
      <c r="Q37" s="964"/>
      <c r="R37" s="964"/>
      <c r="S37" s="964"/>
      <c r="T37" s="964"/>
      <c r="U37" s="964"/>
      <c r="V37" s="964"/>
      <c r="W37" s="964"/>
      <c r="X37" s="964"/>
      <c r="Y37" s="964"/>
      <c r="Z37" s="964"/>
      <c r="AA37" s="964"/>
      <c r="AB37" s="964"/>
      <c r="AC37" s="964"/>
      <c r="AD37" s="964"/>
      <c r="AE37" s="964"/>
      <c r="AF37" s="964"/>
      <c r="AG37" s="964"/>
      <c r="AH37" s="964"/>
      <c r="AI37" s="964"/>
      <c r="AJ37" s="964"/>
      <c r="AK37" s="964"/>
      <c r="AL37" s="964"/>
      <c r="AM37" s="964"/>
      <c r="AN37" s="964"/>
      <c r="AO37" s="964"/>
      <c r="AP37" s="964"/>
      <c r="AQ37" s="964"/>
      <c r="AR37" s="964"/>
      <c r="AS37" s="964"/>
      <c r="AT37" s="964"/>
      <c r="AU37" s="964"/>
      <c r="AV37" s="964"/>
      <c r="AW37" s="964"/>
      <c r="AX37" s="964"/>
      <c r="AY37" s="964"/>
      <c r="AZ37" s="964"/>
      <c r="BA37" s="964"/>
      <c r="BB37" s="964"/>
      <c r="BC37" s="964"/>
      <c r="BD37" s="964"/>
      <c r="BE37" s="964"/>
      <c r="BF37" s="964"/>
      <c r="BG37" s="964"/>
      <c r="BH37" s="964"/>
      <c r="BI37" s="964"/>
      <c r="BJ37" s="964"/>
      <c r="BK37" s="964"/>
      <c r="BL37" s="964"/>
    </row>
    <row r="38" spans="1:64" ht="14.4">
      <c r="A38" s="964"/>
      <c r="B38" s="964"/>
      <c r="C38" s="964"/>
      <c r="D38" s="964"/>
      <c r="E38" s="964"/>
      <c r="F38" s="964"/>
      <c r="G38" s="964"/>
      <c r="H38" s="964"/>
      <c r="I38" s="964"/>
      <c r="J38" s="964"/>
      <c r="K38" s="964"/>
      <c r="L38" s="964"/>
      <c r="M38" s="964"/>
      <c r="N38" s="964"/>
      <c r="O38" s="964"/>
      <c r="P38" s="964"/>
      <c r="Q38" s="964"/>
      <c r="R38" s="964"/>
      <c r="S38" s="964"/>
      <c r="T38" s="964"/>
      <c r="U38" s="964"/>
      <c r="V38" s="964"/>
      <c r="W38" s="964"/>
      <c r="X38" s="964"/>
      <c r="Y38" s="964"/>
      <c r="Z38" s="964"/>
      <c r="AA38" s="964"/>
      <c r="AB38" s="964"/>
      <c r="AC38" s="964"/>
      <c r="AD38" s="964"/>
      <c r="AE38" s="964"/>
      <c r="AF38" s="964"/>
      <c r="AG38" s="964"/>
      <c r="AH38" s="964"/>
      <c r="AI38" s="964"/>
      <c r="AJ38" s="964"/>
      <c r="AK38" s="964"/>
      <c r="AL38" s="964"/>
      <c r="AM38" s="964"/>
      <c r="AN38" s="964"/>
      <c r="AO38" s="964"/>
      <c r="AP38" s="964"/>
      <c r="AQ38" s="964"/>
      <c r="AR38" s="964"/>
      <c r="AS38" s="964"/>
      <c r="AT38" s="964"/>
      <c r="AU38" s="964"/>
      <c r="AV38" s="964"/>
      <c r="AW38" s="964"/>
      <c r="AX38" s="964"/>
      <c r="AY38" s="964"/>
      <c r="AZ38" s="964"/>
      <c r="BA38" s="964"/>
      <c r="BB38" s="964"/>
      <c r="BC38" s="964"/>
      <c r="BD38" s="964"/>
      <c r="BE38" s="964"/>
      <c r="BF38" s="964"/>
      <c r="BG38" s="964"/>
      <c r="BH38" s="964"/>
      <c r="BI38" s="964"/>
      <c r="BJ38" s="964"/>
      <c r="BK38" s="964"/>
      <c r="BL38" s="964"/>
    </row>
    <row r="39" spans="1:64" ht="14.4">
      <c r="A39" s="964"/>
      <c r="B39" s="964"/>
      <c r="C39" s="964"/>
      <c r="D39" s="964"/>
      <c r="E39" s="964"/>
      <c r="F39" s="964"/>
      <c r="G39" s="964"/>
      <c r="H39" s="964"/>
      <c r="I39" s="964"/>
      <c r="J39" s="964"/>
      <c r="K39" s="964"/>
      <c r="L39" s="964"/>
      <c r="M39" s="964"/>
      <c r="N39" s="964"/>
      <c r="O39" s="964"/>
      <c r="P39" s="964"/>
      <c r="Q39" s="964"/>
      <c r="R39" s="964"/>
      <c r="S39" s="964"/>
      <c r="T39" s="964"/>
      <c r="U39" s="964"/>
      <c r="V39" s="964"/>
      <c r="W39" s="964"/>
      <c r="X39" s="964"/>
      <c r="Y39" s="964"/>
      <c r="Z39" s="964"/>
      <c r="AA39" s="964"/>
      <c r="AB39" s="964"/>
      <c r="AC39" s="964"/>
      <c r="AD39" s="964"/>
      <c r="AE39" s="964"/>
      <c r="AF39" s="964"/>
      <c r="AG39" s="964"/>
      <c r="AH39" s="964"/>
      <c r="AI39" s="964"/>
      <c r="AJ39" s="964"/>
      <c r="AK39" s="964"/>
      <c r="AL39" s="964"/>
      <c r="AM39" s="964"/>
      <c r="AN39" s="964"/>
      <c r="AO39" s="964"/>
      <c r="AP39" s="964"/>
      <c r="AQ39" s="964"/>
      <c r="AR39" s="964"/>
      <c r="AS39" s="964"/>
      <c r="AT39" s="964"/>
      <c r="AU39" s="964"/>
      <c r="AV39" s="964"/>
      <c r="AW39" s="964"/>
      <c r="AX39" s="964"/>
      <c r="AY39" s="964"/>
      <c r="AZ39" s="964"/>
      <c r="BA39" s="964"/>
      <c r="BB39" s="964"/>
      <c r="BC39" s="964"/>
      <c r="BD39" s="964"/>
      <c r="BE39" s="964"/>
      <c r="BF39" s="964"/>
      <c r="BG39" s="964"/>
      <c r="BH39" s="964"/>
      <c r="BI39" s="964"/>
      <c r="BJ39" s="964"/>
      <c r="BK39" s="964"/>
      <c r="BL39" s="964"/>
    </row>
    <row r="40" spans="1:64" ht="14.4">
      <c r="A40" s="964"/>
      <c r="B40" s="964"/>
      <c r="C40" s="964"/>
      <c r="D40" s="964"/>
      <c r="E40" s="964"/>
      <c r="F40" s="964"/>
      <c r="G40" s="964"/>
      <c r="H40" s="964"/>
      <c r="I40" s="964"/>
      <c r="J40" s="964"/>
      <c r="K40" s="964"/>
      <c r="L40" s="964"/>
      <c r="M40" s="964"/>
      <c r="N40" s="964"/>
      <c r="O40" s="964"/>
      <c r="P40" s="964"/>
      <c r="Q40" s="964"/>
      <c r="R40" s="964"/>
      <c r="S40" s="964"/>
      <c r="T40" s="964"/>
      <c r="U40" s="964"/>
      <c r="V40" s="964"/>
      <c r="W40" s="964"/>
      <c r="X40" s="964"/>
      <c r="Y40" s="964"/>
      <c r="Z40" s="964"/>
      <c r="AA40" s="964"/>
      <c r="AB40" s="964"/>
      <c r="AC40" s="964"/>
      <c r="AD40" s="964"/>
      <c r="AE40" s="964"/>
      <c r="AF40" s="964"/>
      <c r="AG40" s="964"/>
      <c r="AH40" s="964"/>
      <c r="AI40" s="964"/>
      <c r="AJ40" s="964"/>
      <c r="AK40" s="964"/>
      <c r="AL40" s="964"/>
      <c r="AM40" s="964"/>
      <c r="AN40" s="964"/>
      <c r="AO40" s="964"/>
      <c r="AP40" s="964"/>
      <c r="AQ40" s="964"/>
      <c r="AR40" s="964"/>
      <c r="AS40" s="964"/>
      <c r="AT40" s="964"/>
      <c r="AU40" s="964"/>
      <c r="AV40" s="964"/>
      <c r="AW40" s="964"/>
      <c r="AX40" s="964"/>
      <c r="AY40" s="964"/>
      <c r="AZ40" s="964"/>
      <c r="BA40" s="964"/>
      <c r="BB40" s="964"/>
      <c r="BC40" s="964"/>
      <c r="BD40" s="964"/>
      <c r="BE40" s="964"/>
      <c r="BF40" s="964"/>
      <c r="BG40" s="964"/>
      <c r="BH40" s="964"/>
      <c r="BI40" s="964"/>
      <c r="BJ40" s="964"/>
      <c r="BK40" s="964"/>
      <c r="BL40" s="964"/>
    </row>
    <row r="41" spans="1:64" ht="14.4">
      <c r="A41" s="964"/>
      <c r="B41" s="964"/>
      <c r="C41" s="964"/>
      <c r="D41" s="964"/>
      <c r="E41" s="964"/>
      <c r="F41" s="964"/>
      <c r="G41" s="964"/>
      <c r="H41" s="964"/>
      <c r="I41" s="964"/>
      <c r="J41" s="964"/>
      <c r="K41" s="964"/>
      <c r="L41" s="964"/>
      <c r="M41" s="964"/>
      <c r="N41" s="964"/>
      <c r="O41" s="964"/>
      <c r="P41" s="964"/>
      <c r="Q41" s="964"/>
      <c r="R41" s="964"/>
      <c r="S41" s="964"/>
      <c r="T41" s="964"/>
      <c r="U41" s="964"/>
      <c r="V41" s="964"/>
      <c r="W41" s="964"/>
      <c r="X41" s="964"/>
      <c r="Y41" s="964"/>
      <c r="Z41" s="964"/>
      <c r="AA41" s="964"/>
      <c r="AB41" s="964"/>
      <c r="AC41" s="964"/>
      <c r="AD41" s="964"/>
      <c r="AE41" s="964"/>
      <c r="AF41" s="964"/>
      <c r="AG41" s="964"/>
      <c r="AH41" s="964"/>
      <c r="AI41" s="964"/>
      <c r="AJ41" s="964"/>
      <c r="AK41" s="964"/>
      <c r="AL41" s="964"/>
      <c r="AM41" s="964"/>
      <c r="AN41" s="964"/>
      <c r="AO41" s="964"/>
      <c r="AP41" s="964"/>
      <c r="AQ41" s="964"/>
      <c r="AR41" s="964"/>
      <c r="AS41" s="964"/>
      <c r="AT41" s="964"/>
      <c r="AU41" s="964"/>
      <c r="AV41" s="964"/>
      <c r="AW41" s="964"/>
      <c r="AX41" s="964"/>
      <c r="AY41" s="964"/>
      <c r="AZ41" s="964"/>
      <c r="BA41" s="964"/>
      <c r="BB41" s="964"/>
      <c r="BC41" s="964"/>
      <c r="BD41" s="964"/>
      <c r="BE41" s="964"/>
      <c r="BF41" s="964"/>
      <c r="BG41" s="964"/>
      <c r="BH41" s="964"/>
      <c r="BI41" s="964"/>
      <c r="BJ41" s="964"/>
      <c r="BK41" s="964"/>
      <c r="BL41" s="964"/>
    </row>
    <row r="42" spans="1:64" ht="14.4">
      <c r="A42" s="964"/>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c r="AI42" s="964"/>
      <c r="AJ42" s="964"/>
      <c r="AK42" s="964"/>
      <c r="AL42" s="964"/>
      <c r="AM42" s="964"/>
      <c r="AN42" s="964"/>
      <c r="AO42" s="964"/>
      <c r="AP42" s="964"/>
      <c r="AQ42" s="964"/>
      <c r="AR42" s="964"/>
      <c r="AS42" s="964"/>
      <c r="AT42" s="964"/>
      <c r="AU42" s="964"/>
      <c r="AV42" s="964"/>
      <c r="AW42" s="964"/>
      <c r="AX42" s="964"/>
      <c r="AY42" s="964"/>
      <c r="AZ42" s="964"/>
      <c r="BA42" s="964"/>
      <c r="BB42" s="964"/>
      <c r="BC42" s="964"/>
      <c r="BD42" s="964"/>
      <c r="BE42" s="964"/>
      <c r="BF42" s="964"/>
      <c r="BG42" s="964"/>
      <c r="BH42" s="964"/>
      <c r="BI42" s="964"/>
      <c r="BJ42" s="964"/>
      <c r="BK42" s="964"/>
      <c r="BL42" s="964"/>
    </row>
    <row r="43" spans="1:64" ht="30.6" customHeight="1">
      <c r="A43" s="965"/>
      <c r="B43" s="964"/>
      <c r="C43" s="964"/>
      <c r="D43" s="964"/>
      <c r="E43" s="964"/>
      <c r="F43" s="964"/>
      <c r="G43" s="964"/>
      <c r="H43" s="964"/>
      <c r="I43" s="964"/>
      <c r="J43" s="964"/>
      <c r="K43" s="964"/>
      <c r="L43" s="964"/>
      <c r="M43" s="964"/>
      <c r="N43" s="964"/>
      <c r="O43" s="964"/>
      <c r="P43" s="964"/>
      <c r="Q43" s="964"/>
      <c r="R43" s="964"/>
      <c r="S43" s="964"/>
      <c r="T43" s="964"/>
      <c r="U43" s="964"/>
      <c r="V43" s="964"/>
      <c r="W43" s="964"/>
      <c r="X43" s="964"/>
      <c r="Y43" s="964"/>
      <c r="Z43" s="964"/>
      <c r="AA43" s="964"/>
      <c r="AB43" s="964"/>
      <c r="AC43" s="964"/>
      <c r="AD43" s="964"/>
      <c r="AE43" s="964"/>
      <c r="AF43" s="964"/>
      <c r="AG43" s="964"/>
      <c r="AH43" s="964"/>
      <c r="AI43" s="964"/>
      <c r="AJ43" s="964"/>
      <c r="AK43" s="964"/>
      <c r="AL43" s="964"/>
      <c r="AM43" s="964"/>
      <c r="AN43" s="964"/>
      <c r="AO43" s="964"/>
      <c r="AP43" s="964"/>
      <c r="AQ43" s="964"/>
      <c r="AR43" s="964"/>
      <c r="AS43" s="964"/>
      <c r="AT43" s="964"/>
      <c r="AU43" s="964"/>
      <c r="AV43" s="964"/>
      <c r="AW43" s="964"/>
      <c r="AX43" s="964"/>
      <c r="AY43" s="964"/>
      <c r="AZ43" s="964"/>
      <c r="BA43" s="964"/>
      <c r="BB43" s="964"/>
      <c r="BC43" s="964"/>
      <c r="BD43" s="964"/>
      <c r="BE43" s="964"/>
      <c r="BF43" s="964"/>
      <c r="BG43" s="964"/>
      <c r="BH43" s="964"/>
      <c r="BI43" s="964"/>
      <c r="BJ43" s="964"/>
      <c r="BK43" s="964"/>
      <c r="BL43" s="964"/>
    </row>
    <row r="44" spans="1:64" ht="30" customHeight="1">
      <c r="A44" s="965"/>
      <c r="B44" s="964"/>
      <c r="C44" s="964"/>
      <c r="D44" s="964"/>
      <c r="E44" s="964"/>
      <c r="F44" s="964"/>
      <c r="G44" s="964"/>
      <c r="H44" s="964"/>
      <c r="I44" s="964"/>
      <c r="J44" s="964"/>
      <c r="K44" s="964"/>
      <c r="L44" s="964"/>
      <c r="M44" s="964"/>
      <c r="N44" s="964"/>
      <c r="O44" s="964"/>
      <c r="P44" s="964"/>
      <c r="Q44" s="964"/>
      <c r="R44" s="964"/>
      <c r="S44" s="964"/>
      <c r="T44" s="964"/>
      <c r="U44" s="964"/>
      <c r="V44" s="964"/>
      <c r="W44" s="964"/>
      <c r="X44" s="964"/>
      <c r="Y44" s="964"/>
      <c r="Z44" s="964"/>
      <c r="AA44" s="964"/>
      <c r="AB44" s="964"/>
      <c r="AC44" s="964"/>
      <c r="AD44" s="964"/>
      <c r="AE44" s="964"/>
      <c r="AF44" s="964"/>
      <c r="AG44" s="964"/>
      <c r="AH44" s="964"/>
      <c r="AI44" s="964"/>
      <c r="AJ44" s="964"/>
      <c r="AK44" s="964"/>
      <c r="AL44" s="964"/>
      <c r="AM44" s="964"/>
      <c r="AN44" s="964"/>
      <c r="AO44" s="964"/>
      <c r="AP44" s="964"/>
      <c r="AQ44" s="964"/>
      <c r="AR44" s="964"/>
      <c r="AS44" s="964"/>
      <c r="AT44" s="964"/>
      <c r="AU44" s="964"/>
      <c r="AV44" s="964"/>
      <c r="AW44" s="964"/>
      <c r="AX44" s="964"/>
      <c r="AY44" s="964"/>
      <c r="AZ44" s="964"/>
      <c r="BA44" s="964"/>
      <c r="BB44" s="964"/>
      <c r="BC44" s="964"/>
      <c r="BD44" s="964"/>
      <c r="BE44" s="964"/>
      <c r="BF44" s="964"/>
      <c r="BG44" s="964"/>
      <c r="BH44" s="964"/>
      <c r="BI44" s="964"/>
      <c r="BJ44" s="964"/>
      <c r="BK44" s="964"/>
      <c r="BL44" s="964"/>
    </row>
    <row r="45" spans="1:64" ht="14.4">
      <c r="A45" s="964"/>
      <c r="B45" s="964"/>
      <c r="C45" s="964"/>
      <c r="D45" s="964"/>
      <c r="E45" s="964"/>
      <c r="F45" s="964"/>
      <c r="G45" s="964"/>
      <c r="H45" s="964"/>
      <c r="I45" s="964"/>
      <c r="J45" s="964"/>
      <c r="K45" s="964"/>
      <c r="L45" s="964"/>
      <c r="M45" s="964"/>
      <c r="N45" s="964"/>
      <c r="O45" s="964"/>
      <c r="P45" s="964"/>
      <c r="Q45" s="964"/>
      <c r="R45" s="964"/>
      <c r="S45" s="964"/>
      <c r="T45" s="964"/>
      <c r="U45" s="964"/>
      <c r="V45" s="964"/>
      <c r="W45" s="964"/>
      <c r="X45" s="964"/>
      <c r="Y45" s="964"/>
      <c r="Z45" s="964"/>
      <c r="AA45" s="964"/>
      <c r="AB45" s="964"/>
      <c r="AC45" s="964"/>
      <c r="AD45" s="964"/>
      <c r="AE45" s="964"/>
      <c r="AF45" s="964"/>
      <c r="AG45" s="964"/>
      <c r="AH45" s="964"/>
      <c r="AI45" s="964"/>
      <c r="AJ45" s="964"/>
      <c r="AK45" s="964"/>
      <c r="AL45" s="964"/>
      <c r="AM45" s="964"/>
      <c r="AN45" s="964"/>
      <c r="AO45" s="964"/>
      <c r="AP45" s="964"/>
      <c r="AQ45" s="964"/>
      <c r="AR45" s="964"/>
      <c r="AS45" s="964"/>
      <c r="AT45" s="964"/>
      <c r="AU45" s="964"/>
      <c r="AV45" s="964"/>
      <c r="AW45" s="964"/>
      <c r="AX45" s="964"/>
      <c r="AY45" s="964"/>
      <c r="AZ45" s="964"/>
      <c r="BA45" s="964"/>
      <c r="BB45" s="964"/>
      <c r="BC45" s="964"/>
      <c r="BD45" s="964"/>
      <c r="BE45" s="964"/>
      <c r="BF45" s="964"/>
      <c r="BG45" s="964"/>
      <c r="BH45" s="964"/>
      <c r="BI45" s="964"/>
      <c r="BJ45" s="964"/>
      <c r="BK45" s="964"/>
      <c r="BL45" s="964"/>
    </row>
    <row r="46" spans="1:64" ht="14.4">
      <c r="A46" s="964"/>
      <c r="B46" s="964"/>
      <c r="C46" s="964"/>
      <c r="D46" s="964"/>
      <c r="E46" s="964"/>
      <c r="F46" s="964"/>
      <c r="G46" s="964"/>
      <c r="H46" s="964"/>
      <c r="I46" s="964"/>
      <c r="J46" s="964"/>
      <c r="K46" s="964"/>
      <c r="L46" s="964"/>
      <c r="M46" s="964"/>
      <c r="N46" s="964"/>
      <c r="O46" s="964"/>
      <c r="P46" s="964"/>
      <c r="Q46" s="964"/>
      <c r="R46" s="964"/>
      <c r="S46" s="964"/>
      <c r="T46" s="964"/>
      <c r="U46" s="964"/>
      <c r="V46" s="964"/>
      <c r="W46" s="964"/>
      <c r="X46" s="964"/>
      <c r="Y46" s="964"/>
      <c r="Z46" s="964"/>
      <c r="AA46" s="964"/>
      <c r="AB46" s="964"/>
      <c r="AC46" s="964"/>
      <c r="AD46" s="964"/>
      <c r="AE46" s="964"/>
      <c r="AF46" s="964"/>
      <c r="AG46" s="964"/>
      <c r="AH46" s="964"/>
      <c r="AI46" s="964"/>
      <c r="AJ46" s="964"/>
      <c r="AK46" s="964"/>
      <c r="AL46" s="964"/>
      <c r="AM46" s="964"/>
      <c r="AN46" s="964"/>
      <c r="AO46" s="964"/>
      <c r="AP46" s="964"/>
      <c r="AQ46" s="964"/>
      <c r="AR46" s="964"/>
      <c r="AS46" s="964"/>
      <c r="AT46" s="964"/>
      <c r="AU46" s="964"/>
      <c r="AV46" s="964"/>
      <c r="AW46" s="964"/>
      <c r="AX46" s="964"/>
      <c r="AY46" s="964"/>
      <c r="AZ46" s="964"/>
      <c r="BA46" s="964"/>
      <c r="BB46" s="964"/>
      <c r="BC46" s="964"/>
      <c r="BD46" s="964"/>
      <c r="BE46" s="964"/>
      <c r="BF46" s="964"/>
      <c r="BG46" s="964"/>
      <c r="BH46" s="964"/>
      <c r="BI46" s="964"/>
      <c r="BJ46" s="964"/>
      <c r="BK46" s="964"/>
      <c r="BL46" s="964"/>
    </row>
    <row r="47" spans="1:64" ht="14.4">
      <c r="A47" s="964"/>
      <c r="B47" s="964"/>
      <c r="C47" s="964"/>
      <c r="D47" s="964"/>
      <c r="E47" s="964"/>
      <c r="F47" s="964"/>
      <c r="G47" s="964"/>
      <c r="H47" s="964"/>
      <c r="I47" s="964"/>
      <c r="J47" s="964"/>
      <c r="K47" s="964"/>
      <c r="L47" s="964"/>
      <c r="M47" s="964"/>
      <c r="N47" s="964"/>
      <c r="O47" s="964"/>
      <c r="P47" s="964"/>
      <c r="Q47" s="964"/>
      <c r="R47" s="964"/>
      <c r="S47" s="964"/>
      <c r="T47" s="964"/>
      <c r="U47" s="964"/>
      <c r="V47" s="964"/>
      <c r="W47" s="964"/>
      <c r="X47" s="964"/>
      <c r="Y47" s="964"/>
      <c r="Z47" s="964"/>
      <c r="AA47" s="964"/>
      <c r="AB47" s="964"/>
      <c r="AC47" s="964"/>
      <c r="AD47" s="964"/>
      <c r="AE47" s="964"/>
      <c r="AF47" s="964"/>
      <c r="AG47" s="964"/>
      <c r="AH47" s="964"/>
      <c r="AI47" s="964"/>
      <c r="AJ47" s="964"/>
      <c r="AK47" s="964"/>
      <c r="AL47" s="964"/>
      <c r="AM47" s="964"/>
      <c r="AN47" s="964"/>
      <c r="AO47" s="964"/>
      <c r="AP47" s="964"/>
      <c r="AQ47" s="964"/>
      <c r="AR47" s="964"/>
      <c r="AS47" s="964"/>
      <c r="AT47" s="964"/>
      <c r="AU47" s="964"/>
      <c r="AV47" s="964"/>
      <c r="AW47" s="964"/>
      <c r="AX47" s="964"/>
      <c r="AY47" s="964"/>
      <c r="AZ47" s="964"/>
      <c r="BA47" s="964"/>
      <c r="BB47" s="964"/>
      <c r="BC47" s="964"/>
      <c r="BD47" s="964"/>
      <c r="BE47" s="964"/>
      <c r="BF47" s="964"/>
      <c r="BG47" s="964"/>
      <c r="BH47" s="964"/>
      <c r="BI47" s="964"/>
      <c r="BJ47" s="964"/>
      <c r="BK47" s="964"/>
      <c r="BL47" s="964"/>
    </row>
    <row r="48" spans="1:64" ht="14.4">
      <c r="A48" s="964"/>
      <c r="B48" s="964"/>
      <c r="C48" s="964"/>
      <c r="D48" s="964"/>
      <c r="E48" s="964"/>
      <c r="F48" s="964"/>
      <c r="G48" s="964"/>
      <c r="H48" s="964"/>
      <c r="I48" s="964"/>
      <c r="J48" s="964"/>
      <c r="K48" s="964"/>
      <c r="L48" s="964"/>
      <c r="M48" s="964"/>
      <c r="N48" s="964"/>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c r="AL48" s="964"/>
      <c r="AM48" s="964"/>
      <c r="AN48" s="964"/>
      <c r="AO48" s="964"/>
      <c r="AP48" s="964"/>
      <c r="AQ48" s="964"/>
      <c r="AR48" s="964"/>
      <c r="AS48" s="964"/>
      <c r="AT48" s="964"/>
      <c r="AU48" s="964"/>
      <c r="AV48" s="964"/>
      <c r="AW48" s="964"/>
      <c r="AX48" s="964"/>
      <c r="AY48" s="964"/>
      <c r="AZ48" s="964"/>
      <c r="BA48" s="964"/>
      <c r="BB48" s="964"/>
      <c r="BC48" s="964"/>
      <c r="BD48" s="964"/>
      <c r="BE48" s="964"/>
      <c r="BF48" s="964"/>
      <c r="BG48" s="964"/>
      <c r="BH48" s="964"/>
      <c r="BI48" s="964"/>
      <c r="BJ48" s="964"/>
      <c r="BK48" s="964"/>
      <c r="BL48" s="964"/>
    </row>
    <row r="49" spans="1:64" ht="14.4">
      <c r="A49" s="964"/>
      <c r="B49" s="964"/>
      <c r="C49" s="964"/>
      <c r="D49" s="964"/>
      <c r="E49" s="964"/>
      <c r="F49" s="964"/>
      <c r="G49" s="964"/>
      <c r="H49" s="964"/>
      <c r="I49" s="964"/>
      <c r="J49" s="964"/>
      <c r="K49" s="964"/>
      <c r="L49" s="964"/>
      <c r="M49" s="964"/>
      <c r="N49" s="964"/>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c r="AL49" s="964"/>
      <c r="AM49" s="964"/>
      <c r="AN49" s="964"/>
      <c r="AO49" s="964"/>
      <c r="AP49" s="964"/>
      <c r="AQ49" s="964"/>
      <c r="AR49" s="964"/>
      <c r="AS49" s="964"/>
      <c r="AT49" s="964"/>
      <c r="AU49" s="964"/>
      <c r="AV49" s="964"/>
      <c r="AW49" s="964"/>
      <c r="AX49" s="964"/>
      <c r="AY49" s="964"/>
      <c r="AZ49" s="964"/>
      <c r="BA49" s="964"/>
      <c r="BB49" s="964"/>
      <c r="BC49" s="964"/>
      <c r="BD49" s="964"/>
      <c r="BE49" s="964"/>
      <c r="BF49" s="964"/>
      <c r="BG49" s="964"/>
      <c r="BH49" s="964"/>
      <c r="BI49" s="964"/>
      <c r="BJ49" s="964"/>
      <c r="BK49" s="964"/>
      <c r="BL49" s="964"/>
    </row>
    <row r="50" spans="1:64" ht="14.4">
      <c r="A50" s="964"/>
      <c r="B50" s="964"/>
      <c r="C50" s="964"/>
      <c r="D50" s="964"/>
      <c r="E50" s="964"/>
      <c r="F50" s="964"/>
      <c r="G50" s="964"/>
      <c r="H50" s="964"/>
      <c r="I50" s="964"/>
      <c r="J50" s="964"/>
      <c r="K50" s="964"/>
      <c r="L50" s="964"/>
      <c r="M50" s="964"/>
      <c r="N50" s="964"/>
      <c r="O50" s="964"/>
      <c r="P50" s="964"/>
      <c r="Q50" s="964"/>
      <c r="R50" s="964"/>
      <c r="S50" s="964"/>
      <c r="T50" s="964"/>
      <c r="U50" s="964"/>
      <c r="V50" s="964"/>
      <c r="W50" s="964"/>
      <c r="X50" s="964"/>
      <c r="Y50" s="964"/>
      <c r="Z50" s="964"/>
      <c r="AA50" s="964"/>
      <c r="AB50" s="964"/>
      <c r="AC50" s="964"/>
      <c r="AD50" s="964"/>
      <c r="AE50" s="964"/>
      <c r="AF50" s="964"/>
      <c r="AG50" s="964"/>
      <c r="AH50" s="964"/>
      <c r="AI50" s="964"/>
      <c r="AJ50" s="964"/>
      <c r="AK50" s="964"/>
      <c r="AL50" s="964"/>
      <c r="AM50" s="964"/>
      <c r="AN50" s="964"/>
      <c r="AO50" s="964"/>
      <c r="AP50" s="964"/>
      <c r="AQ50" s="964"/>
      <c r="AR50" s="964"/>
      <c r="AS50" s="964"/>
      <c r="AT50" s="964"/>
      <c r="AU50" s="964"/>
      <c r="AV50" s="964"/>
      <c r="AW50" s="964"/>
      <c r="AX50" s="964"/>
      <c r="AY50" s="964"/>
      <c r="AZ50" s="964"/>
      <c r="BA50" s="964"/>
      <c r="BB50" s="964"/>
      <c r="BC50" s="964"/>
      <c r="BD50" s="964"/>
      <c r="BE50" s="964"/>
      <c r="BF50" s="964"/>
      <c r="BG50" s="964"/>
      <c r="BH50" s="964"/>
      <c r="BI50" s="964"/>
      <c r="BJ50" s="964"/>
      <c r="BK50" s="964"/>
      <c r="BL50" s="964"/>
    </row>
  </sheetData>
  <mergeCells count="7">
    <mergeCell ref="N1:P1"/>
    <mergeCell ref="N2:P2"/>
    <mergeCell ref="G4:I4"/>
    <mergeCell ref="O4:P4"/>
    <mergeCell ref="B6:H6"/>
    <mergeCell ref="I6:O6"/>
    <mergeCell ref="P6:P7"/>
  </mergeCells>
  <phoneticPr fontId="13" type="noConversion"/>
  <hyperlinks>
    <hyperlink ref="Q1" location="預告統計資料發布時間表!A1" display="回發布時間表" xr:uid="{236010EB-F505-4748-AFEC-94ADEB971ECB}"/>
  </hyperlinks>
  <pageMargins left="0.78749999999999998" right="0.78749999999999998" top="1.0249999999999999" bottom="1.0249999999999999" header="0.78749999999999998" footer="0.78749999999999998"/>
  <pageSetup paperSize="9" scale="92" fitToHeight="0" orientation="landscape" useFirstPageNumber="1"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79998168889431442"/>
  </sheetPr>
  <dimension ref="A1:C60"/>
  <sheetViews>
    <sheetView workbookViewId="0">
      <selection activeCell="A7" sqref="A7"/>
    </sheetView>
  </sheetViews>
  <sheetFormatPr defaultRowHeight="16.2"/>
  <cols>
    <col min="1" max="1" width="104.44140625" customWidth="1"/>
  </cols>
  <sheetData>
    <row r="1" spans="1:3" ht="19.8">
      <c r="A1" s="12" t="s">
        <v>806</v>
      </c>
      <c r="B1" s="1" t="s">
        <v>53</v>
      </c>
    </row>
    <row r="2" spans="1:3" ht="19.8">
      <c r="A2" s="13" t="s">
        <v>218</v>
      </c>
    </row>
    <row r="3" spans="1:3" ht="19.8">
      <c r="A3" s="13" t="s">
        <v>90</v>
      </c>
    </row>
    <row r="4" spans="1:3" ht="19.8">
      <c r="A4" s="14" t="s">
        <v>3</v>
      </c>
    </row>
    <row r="5" spans="1:3" ht="19.8">
      <c r="A5" s="57" t="s">
        <v>782</v>
      </c>
    </row>
    <row r="6" spans="1:3" ht="19.8">
      <c r="A6" s="57" t="s">
        <v>790</v>
      </c>
    </row>
    <row r="7" spans="1:3" ht="19.8">
      <c r="A7" s="59" t="s">
        <v>842</v>
      </c>
    </row>
    <row r="8" spans="1:3" ht="19.8">
      <c r="A8" s="59" t="s">
        <v>838</v>
      </c>
    </row>
    <row r="9" spans="1:3" ht="19.8">
      <c r="A9" s="59" t="s">
        <v>851</v>
      </c>
    </row>
    <row r="10" spans="1:3" ht="19.8">
      <c r="A10" s="56" t="s">
        <v>4</v>
      </c>
    </row>
    <row r="11" spans="1:3" ht="19.8">
      <c r="A11" s="57" t="s">
        <v>559</v>
      </c>
    </row>
    <row r="12" spans="1:3" ht="99">
      <c r="A12" s="58" t="s">
        <v>788</v>
      </c>
    </row>
    <row r="13" spans="1:3" ht="19.8">
      <c r="A13" s="14" t="s">
        <v>6</v>
      </c>
      <c r="C13" s="11"/>
    </row>
    <row r="14" spans="1:3" ht="19.8">
      <c r="A14" s="17" t="s">
        <v>298</v>
      </c>
    </row>
    <row r="15" spans="1:3" ht="19.8">
      <c r="A15" s="10" t="s">
        <v>91</v>
      </c>
    </row>
    <row r="16" spans="1:3" ht="19.8">
      <c r="A16" s="9" t="s">
        <v>302</v>
      </c>
    </row>
    <row r="17" spans="1:1" ht="59.4">
      <c r="A17" s="41" t="s">
        <v>303</v>
      </c>
    </row>
    <row r="18" spans="1:1" ht="19.8">
      <c r="A18" s="41" t="s">
        <v>299</v>
      </c>
    </row>
    <row r="19" spans="1:1" ht="39.6">
      <c r="A19" s="41" t="s">
        <v>304</v>
      </c>
    </row>
    <row r="20" spans="1:1" ht="59.4">
      <c r="A20" s="41" t="s">
        <v>305</v>
      </c>
    </row>
    <row r="21" spans="1:1" ht="39.6">
      <c r="A21" s="41" t="s">
        <v>306</v>
      </c>
    </row>
    <row r="22" spans="1:1" ht="39.6">
      <c r="A22" s="41" t="s">
        <v>307</v>
      </c>
    </row>
    <row r="23" spans="1:1" ht="39.6">
      <c r="A23" s="41" t="s">
        <v>308</v>
      </c>
    </row>
    <row r="24" spans="1:1" ht="19.8">
      <c r="A24" s="41" t="s">
        <v>309</v>
      </c>
    </row>
    <row r="25" spans="1:1" ht="39.6">
      <c r="A25" s="41" t="s">
        <v>310</v>
      </c>
    </row>
    <row r="26" spans="1:1" ht="39.6">
      <c r="A26" s="41" t="s">
        <v>311</v>
      </c>
    </row>
    <row r="27" spans="1:1" ht="39.6">
      <c r="A27" s="41" t="s">
        <v>312</v>
      </c>
    </row>
    <row r="28" spans="1:1" ht="39.6">
      <c r="A28" s="41" t="s">
        <v>313</v>
      </c>
    </row>
    <row r="29" spans="1:1" ht="39.6">
      <c r="A29" s="41" t="s">
        <v>314</v>
      </c>
    </row>
    <row r="30" spans="1:1" ht="39.6">
      <c r="A30" s="41" t="s">
        <v>315</v>
      </c>
    </row>
    <row r="31" spans="1:1" ht="39.6">
      <c r="A31" s="41" t="s">
        <v>316</v>
      </c>
    </row>
    <row r="32" spans="1:1" ht="39.6">
      <c r="A32" s="41" t="s">
        <v>317</v>
      </c>
    </row>
    <row r="33" spans="1:1" ht="39.6">
      <c r="A33" s="41" t="s">
        <v>318</v>
      </c>
    </row>
    <row r="34" spans="1:1" ht="39.6">
      <c r="A34" s="41" t="s">
        <v>319</v>
      </c>
    </row>
    <row r="35" spans="1:1" ht="19.8">
      <c r="A35" s="41" t="s">
        <v>320</v>
      </c>
    </row>
    <row r="36" spans="1:1" ht="39.6">
      <c r="A36" s="41" t="s">
        <v>321</v>
      </c>
    </row>
    <row r="37" spans="1:1" ht="39.6">
      <c r="A37" s="41" t="s">
        <v>322</v>
      </c>
    </row>
    <row r="38" spans="1:1" ht="19.8">
      <c r="A38" s="41" t="s">
        <v>300</v>
      </c>
    </row>
    <row r="39" spans="1:1" ht="19.8">
      <c r="A39" s="41" t="s">
        <v>301</v>
      </c>
    </row>
    <row r="40" spans="1:1" ht="39.6">
      <c r="A40" s="41" t="s">
        <v>323</v>
      </c>
    </row>
    <row r="41" spans="1:1" ht="19.8">
      <c r="A41" s="10" t="s">
        <v>66</v>
      </c>
    </row>
    <row r="42" spans="1:1" ht="59.4">
      <c r="A42" s="10" t="s">
        <v>325</v>
      </c>
    </row>
    <row r="43" spans="1:1" ht="19.8">
      <c r="A43" s="10" t="s">
        <v>92</v>
      </c>
    </row>
    <row r="44" spans="1:1" ht="19.8">
      <c r="A44" s="10" t="s">
        <v>576</v>
      </c>
    </row>
    <row r="45" spans="1:1" ht="19.8">
      <c r="A45" s="10" t="s">
        <v>9</v>
      </c>
    </row>
    <row r="46" spans="1:1" ht="19.8">
      <c r="A46" s="14" t="s">
        <v>10</v>
      </c>
    </row>
    <row r="47" spans="1:1" ht="39.6">
      <c r="A47" s="10" t="s">
        <v>584</v>
      </c>
    </row>
    <row r="48" spans="1:1" ht="39.6">
      <c r="A48" s="10" t="s">
        <v>93</v>
      </c>
    </row>
    <row r="49" spans="1:1" ht="19.8">
      <c r="A49" s="14" t="s">
        <v>11</v>
      </c>
    </row>
    <row r="50" spans="1:1" ht="39.6">
      <c r="A50" s="10" t="s">
        <v>324</v>
      </c>
    </row>
    <row r="51" spans="1:1" ht="19.8">
      <c r="A51" s="10" t="s">
        <v>89</v>
      </c>
    </row>
    <row r="52" spans="1:1" ht="39.6">
      <c r="A52" s="15" t="s">
        <v>70</v>
      </c>
    </row>
    <row r="53" spans="1:1" ht="20.399999999999999" thickBot="1">
      <c r="A53" s="16" t="s">
        <v>12</v>
      </c>
    </row>
    <row r="60" spans="1:1" ht="39" customHeight="1"/>
  </sheetData>
  <phoneticPr fontId="4" type="noConversion"/>
  <hyperlinks>
    <hyperlink ref="B1" location="預告統計資料發布時間表!A1" display="回發布時間表"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79998168889431442"/>
  </sheetPr>
  <dimension ref="A1:C42"/>
  <sheetViews>
    <sheetView workbookViewId="0">
      <selection activeCell="E12" sqref="E12"/>
    </sheetView>
  </sheetViews>
  <sheetFormatPr defaultRowHeight="16.2"/>
  <cols>
    <col min="1" max="1" width="94.88671875" customWidth="1"/>
  </cols>
  <sheetData>
    <row r="1" spans="1:3" ht="19.8">
      <c r="A1" s="12" t="s">
        <v>807</v>
      </c>
      <c r="B1" s="1" t="s">
        <v>15</v>
      </c>
    </row>
    <row r="2" spans="1:3" ht="19.8">
      <c r="A2" s="13" t="s">
        <v>218</v>
      </c>
    </row>
    <row r="3" spans="1:3" ht="19.8">
      <c r="A3" s="13" t="s">
        <v>185</v>
      </c>
    </row>
    <row r="4" spans="1:3" ht="19.8">
      <c r="A4" s="14" t="s">
        <v>3</v>
      </c>
    </row>
    <row r="5" spans="1:3" ht="19.8">
      <c r="A5" s="57" t="s">
        <v>796</v>
      </c>
    </row>
    <row r="6" spans="1:3" ht="19.8">
      <c r="A6" s="57" t="s">
        <v>808</v>
      </c>
    </row>
    <row r="7" spans="1:3" ht="19.8">
      <c r="A7" s="59" t="s">
        <v>852</v>
      </c>
    </row>
    <row r="8" spans="1:3" ht="19.8">
      <c r="A8" s="59" t="s">
        <v>840</v>
      </c>
    </row>
    <row r="9" spans="1:3" ht="19.8">
      <c r="A9" s="59" t="s">
        <v>843</v>
      </c>
    </row>
    <row r="10" spans="1:3" ht="19.8">
      <c r="A10" s="56" t="s">
        <v>4</v>
      </c>
    </row>
    <row r="11" spans="1:3" ht="19.8">
      <c r="A11" s="57" t="s">
        <v>559</v>
      </c>
    </row>
    <row r="12" spans="1:3" ht="99">
      <c r="A12" s="58" t="s">
        <v>787</v>
      </c>
    </row>
    <row r="13" spans="1:3" ht="19.8">
      <c r="A13" s="14" t="s">
        <v>6</v>
      </c>
      <c r="C13" s="11"/>
    </row>
    <row r="14" spans="1:3" ht="39.6">
      <c r="A14" s="10" t="s">
        <v>186</v>
      </c>
    </row>
    <row r="15" spans="1:3" ht="19.8">
      <c r="A15" s="10" t="s">
        <v>187</v>
      </c>
    </row>
    <row r="16" spans="1:3" ht="19.8">
      <c r="A16" s="9" t="s">
        <v>188</v>
      </c>
    </row>
    <row r="17" spans="1:1" ht="19.8">
      <c r="A17" s="10" t="s">
        <v>189</v>
      </c>
    </row>
    <row r="18" spans="1:1" ht="79.2">
      <c r="A18" s="10" t="s">
        <v>201</v>
      </c>
    </row>
    <row r="19" spans="1:1" ht="19.8">
      <c r="A19" s="10" t="s">
        <v>190</v>
      </c>
    </row>
    <row r="20" spans="1:1" ht="19.8">
      <c r="A20" s="10" t="s">
        <v>191</v>
      </c>
    </row>
    <row r="21" spans="1:1" ht="19.8">
      <c r="A21" s="10" t="s">
        <v>192</v>
      </c>
    </row>
    <row r="22" spans="1:1" ht="39.6">
      <c r="A22" s="10" t="s">
        <v>193</v>
      </c>
    </row>
    <row r="23" spans="1:1" ht="39.6">
      <c r="A23" s="10" t="s">
        <v>194</v>
      </c>
    </row>
    <row r="24" spans="1:1" ht="79.2">
      <c r="A24" s="10" t="s">
        <v>195</v>
      </c>
    </row>
    <row r="25" spans="1:1" ht="39.6">
      <c r="A25" s="10" t="s">
        <v>196</v>
      </c>
    </row>
    <row r="26" spans="1:1" ht="19.8">
      <c r="A26" s="10" t="s">
        <v>197</v>
      </c>
    </row>
    <row r="27" spans="1:1" ht="39.6">
      <c r="A27" s="10" t="s">
        <v>198</v>
      </c>
    </row>
    <row r="28" spans="1:1" ht="39.6">
      <c r="A28" s="10" t="s">
        <v>199</v>
      </c>
    </row>
    <row r="29" spans="1:1" ht="39.6">
      <c r="A29" s="10" t="s">
        <v>200</v>
      </c>
    </row>
    <row r="30" spans="1:1" ht="19.8">
      <c r="A30" s="9" t="s">
        <v>588</v>
      </c>
    </row>
    <row r="31" spans="1:1" ht="99">
      <c r="A31" s="10" t="s">
        <v>585</v>
      </c>
    </row>
    <row r="32" spans="1:1" ht="19.8">
      <c r="A32" s="9" t="s">
        <v>92</v>
      </c>
    </row>
    <row r="33" spans="1:1" ht="19.8">
      <c r="A33" s="9" t="s">
        <v>576</v>
      </c>
    </row>
    <row r="34" spans="1:1" ht="19.8">
      <c r="A34" s="9" t="s">
        <v>9</v>
      </c>
    </row>
    <row r="35" spans="1:1" ht="19.8">
      <c r="A35" s="14" t="s">
        <v>10</v>
      </c>
    </row>
    <row r="36" spans="1:1" ht="39.6">
      <c r="A36" s="10" t="s">
        <v>584</v>
      </c>
    </row>
    <row r="37" spans="1:1" ht="39.6">
      <c r="A37" s="10" t="s">
        <v>586</v>
      </c>
    </row>
    <row r="38" spans="1:1" ht="19.8">
      <c r="A38" s="14" t="s">
        <v>11</v>
      </c>
    </row>
    <row r="39" spans="1:1" ht="39.6">
      <c r="A39" s="10" t="s">
        <v>202</v>
      </c>
    </row>
    <row r="40" spans="1:1" ht="19.8">
      <c r="A40" s="10" t="s">
        <v>69</v>
      </c>
    </row>
    <row r="41" spans="1:1" ht="39.6">
      <c r="A41" s="15" t="s">
        <v>14</v>
      </c>
    </row>
    <row r="42" spans="1:1" ht="20.399999999999999" thickBot="1">
      <c r="A42" s="16" t="s">
        <v>12</v>
      </c>
    </row>
  </sheetData>
  <phoneticPr fontId="13" type="noConversion"/>
  <hyperlinks>
    <hyperlink ref="B1" location="預告統計資料發布時間表!A1" display="回發布時間表"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79998168889431442"/>
  </sheetPr>
  <dimension ref="A1:C73"/>
  <sheetViews>
    <sheetView zoomScaleNormal="100" workbookViewId="0">
      <selection activeCell="C12" sqref="C12"/>
    </sheetView>
  </sheetViews>
  <sheetFormatPr defaultRowHeight="16.2"/>
  <cols>
    <col min="1" max="1" width="98.33203125" customWidth="1"/>
  </cols>
  <sheetData>
    <row r="1" spans="1:3" ht="19.8">
      <c r="A1" s="12" t="s">
        <v>809</v>
      </c>
      <c r="B1" s="1" t="s">
        <v>15</v>
      </c>
    </row>
    <row r="2" spans="1:3" ht="19.8">
      <c r="A2" s="13" t="s">
        <v>218</v>
      </c>
    </row>
    <row r="3" spans="1:3" ht="19.8">
      <c r="A3" s="13" t="s">
        <v>167</v>
      </c>
    </row>
    <row r="4" spans="1:3" ht="19.8">
      <c r="A4" s="14" t="s">
        <v>3</v>
      </c>
    </row>
    <row r="5" spans="1:3" ht="19.8">
      <c r="A5" s="57" t="s">
        <v>796</v>
      </c>
    </row>
    <row r="6" spans="1:3" ht="19.8">
      <c r="A6" s="57" t="s">
        <v>808</v>
      </c>
    </row>
    <row r="7" spans="1:3" ht="19.8">
      <c r="A7" s="59" t="s">
        <v>852</v>
      </c>
    </row>
    <row r="8" spans="1:3" ht="19.8">
      <c r="A8" s="59" t="s">
        <v>840</v>
      </c>
    </row>
    <row r="9" spans="1:3" ht="19.8">
      <c r="A9" s="59" t="s">
        <v>843</v>
      </c>
    </row>
    <row r="10" spans="1:3" ht="19.8">
      <c r="A10" s="56" t="s">
        <v>4</v>
      </c>
    </row>
    <row r="11" spans="1:3" ht="19.8">
      <c r="A11" s="57" t="s">
        <v>559</v>
      </c>
    </row>
    <row r="12" spans="1:3" ht="99">
      <c r="A12" s="58" t="s">
        <v>787</v>
      </c>
    </row>
    <row r="13" spans="1:3" ht="19.8">
      <c r="A13" s="14" t="s">
        <v>6</v>
      </c>
      <c r="C13" s="11"/>
    </row>
    <row r="14" spans="1:3" ht="19.8">
      <c r="A14" s="17" t="s">
        <v>326</v>
      </c>
    </row>
    <row r="15" spans="1:3" ht="19.8">
      <c r="A15" s="10" t="s">
        <v>168</v>
      </c>
    </row>
    <row r="16" spans="1:3" ht="19.8">
      <c r="A16" s="9" t="s">
        <v>7</v>
      </c>
    </row>
    <row r="17" spans="1:1" ht="19.8">
      <c r="A17" s="41" t="s">
        <v>328</v>
      </c>
    </row>
    <row r="18" spans="1:1" ht="48.6">
      <c r="A18" s="43" t="s">
        <v>395</v>
      </c>
    </row>
    <row r="19" spans="1:1" s="11" customFormat="1" ht="32.4">
      <c r="A19" s="43" t="s">
        <v>396</v>
      </c>
    </row>
    <row r="20" spans="1:1" s="11" customFormat="1" ht="48.6">
      <c r="A20" s="43" t="s">
        <v>349</v>
      </c>
    </row>
    <row r="21" spans="1:1" s="11" customFormat="1" ht="32.4">
      <c r="A21" s="43" t="s">
        <v>329</v>
      </c>
    </row>
    <row r="22" spans="1:1" s="11" customFormat="1">
      <c r="A22" s="43" t="s">
        <v>330</v>
      </c>
    </row>
    <row r="23" spans="1:1" s="11" customFormat="1" ht="32.4">
      <c r="A23" s="43" t="s">
        <v>331</v>
      </c>
    </row>
    <row r="24" spans="1:1" s="11" customFormat="1" ht="32.4">
      <c r="A24" s="43" t="s">
        <v>332</v>
      </c>
    </row>
    <row r="25" spans="1:1" s="11" customFormat="1" ht="48.6">
      <c r="A25" s="43" t="s">
        <v>397</v>
      </c>
    </row>
    <row r="26" spans="1:1" s="11" customFormat="1" ht="32.4">
      <c r="A26" s="43" t="s">
        <v>350</v>
      </c>
    </row>
    <row r="27" spans="1:1" s="11" customFormat="1" ht="32.4">
      <c r="A27" s="43" t="s">
        <v>333</v>
      </c>
    </row>
    <row r="28" spans="1:1" s="11" customFormat="1">
      <c r="A28" s="43" t="s">
        <v>334</v>
      </c>
    </row>
    <row r="29" spans="1:1" s="11" customFormat="1" ht="32.4">
      <c r="A29" s="43" t="s">
        <v>335</v>
      </c>
    </row>
    <row r="30" spans="1:1" s="11" customFormat="1">
      <c r="A30" s="43" t="s">
        <v>336</v>
      </c>
    </row>
    <row r="31" spans="1:1" s="11" customFormat="1">
      <c r="A31" s="43" t="s">
        <v>337</v>
      </c>
    </row>
    <row r="32" spans="1:1" s="11" customFormat="1">
      <c r="A32" s="43" t="s">
        <v>338</v>
      </c>
    </row>
    <row r="33" spans="1:1" s="11" customFormat="1" ht="32.4">
      <c r="A33" s="43" t="s">
        <v>339</v>
      </c>
    </row>
    <row r="34" spans="1:1" s="11" customFormat="1" ht="32.4">
      <c r="A34" s="43" t="s">
        <v>340</v>
      </c>
    </row>
    <row r="35" spans="1:1" s="11" customFormat="1">
      <c r="A35" s="43" t="s">
        <v>341</v>
      </c>
    </row>
    <row r="36" spans="1:1">
      <c r="A36" s="43" t="s">
        <v>351</v>
      </c>
    </row>
    <row r="37" spans="1:1">
      <c r="A37" s="43" t="s">
        <v>342</v>
      </c>
    </row>
    <row r="38" spans="1:1">
      <c r="A38" s="43" t="s">
        <v>343</v>
      </c>
    </row>
    <row r="39" spans="1:1" ht="32.4">
      <c r="A39" s="43" t="s">
        <v>587</v>
      </c>
    </row>
    <row r="40" spans="1:1" ht="39.6">
      <c r="A40" s="41" t="s">
        <v>352</v>
      </c>
    </row>
    <row r="41" spans="1:1">
      <c r="A41" s="43" t="s">
        <v>353</v>
      </c>
    </row>
    <row r="42" spans="1:1">
      <c r="A42" s="43" t="s">
        <v>354</v>
      </c>
    </row>
    <row r="43" spans="1:1">
      <c r="A43" s="43" t="s">
        <v>355</v>
      </c>
    </row>
    <row r="44" spans="1:1">
      <c r="A44" s="43" t="s">
        <v>356</v>
      </c>
    </row>
    <row r="45" spans="1:1" ht="32.4">
      <c r="A45" s="43" t="s">
        <v>357</v>
      </c>
    </row>
    <row r="46" spans="1:1">
      <c r="A46" s="43" t="s">
        <v>358</v>
      </c>
    </row>
    <row r="47" spans="1:1">
      <c r="A47" s="43" t="s">
        <v>359</v>
      </c>
    </row>
    <row r="48" spans="1:1" ht="32.4">
      <c r="A48" s="43" t="s">
        <v>344</v>
      </c>
    </row>
    <row r="49" spans="1:1" ht="32.4">
      <c r="A49" s="43" t="s">
        <v>360</v>
      </c>
    </row>
    <row r="50" spans="1:1" ht="32.4">
      <c r="A50" s="43" t="s">
        <v>361</v>
      </c>
    </row>
    <row r="51" spans="1:1" ht="32.4">
      <c r="A51" s="43" t="s">
        <v>362</v>
      </c>
    </row>
    <row r="52" spans="1:1" ht="32.4">
      <c r="A52" s="43" t="s">
        <v>363</v>
      </c>
    </row>
    <row r="53" spans="1:1" ht="64.8">
      <c r="A53" s="43" t="s">
        <v>364</v>
      </c>
    </row>
    <row r="54" spans="1:1" ht="32.4">
      <c r="A54" s="43" t="s">
        <v>365</v>
      </c>
    </row>
    <row r="55" spans="1:1" ht="32.4">
      <c r="A55" s="43" t="s">
        <v>366</v>
      </c>
    </row>
    <row r="56" spans="1:1" ht="48.6">
      <c r="A56" s="43" t="s">
        <v>367</v>
      </c>
    </row>
    <row r="57" spans="1:1" ht="32.4">
      <c r="A57" s="43" t="s">
        <v>345</v>
      </c>
    </row>
    <row r="58" spans="1:1">
      <c r="A58" s="43" t="s">
        <v>346</v>
      </c>
    </row>
    <row r="59" spans="1:1" ht="48.6">
      <c r="A59" s="43" t="s">
        <v>398</v>
      </c>
    </row>
    <row r="60" spans="1:1" ht="32.4">
      <c r="A60" s="43" t="s">
        <v>347</v>
      </c>
    </row>
    <row r="61" spans="1:1" ht="32.4">
      <c r="A61" s="43" t="s">
        <v>348</v>
      </c>
    </row>
    <row r="62" spans="1:1" ht="79.2">
      <c r="A62" s="10" t="s">
        <v>591</v>
      </c>
    </row>
    <row r="63" spans="1:1" ht="19.8">
      <c r="A63" s="10" t="s">
        <v>37</v>
      </c>
    </row>
    <row r="64" spans="1:1" ht="19.8">
      <c r="A64" s="10" t="s">
        <v>589</v>
      </c>
    </row>
    <row r="65" spans="1:1" ht="19.8">
      <c r="A65" s="10" t="s">
        <v>9</v>
      </c>
    </row>
    <row r="66" spans="1:1" ht="19.8">
      <c r="A66" s="14" t="s">
        <v>10</v>
      </c>
    </row>
    <row r="67" spans="1:1" ht="39.6">
      <c r="A67" s="10" t="s">
        <v>590</v>
      </c>
    </row>
    <row r="68" spans="1:1" ht="39.6">
      <c r="A68" s="10" t="s">
        <v>32</v>
      </c>
    </row>
    <row r="69" spans="1:1" ht="19.8">
      <c r="A69" s="14" t="s">
        <v>11</v>
      </c>
    </row>
    <row r="70" spans="1:1" ht="19.8">
      <c r="A70" s="10" t="s">
        <v>368</v>
      </c>
    </row>
    <row r="71" spans="1:1" ht="19.8">
      <c r="A71" s="10" t="s">
        <v>39</v>
      </c>
    </row>
    <row r="72" spans="1:1" ht="39.6">
      <c r="A72" s="15" t="s">
        <v>14</v>
      </c>
    </row>
    <row r="73" spans="1:1" ht="20.399999999999999" thickBot="1">
      <c r="A73" s="16" t="s">
        <v>12</v>
      </c>
    </row>
  </sheetData>
  <phoneticPr fontId="13" type="noConversion"/>
  <hyperlinks>
    <hyperlink ref="B1" location="預告統計資料發布時間表!A1" display="回發布時間表"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79998168889431442"/>
  </sheetPr>
  <dimension ref="A1:C75"/>
  <sheetViews>
    <sheetView zoomScaleNormal="100" workbookViewId="0">
      <selection activeCell="E12" sqref="E12"/>
    </sheetView>
  </sheetViews>
  <sheetFormatPr defaultRowHeight="16.2"/>
  <cols>
    <col min="1" max="1" width="98.33203125" customWidth="1"/>
  </cols>
  <sheetData>
    <row r="1" spans="1:3" ht="19.8">
      <c r="A1" s="12" t="s">
        <v>810</v>
      </c>
      <c r="B1" s="1" t="s">
        <v>15</v>
      </c>
    </row>
    <row r="2" spans="1:3" ht="19.8">
      <c r="A2" s="13" t="s">
        <v>218</v>
      </c>
    </row>
    <row r="3" spans="1:3" ht="19.8">
      <c r="A3" s="13" t="s">
        <v>166</v>
      </c>
    </row>
    <row r="4" spans="1:3" ht="19.8">
      <c r="A4" s="14" t="s">
        <v>3</v>
      </c>
    </row>
    <row r="5" spans="1:3" ht="19.8">
      <c r="A5" s="57" t="s">
        <v>796</v>
      </c>
    </row>
    <row r="6" spans="1:3" ht="19.8">
      <c r="A6" s="57" t="s">
        <v>808</v>
      </c>
    </row>
    <row r="7" spans="1:3" ht="19.8">
      <c r="A7" s="59" t="s">
        <v>852</v>
      </c>
    </row>
    <row r="8" spans="1:3" ht="19.8">
      <c r="A8" s="59" t="s">
        <v>840</v>
      </c>
    </row>
    <row r="9" spans="1:3" ht="19.8">
      <c r="A9" s="59" t="s">
        <v>843</v>
      </c>
    </row>
    <row r="10" spans="1:3" ht="19.8">
      <c r="A10" s="56" t="s">
        <v>4</v>
      </c>
    </row>
    <row r="11" spans="1:3" ht="19.8">
      <c r="A11" s="57" t="s">
        <v>559</v>
      </c>
    </row>
    <row r="12" spans="1:3" ht="99">
      <c r="A12" s="58" t="s">
        <v>787</v>
      </c>
    </row>
    <row r="13" spans="1:3" ht="19.8">
      <c r="A13" s="14" t="s">
        <v>6</v>
      </c>
      <c r="C13" s="11"/>
    </row>
    <row r="14" spans="1:3" ht="19.8">
      <c r="A14" s="17" t="s">
        <v>369</v>
      </c>
    </row>
    <row r="15" spans="1:3" ht="19.8">
      <c r="A15" s="10" t="s">
        <v>370</v>
      </c>
    </row>
    <row r="16" spans="1:3" ht="19.8">
      <c r="A16" s="9" t="s">
        <v>7</v>
      </c>
    </row>
    <row r="17" spans="1:1" s="42" customFormat="1" ht="19.8">
      <c r="A17" s="41" t="s">
        <v>371</v>
      </c>
    </row>
    <row r="18" spans="1:1" s="42" customFormat="1" ht="48.6">
      <c r="A18" s="43" t="s">
        <v>386</v>
      </c>
    </row>
    <row r="19" spans="1:1" s="42" customFormat="1" ht="32.4">
      <c r="A19" s="43" t="s">
        <v>387</v>
      </c>
    </row>
    <row r="20" spans="1:1" s="42" customFormat="1" ht="48.6">
      <c r="A20" s="43" t="s">
        <v>349</v>
      </c>
    </row>
    <row r="21" spans="1:1" s="42" customFormat="1" ht="32.4">
      <c r="A21" s="43" t="s">
        <v>329</v>
      </c>
    </row>
    <row r="22" spans="1:1" s="42" customFormat="1" ht="19.8">
      <c r="A22" s="43" t="s">
        <v>330</v>
      </c>
    </row>
    <row r="23" spans="1:1" s="42" customFormat="1" ht="32.4">
      <c r="A23" s="43" t="s">
        <v>331</v>
      </c>
    </row>
    <row r="24" spans="1:1" s="42" customFormat="1" ht="32.4">
      <c r="A24" s="43" t="s">
        <v>388</v>
      </c>
    </row>
    <row r="25" spans="1:1" s="42" customFormat="1" ht="32.4">
      <c r="A25" s="43" t="s">
        <v>389</v>
      </c>
    </row>
    <row r="26" spans="1:1" s="42" customFormat="1" ht="48.6">
      <c r="A26" s="43" t="s">
        <v>390</v>
      </c>
    </row>
    <row r="27" spans="1:1" s="42" customFormat="1" ht="32.4">
      <c r="A27" s="43" t="s">
        <v>391</v>
      </c>
    </row>
    <row r="28" spans="1:1" s="42" customFormat="1" ht="32.4">
      <c r="A28" s="43" t="s">
        <v>372</v>
      </c>
    </row>
    <row r="29" spans="1:1" s="42" customFormat="1" ht="19.8">
      <c r="A29" s="43" t="s">
        <v>373</v>
      </c>
    </row>
    <row r="30" spans="1:1" s="42" customFormat="1" ht="32.4">
      <c r="A30" s="43" t="s">
        <v>374</v>
      </c>
    </row>
    <row r="31" spans="1:1" s="42" customFormat="1" ht="19.8">
      <c r="A31" s="43" t="s">
        <v>375</v>
      </c>
    </row>
    <row r="32" spans="1:1" s="42" customFormat="1" ht="19.8">
      <c r="A32" s="43" t="s">
        <v>376</v>
      </c>
    </row>
    <row r="33" spans="1:1" s="42" customFormat="1" ht="19.8">
      <c r="A33" s="43" t="s">
        <v>377</v>
      </c>
    </row>
    <row r="34" spans="1:1" s="42" customFormat="1" ht="32.4">
      <c r="A34" s="43" t="s">
        <v>378</v>
      </c>
    </row>
    <row r="35" spans="1:1" s="42" customFormat="1" ht="32.4">
      <c r="A35" s="43" t="s">
        <v>379</v>
      </c>
    </row>
    <row r="36" spans="1:1" s="42" customFormat="1" ht="19.8">
      <c r="A36" s="43" t="s">
        <v>380</v>
      </c>
    </row>
    <row r="37" spans="1:1" s="42" customFormat="1" ht="19.8">
      <c r="A37" s="43" t="s">
        <v>392</v>
      </c>
    </row>
    <row r="38" spans="1:1" s="42" customFormat="1" ht="19.8">
      <c r="A38" s="43" t="s">
        <v>381</v>
      </c>
    </row>
    <row r="39" spans="1:1" s="42" customFormat="1" ht="19.8">
      <c r="A39" s="43" t="s">
        <v>382</v>
      </c>
    </row>
    <row r="40" spans="1:1" s="42" customFormat="1" ht="32.4">
      <c r="A40" s="43" t="s">
        <v>383</v>
      </c>
    </row>
    <row r="41" spans="1:1" s="42" customFormat="1" ht="39.6">
      <c r="A41" s="41" t="s">
        <v>393</v>
      </c>
    </row>
    <row r="42" spans="1:1" s="42" customFormat="1" ht="19.8">
      <c r="A42" s="43" t="s">
        <v>353</v>
      </c>
    </row>
    <row r="43" spans="1:1" s="42" customFormat="1" ht="19.8">
      <c r="A43" s="43" t="s">
        <v>354</v>
      </c>
    </row>
    <row r="44" spans="1:1" s="42" customFormat="1" ht="19.8">
      <c r="A44" s="43" t="s">
        <v>355</v>
      </c>
    </row>
    <row r="45" spans="1:1" s="42" customFormat="1" ht="19.8">
      <c r="A45" s="43" t="s">
        <v>356</v>
      </c>
    </row>
    <row r="46" spans="1:1" s="42" customFormat="1" ht="32.4">
      <c r="A46" s="43" t="s">
        <v>357</v>
      </c>
    </row>
    <row r="47" spans="1:1" s="42" customFormat="1" ht="19.8">
      <c r="A47" s="43" t="s">
        <v>358</v>
      </c>
    </row>
    <row r="48" spans="1:1" s="42" customFormat="1" ht="19.8">
      <c r="A48" s="43" t="s">
        <v>359</v>
      </c>
    </row>
    <row r="49" spans="1:1" s="42" customFormat="1" ht="32.4">
      <c r="A49" s="43" t="s">
        <v>344</v>
      </c>
    </row>
    <row r="50" spans="1:1" s="42" customFormat="1" ht="32.4">
      <c r="A50" s="43" t="s">
        <v>360</v>
      </c>
    </row>
    <row r="51" spans="1:1" s="42" customFormat="1" ht="32.4">
      <c r="A51" s="43" t="s">
        <v>361</v>
      </c>
    </row>
    <row r="52" spans="1:1" s="42" customFormat="1" ht="32.4">
      <c r="A52" s="43" t="s">
        <v>362</v>
      </c>
    </row>
    <row r="53" spans="1:1" s="42" customFormat="1" ht="32.4">
      <c r="A53" s="43" t="s">
        <v>363</v>
      </c>
    </row>
    <row r="54" spans="1:1" s="42" customFormat="1" ht="64.8">
      <c r="A54" s="43" t="s">
        <v>364</v>
      </c>
    </row>
    <row r="55" spans="1:1" s="42" customFormat="1" ht="32.4">
      <c r="A55" s="43" t="s">
        <v>365</v>
      </c>
    </row>
    <row r="56" spans="1:1" s="42" customFormat="1" ht="32.4">
      <c r="A56" s="43" t="s">
        <v>366</v>
      </c>
    </row>
    <row r="57" spans="1:1" s="42" customFormat="1" ht="48.6">
      <c r="A57" s="43" t="s">
        <v>384</v>
      </c>
    </row>
    <row r="58" spans="1:1" s="42" customFormat="1" ht="32.4">
      <c r="A58" s="43" t="s">
        <v>345</v>
      </c>
    </row>
    <row r="59" spans="1:1" s="42" customFormat="1" ht="19.8">
      <c r="A59" s="43" t="s">
        <v>346</v>
      </c>
    </row>
    <row r="60" spans="1:1" s="42" customFormat="1" ht="48.6">
      <c r="A60" s="43" t="s">
        <v>385</v>
      </c>
    </row>
    <row r="61" spans="1:1" s="42" customFormat="1" ht="32.4">
      <c r="A61" s="43" t="s">
        <v>347</v>
      </c>
    </row>
    <row r="62" spans="1:1" s="42" customFormat="1" ht="32.4">
      <c r="A62" s="43" t="s">
        <v>348</v>
      </c>
    </row>
    <row r="63" spans="1:1" ht="19.8">
      <c r="A63" s="10" t="s">
        <v>169</v>
      </c>
    </row>
    <row r="64" spans="1:1" ht="59.4">
      <c r="A64" s="10" t="s">
        <v>327</v>
      </c>
    </row>
    <row r="65" spans="1:1" ht="19.8">
      <c r="A65" s="10" t="s">
        <v>37</v>
      </c>
    </row>
    <row r="66" spans="1:1" ht="19.8">
      <c r="A66" s="10" t="s">
        <v>592</v>
      </c>
    </row>
    <row r="67" spans="1:1" ht="19.8">
      <c r="A67" s="10" t="s">
        <v>9</v>
      </c>
    </row>
    <row r="68" spans="1:1" ht="19.8">
      <c r="A68" s="14" t="s">
        <v>10</v>
      </c>
    </row>
    <row r="69" spans="1:1" ht="39.6">
      <c r="A69" s="10" t="s">
        <v>593</v>
      </c>
    </row>
    <row r="70" spans="1:1" ht="39.6">
      <c r="A70" s="10" t="s">
        <v>32</v>
      </c>
    </row>
    <row r="71" spans="1:1" ht="19.8">
      <c r="A71" s="14" t="s">
        <v>11</v>
      </c>
    </row>
    <row r="72" spans="1:1" ht="19.8">
      <c r="A72" s="10" t="s">
        <v>394</v>
      </c>
    </row>
    <row r="73" spans="1:1" ht="19.8">
      <c r="A73" s="10" t="s">
        <v>39</v>
      </c>
    </row>
    <row r="74" spans="1:1" ht="39.6">
      <c r="A74" s="15" t="s">
        <v>14</v>
      </c>
    </row>
    <row r="75" spans="1:1" ht="20.399999999999999" thickBot="1">
      <c r="A75" s="16" t="s">
        <v>12</v>
      </c>
    </row>
  </sheetData>
  <phoneticPr fontId="13" type="noConversion"/>
  <hyperlinks>
    <hyperlink ref="B1" location="預告統計資料發布時間表!A1" display="回發布時間表" xr:uid="{00000000-0004-0000-12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79998168889431442"/>
  </sheetPr>
  <dimension ref="A1:B36"/>
  <sheetViews>
    <sheetView zoomScaleNormal="100" zoomScaleSheetLayoutView="83" workbookViewId="0">
      <selection activeCell="B1" sqref="B1"/>
    </sheetView>
  </sheetViews>
  <sheetFormatPr defaultRowHeight="16.2"/>
  <cols>
    <col min="1" max="1" width="93.44140625" customWidth="1"/>
  </cols>
  <sheetData>
    <row r="1" spans="1:2" ht="19.8">
      <c r="A1" s="38" t="s">
        <v>780</v>
      </c>
      <c r="B1" s="1" t="s">
        <v>15</v>
      </c>
    </row>
    <row r="2" spans="1:2" ht="19.8">
      <c r="A2" s="2" t="s">
        <v>2</v>
      </c>
    </row>
    <row r="3" spans="1:2" ht="19.8">
      <c r="A3" s="13" t="s">
        <v>781</v>
      </c>
    </row>
    <row r="4" spans="1:2" ht="19.8">
      <c r="A4" s="3" t="s">
        <v>3</v>
      </c>
    </row>
    <row r="5" spans="1:2" ht="19.8">
      <c r="A5" s="9" t="s">
        <v>782</v>
      </c>
    </row>
    <row r="6" spans="1:2" ht="19.8">
      <c r="A6" s="9" t="s">
        <v>869</v>
      </c>
    </row>
    <row r="7" spans="1:2" ht="19.8">
      <c r="A7" s="52" t="s">
        <v>839</v>
      </c>
    </row>
    <row r="8" spans="1:2" ht="19.8">
      <c r="A8" s="52" t="s">
        <v>838</v>
      </c>
    </row>
    <row r="9" spans="1:2" ht="19.8">
      <c r="A9" s="52" t="s">
        <v>841</v>
      </c>
    </row>
    <row r="10" spans="1:2" ht="19.8">
      <c r="A10" s="3" t="s">
        <v>4</v>
      </c>
    </row>
    <row r="11" spans="1:2" ht="19.8">
      <c r="A11" s="4" t="s">
        <v>5</v>
      </c>
    </row>
    <row r="12" spans="1:2" ht="81">
      <c r="A12" s="72" t="s">
        <v>784</v>
      </c>
    </row>
    <row r="13" spans="1:2" ht="19.8">
      <c r="A13" s="3" t="s">
        <v>6</v>
      </c>
    </row>
    <row r="14" spans="1:2" ht="19.8">
      <c r="A14" s="17" t="s">
        <v>783</v>
      </c>
    </row>
    <row r="15" spans="1:2" ht="39.6">
      <c r="A15" s="5" t="s">
        <v>18</v>
      </c>
    </row>
    <row r="16" spans="1:2" ht="19.8">
      <c r="A16" s="4" t="s">
        <v>7</v>
      </c>
    </row>
    <row r="17" spans="1:1" ht="19.8">
      <c r="A17" s="41" t="s">
        <v>416</v>
      </c>
    </row>
    <row r="18" spans="1:1" ht="19.8">
      <c r="A18" s="41" t="s">
        <v>413</v>
      </c>
    </row>
    <row r="19" spans="1:1" ht="39.6">
      <c r="A19" s="41" t="s">
        <v>417</v>
      </c>
    </row>
    <row r="20" spans="1:1" ht="19.8">
      <c r="A20" s="41" t="s">
        <v>418</v>
      </c>
    </row>
    <row r="21" spans="1:1" ht="19.8">
      <c r="A21" s="41" t="s">
        <v>414</v>
      </c>
    </row>
    <row r="22" spans="1:1" ht="39.6">
      <c r="A22" s="41" t="s">
        <v>415</v>
      </c>
    </row>
    <row r="23" spans="1:1" ht="79.2">
      <c r="A23" s="41" t="s">
        <v>419</v>
      </c>
    </row>
    <row r="24" spans="1:1" ht="19.8">
      <c r="A24" s="4" t="s">
        <v>8</v>
      </c>
    </row>
    <row r="25" spans="1:1" ht="39.6">
      <c r="A25" s="10" t="s">
        <v>420</v>
      </c>
    </row>
    <row r="26" spans="1:1" ht="19.8">
      <c r="A26" s="9" t="s">
        <v>20</v>
      </c>
    </row>
    <row r="27" spans="1:1" ht="19.8">
      <c r="A27" s="9" t="s">
        <v>777</v>
      </c>
    </row>
    <row r="28" spans="1:1" ht="19.8">
      <c r="A28" s="4" t="s">
        <v>9</v>
      </c>
    </row>
    <row r="29" spans="1:1" ht="19.8">
      <c r="A29" s="3" t="s">
        <v>10</v>
      </c>
    </row>
    <row r="30" spans="1:1" ht="59.4">
      <c r="A30" s="10" t="s">
        <v>778</v>
      </c>
    </row>
    <row r="31" spans="1:1" ht="39.6">
      <c r="A31" s="5" t="s">
        <v>13</v>
      </c>
    </row>
    <row r="32" spans="1:1" ht="19.8">
      <c r="A32" s="3" t="s">
        <v>11</v>
      </c>
    </row>
    <row r="33" spans="1:1" ht="39.6">
      <c r="A33" s="5" t="s">
        <v>19</v>
      </c>
    </row>
    <row r="34" spans="1:1" ht="39.6">
      <c r="A34" s="10" t="s">
        <v>21</v>
      </c>
    </row>
    <row r="35" spans="1:1" ht="39.6">
      <c r="A35" s="6" t="s">
        <v>14</v>
      </c>
    </row>
    <row r="36" spans="1:1" ht="20.399999999999999" thickBot="1">
      <c r="A36" s="7" t="s">
        <v>12</v>
      </c>
    </row>
  </sheetData>
  <phoneticPr fontId="4" type="noConversion"/>
  <hyperlinks>
    <hyperlink ref="B1" location="預告統計資料發布時間表!A1" display="回發布時間表"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79998168889431442"/>
  </sheetPr>
  <dimension ref="A1:B30"/>
  <sheetViews>
    <sheetView workbookViewId="0">
      <selection activeCell="F12" sqref="F12"/>
    </sheetView>
  </sheetViews>
  <sheetFormatPr defaultRowHeight="16.2"/>
  <cols>
    <col min="1" max="1" width="92.33203125" customWidth="1"/>
  </cols>
  <sheetData>
    <row r="1" spans="1:2" ht="19.8">
      <c r="A1" s="12" t="s">
        <v>811</v>
      </c>
      <c r="B1" s="1" t="s">
        <v>15</v>
      </c>
    </row>
    <row r="2" spans="1:2" ht="19.8">
      <c r="A2" s="13" t="s">
        <v>218</v>
      </c>
    </row>
    <row r="3" spans="1:2" ht="19.8">
      <c r="A3" s="13" t="s">
        <v>757</v>
      </c>
    </row>
    <row r="4" spans="1:2" ht="19.8">
      <c r="A4" s="14" t="s">
        <v>3</v>
      </c>
    </row>
    <row r="5" spans="1:2" ht="19.8">
      <c r="A5" s="57" t="s">
        <v>796</v>
      </c>
    </row>
    <row r="6" spans="1:2" ht="19.8">
      <c r="A6" s="57" t="s">
        <v>797</v>
      </c>
    </row>
    <row r="7" spans="1:2" ht="19.8">
      <c r="A7" s="59" t="s">
        <v>853</v>
      </c>
    </row>
    <row r="8" spans="1:2" ht="19.8">
      <c r="A8" s="59" t="s">
        <v>840</v>
      </c>
    </row>
    <row r="9" spans="1:2" ht="19.8">
      <c r="A9" s="59" t="s">
        <v>854</v>
      </c>
    </row>
    <row r="10" spans="1:2" ht="19.8">
      <c r="A10" s="56" t="s">
        <v>4</v>
      </c>
    </row>
    <row r="11" spans="1:2" ht="19.8">
      <c r="A11" s="57" t="s">
        <v>559</v>
      </c>
    </row>
    <row r="12" spans="1:2" ht="88.2">
      <c r="A12" s="58" t="s">
        <v>786</v>
      </c>
    </row>
    <row r="13" spans="1:2" ht="19.8">
      <c r="A13" s="14" t="s">
        <v>6</v>
      </c>
    </row>
    <row r="14" spans="1:2" ht="39.6">
      <c r="A14" s="65" t="s">
        <v>753</v>
      </c>
    </row>
    <row r="15" spans="1:2" ht="19.8">
      <c r="A15" s="70" t="s">
        <v>654</v>
      </c>
    </row>
    <row r="16" spans="1:2" ht="19.8">
      <c r="A16" s="71" t="s">
        <v>7</v>
      </c>
    </row>
    <row r="17" spans="1:2" ht="39.6">
      <c r="A17" s="70" t="s">
        <v>750</v>
      </c>
      <c r="B17" s="42"/>
    </row>
    <row r="18" spans="1:2" ht="19.8">
      <c r="A18" s="71" t="s">
        <v>754</v>
      </c>
      <c r="B18" s="42"/>
    </row>
    <row r="19" spans="1:2" ht="19.8">
      <c r="A19" s="71" t="s">
        <v>751</v>
      </c>
      <c r="B19" s="42"/>
    </row>
    <row r="20" spans="1:2" ht="19.8">
      <c r="A20" s="71" t="s">
        <v>743</v>
      </c>
      <c r="B20" s="42"/>
    </row>
    <row r="21" spans="1:2" ht="19.8">
      <c r="A21" s="71" t="s">
        <v>752</v>
      </c>
      <c r="B21" s="42"/>
    </row>
    <row r="22" spans="1:2" ht="19.8">
      <c r="A22" s="71" t="s">
        <v>9</v>
      </c>
      <c r="B22" s="42"/>
    </row>
    <row r="23" spans="1:2" ht="19.8">
      <c r="A23" s="69" t="s">
        <v>10</v>
      </c>
      <c r="B23" s="42"/>
    </row>
    <row r="24" spans="1:2" ht="39.6">
      <c r="A24" s="70" t="s">
        <v>756</v>
      </c>
      <c r="B24" s="42"/>
    </row>
    <row r="25" spans="1:2" ht="39.6">
      <c r="A25" s="70" t="s">
        <v>656</v>
      </c>
      <c r="B25" s="42"/>
    </row>
    <row r="26" spans="1:2" ht="19.8">
      <c r="A26" s="69" t="s">
        <v>11</v>
      </c>
      <c r="B26" s="42"/>
    </row>
    <row r="27" spans="1:2" ht="19.8">
      <c r="A27" s="70" t="s">
        <v>755</v>
      </c>
      <c r="B27" s="42"/>
    </row>
    <row r="28" spans="1:2" ht="59.4">
      <c r="A28" s="70" t="s">
        <v>745</v>
      </c>
      <c r="B28" s="42"/>
    </row>
    <row r="29" spans="1:2" ht="39.6">
      <c r="A29" s="68" t="s">
        <v>637</v>
      </c>
      <c r="B29" s="42"/>
    </row>
    <row r="30" spans="1:2" ht="20.399999999999999" thickBot="1">
      <c r="A30" s="63" t="s">
        <v>12</v>
      </c>
      <c r="B30" s="42"/>
    </row>
  </sheetData>
  <phoneticPr fontId="13" type="noConversion"/>
  <hyperlinks>
    <hyperlink ref="B1" location="預告統計資料發布時間表!A1" display="回發布時間表"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7FF"/>
  </sheetPr>
  <dimension ref="A1:C34"/>
  <sheetViews>
    <sheetView zoomScaleNormal="100" zoomScaleSheetLayoutView="83" workbookViewId="0">
      <selection activeCell="A7" sqref="A7"/>
    </sheetView>
  </sheetViews>
  <sheetFormatPr defaultRowHeight="16.2"/>
  <cols>
    <col min="1" max="1" width="93.44140625" customWidth="1"/>
  </cols>
  <sheetData>
    <row r="1" spans="1:3" ht="19.8">
      <c r="A1" s="12" t="s">
        <v>812</v>
      </c>
      <c r="B1" s="1" t="s">
        <v>53</v>
      </c>
    </row>
    <row r="2" spans="1:3" ht="19.8">
      <c r="A2" s="13" t="s">
        <v>470</v>
      </c>
    </row>
    <row r="3" spans="1:3" ht="19.8">
      <c r="A3" s="13" t="s">
        <v>54</v>
      </c>
    </row>
    <row r="4" spans="1:3" ht="19.8">
      <c r="A4" s="14" t="s">
        <v>3</v>
      </c>
    </row>
    <row r="5" spans="1:3" ht="19.8">
      <c r="A5" s="57" t="s">
        <v>796</v>
      </c>
    </row>
    <row r="6" spans="1:3" ht="19.8">
      <c r="A6" s="57" t="s">
        <v>813</v>
      </c>
    </row>
    <row r="7" spans="1:3" ht="19.8">
      <c r="A7" s="59" t="s">
        <v>857</v>
      </c>
    </row>
    <row r="8" spans="1:3" ht="19.8">
      <c r="A8" s="59" t="s">
        <v>840</v>
      </c>
    </row>
    <row r="9" spans="1:3" ht="19.8">
      <c r="A9" s="59" t="s">
        <v>855</v>
      </c>
    </row>
    <row r="10" spans="1:3" ht="19.8">
      <c r="A10" s="56" t="s">
        <v>4</v>
      </c>
    </row>
    <row r="11" spans="1:3" ht="19.8">
      <c r="A11" s="57" t="s">
        <v>559</v>
      </c>
    </row>
    <row r="12" spans="1:3" ht="88.2">
      <c r="A12" s="58" t="s">
        <v>786</v>
      </c>
    </row>
    <row r="13" spans="1:3" ht="19.8">
      <c r="A13" s="14" t="s">
        <v>6</v>
      </c>
      <c r="C13" s="11"/>
    </row>
    <row r="14" spans="1:3" ht="19.8">
      <c r="A14" s="8" t="s">
        <v>55</v>
      </c>
    </row>
    <row r="15" spans="1:3" ht="39.6">
      <c r="A15" s="10" t="s">
        <v>594</v>
      </c>
    </row>
    <row r="16" spans="1:3" ht="19.8">
      <c r="A16" s="9" t="s">
        <v>7</v>
      </c>
    </row>
    <row r="17" spans="1:1" ht="39.6">
      <c r="A17" s="10" t="s">
        <v>598</v>
      </c>
    </row>
    <row r="18" spans="1:1" ht="38.25" customHeight="1">
      <c r="A18" s="10" t="s">
        <v>597</v>
      </c>
    </row>
    <row r="19" spans="1:1" ht="19.8">
      <c r="A19" s="10" t="s">
        <v>595</v>
      </c>
    </row>
    <row r="20" spans="1:1" ht="19.8">
      <c r="A20" s="10" t="s">
        <v>596</v>
      </c>
    </row>
    <row r="21" spans="1:1" ht="39.6">
      <c r="A21" s="10" t="s">
        <v>599</v>
      </c>
    </row>
    <row r="22" spans="1:1" ht="19.8">
      <c r="A22" s="9" t="s">
        <v>56</v>
      </c>
    </row>
    <row r="23" spans="1:1" ht="59.4">
      <c r="A23" s="10" t="s">
        <v>600</v>
      </c>
    </row>
    <row r="24" spans="1:1" ht="19.8">
      <c r="A24" s="9" t="s">
        <v>57</v>
      </c>
    </row>
    <row r="25" spans="1:1" ht="19.8">
      <c r="A25" s="9" t="s">
        <v>576</v>
      </c>
    </row>
    <row r="26" spans="1:1" ht="19.8">
      <c r="A26" s="9" t="s">
        <v>9</v>
      </c>
    </row>
    <row r="27" spans="1:1" ht="19.8">
      <c r="A27" s="14" t="s">
        <v>10</v>
      </c>
    </row>
    <row r="28" spans="1:1" ht="39.6">
      <c r="A28" s="10" t="s">
        <v>601</v>
      </c>
    </row>
    <row r="29" spans="1:1" ht="39" customHeight="1">
      <c r="A29" s="10" t="s">
        <v>609</v>
      </c>
    </row>
    <row r="30" spans="1:1" ht="19.8">
      <c r="A30" s="14" t="s">
        <v>11</v>
      </c>
    </row>
    <row r="31" spans="1:1" ht="19.8">
      <c r="A31" s="10" t="s">
        <v>58</v>
      </c>
    </row>
    <row r="32" spans="1:1" ht="59.4">
      <c r="A32" s="10" t="s">
        <v>59</v>
      </c>
    </row>
    <row r="33" spans="1:1" ht="39.6">
      <c r="A33" s="15" t="s">
        <v>60</v>
      </c>
    </row>
    <row r="34" spans="1:1" ht="20.399999999999999" thickBot="1">
      <c r="A34" s="16" t="s">
        <v>12</v>
      </c>
    </row>
  </sheetData>
  <phoneticPr fontId="13" type="noConversion"/>
  <hyperlinks>
    <hyperlink ref="B1" location="預告統計資料發布時間表!A1" display="回發布時間表" xr:uid="{00000000-0004-0000-1400-000000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7FF"/>
  </sheetPr>
  <dimension ref="A1:C31"/>
  <sheetViews>
    <sheetView zoomScaleNormal="100" zoomScaleSheetLayoutView="83" workbookViewId="0">
      <selection activeCell="B1" sqref="B1"/>
    </sheetView>
  </sheetViews>
  <sheetFormatPr defaultRowHeight="16.2"/>
  <cols>
    <col min="1" max="1" width="93.44140625" customWidth="1"/>
  </cols>
  <sheetData>
    <row r="1" spans="1:3" ht="19.8">
      <c r="A1" s="12" t="s">
        <v>814</v>
      </c>
      <c r="B1" s="1" t="s">
        <v>53</v>
      </c>
    </row>
    <row r="2" spans="1:3" ht="19.8">
      <c r="A2" s="13" t="s">
        <v>470</v>
      </c>
    </row>
    <row r="3" spans="1:3" ht="19.8">
      <c r="A3" s="13" t="s">
        <v>61</v>
      </c>
    </row>
    <row r="4" spans="1:3" ht="19.8">
      <c r="A4" s="14" t="s">
        <v>3</v>
      </c>
    </row>
    <row r="5" spans="1:3" ht="19.8">
      <c r="A5" s="57" t="s">
        <v>796</v>
      </c>
    </row>
    <row r="6" spans="1:3" ht="19.8">
      <c r="A6" s="57" t="s">
        <v>813</v>
      </c>
    </row>
    <row r="7" spans="1:3" ht="19.8">
      <c r="A7" s="59" t="s">
        <v>857</v>
      </c>
    </row>
    <row r="8" spans="1:3" ht="19.8">
      <c r="A8" s="59" t="s">
        <v>840</v>
      </c>
    </row>
    <row r="9" spans="1:3" ht="19.8">
      <c r="A9" s="59" t="s">
        <v>855</v>
      </c>
    </row>
    <row r="10" spans="1:3" ht="19.8">
      <c r="A10" s="56" t="s">
        <v>4</v>
      </c>
    </row>
    <row r="11" spans="1:3" ht="19.8">
      <c r="A11" s="57" t="s">
        <v>559</v>
      </c>
    </row>
    <row r="12" spans="1:3" ht="88.2">
      <c r="A12" s="58" t="s">
        <v>786</v>
      </c>
    </row>
    <row r="13" spans="1:3" ht="19.8">
      <c r="A13" s="14" t="s">
        <v>6</v>
      </c>
      <c r="C13" s="11"/>
    </row>
    <row r="14" spans="1:3" ht="19.8">
      <c r="A14" s="8" t="s">
        <v>62</v>
      </c>
    </row>
    <row r="15" spans="1:3" ht="19.8">
      <c r="A15" s="10" t="s">
        <v>63</v>
      </c>
    </row>
    <row r="16" spans="1:3" ht="19.8">
      <c r="A16" s="9" t="s">
        <v>7</v>
      </c>
    </row>
    <row r="17" spans="1:1" ht="19.8">
      <c r="A17" s="10" t="s">
        <v>64</v>
      </c>
    </row>
    <row r="18" spans="1:1" ht="39.6">
      <c r="A18" s="10" t="s">
        <v>65</v>
      </c>
    </row>
    <row r="19" spans="1:1" ht="19.8">
      <c r="A19" s="9" t="s">
        <v>66</v>
      </c>
    </row>
    <row r="20" spans="1:1" ht="39.6">
      <c r="A20" s="10" t="s">
        <v>603</v>
      </c>
    </row>
    <row r="21" spans="1:1" ht="19.8">
      <c r="A21" s="9" t="s">
        <v>67</v>
      </c>
    </row>
    <row r="22" spans="1:1" ht="19.8">
      <c r="A22" s="9" t="s">
        <v>576</v>
      </c>
    </row>
    <row r="23" spans="1:1" ht="19.8">
      <c r="A23" s="9" t="s">
        <v>9</v>
      </c>
    </row>
    <row r="24" spans="1:1" ht="19.8">
      <c r="A24" s="14" t="s">
        <v>10</v>
      </c>
    </row>
    <row r="25" spans="1:1" ht="39.6">
      <c r="A25" s="10" t="s">
        <v>602</v>
      </c>
    </row>
    <row r="26" spans="1:1" ht="39" customHeight="1">
      <c r="A26" s="10" t="s">
        <v>609</v>
      </c>
    </row>
    <row r="27" spans="1:1" ht="19.8">
      <c r="A27" s="14" t="s">
        <v>11</v>
      </c>
    </row>
    <row r="28" spans="1:1" ht="19.8">
      <c r="A28" s="10" t="s">
        <v>68</v>
      </c>
    </row>
    <row r="29" spans="1:1" ht="19.8">
      <c r="A29" s="10" t="s">
        <v>69</v>
      </c>
    </row>
    <row r="30" spans="1:1" ht="39.6">
      <c r="A30" s="15" t="s">
        <v>70</v>
      </c>
    </row>
    <row r="31" spans="1:1" ht="20.399999999999999" thickBot="1">
      <c r="A31" s="16" t="s">
        <v>12</v>
      </c>
    </row>
  </sheetData>
  <phoneticPr fontId="13" type="noConversion"/>
  <hyperlinks>
    <hyperlink ref="B1" location="預告統計資料發布時間表!A1" display="回發布時間表" xr:uid="{00000000-0004-0000-1500-000000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7FF"/>
  </sheetPr>
  <dimension ref="A1:C34"/>
  <sheetViews>
    <sheetView workbookViewId="0">
      <selection activeCell="B1" sqref="B1"/>
    </sheetView>
  </sheetViews>
  <sheetFormatPr defaultRowHeight="16.2"/>
  <cols>
    <col min="1" max="1" width="93.44140625" customWidth="1"/>
  </cols>
  <sheetData>
    <row r="1" spans="1:3" ht="19.8">
      <c r="A1" s="12" t="s">
        <v>815</v>
      </c>
      <c r="B1" s="1" t="s">
        <v>53</v>
      </c>
    </row>
    <row r="2" spans="1:3" ht="19.8">
      <c r="A2" s="13" t="s">
        <v>470</v>
      </c>
    </row>
    <row r="3" spans="1:3" ht="19.8">
      <c r="A3" s="13" t="s">
        <v>71</v>
      </c>
    </row>
    <row r="4" spans="1:3" ht="19.8">
      <c r="A4" s="14" t="s">
        <v>3</v>
      </c>
    </row>
    <row r="5" spans="1:3" ht="19.8">
      <c r="A5" s="57" t="s">
        <v>796</v>
      </c>
    </row>
    <row r="6" spans="1:3" ht="19.8">
      <c r="A6" s="57" t="s">
        <v>813</v>
      </c>
    </row>
    <row r="7" spans="1:3" ht="19.8">
      <c r="A7" s="59" t="s">
        <v>857</v>
      </c>
    </row>
    <row r="8" spans="1:3" ht="19.8">
      <c r="A8" s="59" t="s">
        <v>840</v>
      </c>
    </row>
    <row r="9" spans="1:3" ht="19.8">
      <c r="A9" s="59" t="s">
        <v>855</v>
      </c>
    </row>
    <row r="10" spans="1:3" ht="19.8">
      <c r="A10" s="56" t="s">
        <v>4</v>
      </c>
    </row>
    <row r="11" spans="1:3" ht="19.8">
      <c r="A11" s="57" t="s">
        <v>559</v>
      </c>
    </row>
    <row r="12" spans="1:3" ht="88.2">
      <c r="A12" s="58" t="s">
        <v>786</v>
      </c>
    </row>
    <row r="13" spans="1:3" ht="19.8">
      <c r="A13" s="14" t="s">
        <v>6</v>
      </c>
      <c r="C13" s="11"/>
    </row>
    <row r="14" spans="1:3" ht="39.6">
      <c r="A14" s="17" t="s">
        <v>72</v>
      </c>
    </row>
    <row r="15" spans="1:3" ht="19.8">
      <c r="A15" s="10" t="s">
        <v>73</v>
      </c>
    </row>
    <row r="16" spans="1:3" ht="19.8">
      <c r="A16" s="9" t="s">
        <v>7</v>
      </c>
    </row>
    <row r="17" spans="1:1" ht="19.8">
      <c r="A17" s="10" t="s">
        <v>74</v>
      </c>
    </row>
    <row r="18" spans="1:1" ht="19.8">
      <c r="A18" s="10" t="s">
        <v>75</v>
      </c>
    </row>
    <row r="19" spans="1:1" ht="59.4">
      <c r="A19" s="10" t="s">
        <v>606</v>
      </c>
    </row>
    <row r="20" spans="1:1" ht="19.8">
      <c r="A20" s="10" t="s">
        <v>76</v>
      </c>
    </row>
    <row r="21" spans="1:1" ht="39.6">
      <c r="A21" s="10" t="s">
        <v>77</v>
      </c>
    </row>
    <row r="22" spans="1:1" ht="19.8">
      <c r="A22" s="9" t="s">
        <v>605</v>
      </c>
    </row>
    <row r="23" spans="1:1" ht="19.8">
      <c r="A23" s="9" t="s">
        <v>607</v>
      </c>
    </row>
    <row r="24" spans="1:1" ht="19.8">
      <c r="A24" s="9" t="s">
        <v>67</v>
      </c>
    </row>
    <row r="25" spans="1:1" ht="19.8">
      <c r="A25" s="9" t="s">
        <v>576</v>
      </c>
    </row>
    <row r="26" spans="1:1" ht="19.8">
      <c r="A26" s="9" t="s">
        <v>9</v>
      </c>
    </row>
    <row r="27" spans="1:1" ht="19.8">
      <c r="A27" s="14" t="s">
        <v>10</v>
      </c>
    </row>
    <row r="28" spans="1:1" ht="39.6">
      <c r="A28" s="10" t="s">
        <v>601</v>
      </c>
    </row>
    <row r="29" spans="1:1" ht="39" customHeight="1">
      <c r="A29" s="10" t="s">
        <v>608</v>
      </c>
    </row>
    <row r="30" spans="1:1" ht="19.8">
      <c r="A30" s="14" t="s">
        <v>11</v>
      </c>
    </row>
    <row r="31" spans="1:1" ht="19.8">
      <c r="A31" s="10" t="s">
        <v>68</v>
      </c>
    </row>
    <row r="32" spans="1:1" ht="19.8">
      <c r="A32" s="10" t="s">
        <v>69</v>
      </c>
    </row>
    <row r="33" spans="1:1" ht="39.6">
      <c r="A33" s="15" t="s">
        <v>70</v>
      </c>
    </row>
    <row r="34" spans="1:1" ht="20.399999999999999" thickBot="1">
      <c r="A34" s="16" t="s">
        <v>12</v>
      </c>
    </row>
  </sheetData>
  <phoneticPr fontId="13" type="noConversion"/>
  <hyperlinks>
    <hyperlink ref="B1" location="預告統計資料發布時間表!A1" display="回發布時間表" xr:uid="{00000000-0004-0000-1600-000000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7FF"/>
  </sheetPr>
  <dimension ref="A1:C30"/>
  <sheetViews>
    <sheetView zoomScaleNormal="100" zoomScaleSheetLayoutView="83" workbookViewId="0">
      <selection activeCell="F5" sqref="F5"/>
    </sheetView>
  </sheetViews>
  <sheetFormatPr defaultRowHeight="16.2"/>
  <cols>
    <col min="1" max="1" width="93.44140625" customWidth="1"/>
  </cols>
  <sheetData>
    <row r="1" spans="1:3" ht="19.8">
      <c r="A1" s="12" t="s">
        <v>816</v>
      </c>
      <c r="B1" s="1" t="s">
        <v>15</v>
      </c>
    </row>
    <row r="2" spans="1:3" ht="19.8">
      <c r="A2" s="44" t="s">
        <v>473</v>
      </c>
    </row>
    <row r="3" spans="1:3" ht="19.8">
      <c r="A3" s="13" t="s">
        <v>421</v>
      </c>
    </row>
    <row r="4" spans="1:3" ht="19.8">
      <c r="A4" s="14" t="s">
        <v>3</v>
      </c>
    </row>
    <row r="5" spans="1:3" ht="19.8">
      <c r="A5" s="57" t="s">
        <v>796</v>
      </c>
    </row>
    <row r="6" spans="1:3" ht="19.8">
      <c r="A6" s="57" t="s">
        <v>813</v>
      </c>
    </row>
    <row r="7" spans="1:3" ht="19.8">
      <c r="A7" s="59" t="s">
        <v>858</v>
      </c>
    </row>
    <row r="8" spans="1:3" ht="19.8">
      <c r="A8" s="59" t="s">
        <v>840</v>
      </c>
    </row>
    <row r="9" spans="1:3" ht="19.8">
      <c r="A9" s="59" t="s">
        <v>856</v>
      </c>
    </row>
    <row r="10" spans="1:3" ht="19.8">
      <c r="A10" s="56" t="s">
        <v>4</v>
      </c>
    </row>
    <row r="11" spans="1:3" ht="19.8">
      <c r="A11" s="57" t="s">
        <v>559</v>
      </c>
    </row>
    <row r="12" spans="1:3" ht="88.2">
      <c r="A12" s="58" t="s">
        <v>786</v>
      </c>
    </row>
    <row r="13" spans="1:3" ht="19.8">
      <c r="A13" s="14" t="s">
        <v>6</v>
      </c>
      <c r="C13" s="11"/>
    </row>
    <row r="14" spans="1:3" ht="39.6">
      <c r="A14" s="17" t="s">
        <v>422</v>
      </c>
    </row>
    <row r="15" spans="1:3" ht="19.8">
      <c r="A15" s="10" t="s">
        <v>63</v>
      </c>
    </row>
    <row r="16" spans="1:3" ht="19.8">
      <c r="A16" s="9" t="s">
        <v>7</v>
      </c>
    </row>
    <row r="17" spans="1:1" ht="39.6">
      <c r="A17" s="10" t="s">
        <v>424</v>
      </c>
    </row>
    <row r="18" spans="1:1" ht="19.8">
      <c r="A18" s="9" t="s">
        <v>427</v>
      </c>
    </row>
    <row r="19" spans="1:1" ht="19.8">
      <c r="A19" s="9" t="s">
        <v>423</v>
      </c>
    </row>
    <row r="20" spans="1:1" ht="19.8">
      <c r="A20" s="9" t="s">
        <v>37</v>
      </c>
    </row>
    <row r="21" spans="1:1" ht="19.8">
      <c r="A21" s="9" t="s">
        <v>579</v>
      </c>
    </row>
    <row r="22" spans="1:1" ht="19.8">
      <c r="A22" s="9" t="s">
        <v>9</v>
      </c>
    </row>
    <row r="23" spans="1:1" ht="19.8">
      <c r="A23" s="14" t="s">
        <v>10</v>
      </c>
    </row>
    <row r="24" spans="1:1" ht="39.6">
      <c r="A24" s="10" t="s">
        <v>610</v>
      </c>
    </row>
    <row r="25" spans="1:1" ht="39.6">
      <c r="A25" s="10" t="s">
        <v>426</v>
      </c>
    </row>
    <row r="26" spans="1:1" ht="19.8">
      <c r="A26" s="14" t="s">
        <v>11</v>
      </c>
    </row>
    <row r="27" spans="1:1" ht="19.8">
      <c r="A27" s="10" t="s">
        <v>425</v>
      </c>
    </row>
    <row r="28" spans="1:1" ht="19.8">
      <c r="A28" s="10" t="s">
        <v>69</v>
      </c>
    </row>
    <row r="29" spans="1:1" ht="39.6">
      <c r="A29" s="15" t="s">
        <v>14</v>
      </c>
    </row>
    <row r="30" spans="1:1" ht="20.399999999999999" thickBot="1">
      <c r="A30" s="16" t="s">
        <v>12</v>
      </c>
    </row>
  </sheetData>
  <phoneticPr fontId="13" type="noConversion"/>
  <hyperlinks>
    <hyperlink ref="B1" location="預告統計資料發布時間表!A1" display="回發布時間表" xr:uid="{00000000-0004-0000-1700-000000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7FF"/>
  </sheetPr>
  <dimension ref="A1:C42"/>
  <sheetViews>
    <sheetView zoomScaleNormal="100" zoomScaleSheetLayoutView="83" workbookViewId="0">
      <selection activeCell="D12" sqref="D12"/>
    </sheetView>
  </sheetViews>
  <sheetFormatPr defaultRowHeight="16.2"/>
  <cols>
    <col min="1" max="1" width="97.44140625" customWidth="1"/>
  </cols>
  <sheetData>
    <row r="1" spans="1:3" ht="19.8">
      <c r="A1" s="12" t="s">
        <v>817</v>
      </c>
      <c r="B1" s="1" t="s">
        <v>15</v>
      </c>
    </row>
    <row r="2" spans="1:3" ht="19.8">
      <c r="A2" s="44" t="s">
        <v>473</v>
      </c>
    </row>
    <row r="3" spans="1:3" ht="19.8">
      <c r="A3" s="13" t="s">
        <v>429</v>
      </c>
    </row>
    <row r="4" spans="1:3" ht="19.8">
      <c r="A4" s="14" t="s">
        <v>3</v>
      </c>
    </row>
    <row r="5" spans="1:3" ht="19.8">
      <c r="A5" s="57" t="s">
        <v>796</v>
      </c>
    </row>
    <row r="6" spans="1:3" ht="19.8">
      <c r="A6" s="57" t="s">
        <v>813</v>
      </c>
    </row>
    <row r="7" spans="1:3" ht="19.8">
      <c r="A7" s="59" t="s">
        <v>858</v>
      </c>
    </row>
    <row r="8" spans="1:3" ht="19.8">
      <c r="A8" s="59" t="s">
        <v>840</v>
      </c>
    </row>
    <row r="9" spans="1:3" ht="19.8">
      <c r="A9" s="59" t="s">
        <v>856</v>
      </c>
    </row>
    <row r="10" spans="1:3" ht="19.8">
      <c r="A10" s="56" t="s">
        <v>4</v>
      </c>
    </row>
    <row r="11" spans="1:3" ht="19.8">
      <c r="A11" s="57" t="s">
        <v>559</v>
      </c>
    </row>
    <row r="12" spans="1:3" ht="99">
      <c r="A12" s="58" t="s">
        <v>787</v>
      </c>
    </row>
    <row r="13" spans="1:3" ht="19.8">
      <c r="A13" s="14" t="s">
        <v>6</v>
      </c>
      <c r="C13" s="11"/>
    </row>
    <row r="14" spans="1:3" ht="39.6">
      <c r="A14" s="17" t="s">
        <v>430</v>
      </c>
    </row>
    <row r="15" spans="1:3" ht="19.8">
      <c r="A15" s="10" t="s">
        <v>63</v>
      </c>
    </row>
    <row r="16" spans="1:3" ht="19.8">
      <c r="A16" s="9" t="s">
        <v>7</v>
      </c>
    </row>
    <row r="17" spans="1:1" ht="19.8">
      <c r="A17" s="41" t="s">
        <v>435</v>
      </c>
    </row>
    <row r="18" spans="1:1" ht="19.8">
      <c r="A18" s="41" t="s">
        <v>436</v>
      </c>
    </row>
    <row r="19" spans="1:1" ht="59.4">
      <c r="A19" s="41" t="s">
        <v>437</v>
      </c>
    </row>
    <row r="20" spans="1:1" ht="39.6">
      <c r="A20" s="41" t="s">
        <v>439</v>
      </c>
    </row>
    <row r="21" spans="1:1" ht="39.6">
      <c r="A21" s="41" t="s">
        <v>440</v>
      </c>
    </row>
    <row r="22" spans="1:1" ht="39.6">
      <c r="A22" s="41" t="s">
        <v>441</v>
      </c>
    </row>
    <row r="23" spans="1:1" ht="39.6">
      <c r="A23" s="41" t="s">
        <v>442</v>
      </c>
    </row>
    <row r="24" spans="1:1" ht="39.6">
      <c r="A24" s="41" t="s">
        <v>443</v>
      </c>
    </row>
    <row r="25" spans="1:1" ht="39.6">
      <c r="A25" s="41" t="s">
        <v>444</v>
      </c>
    </row>
    <row r="26" spans="1:1" ht="118.8">
      <c r="A26" s="41" t="s">
        <v>438</v>
      </c>
    </row>
    <row r="27" spans="1:1" ht="19.8">
      <c r="A27" s="9" t="s">
        <v>446</v>
      </c>
    </row>
    <row r="28" spans="1:1" ht="19.8">
      <c r="A28" s="9" t="s">
        <v>433</v>
      </c>
    </row>
    <row r="29" spans="1:1" ht="19.8">
      <c r="A29" s="9" t="s">
        <v>432</v>
      </c>
    </row>
    <row r="30" spans="1:1" ht="19.8">
      <c r="A30" s="9" t="s">
        <v>431</v>
      </c>
    </row>
    <row r="31" spans="1:1" ht="19.8">
      <c r="A31" s="9" t="s">
        <v>434</v>
      </c>
    </row>
    <row r="32" spans="1:1" ht="19.8">
      <c r="A32" s="9" t="s">
        <v>37</v>
      </c>
    </row>
    <row r="33" spans="1:1" ht="19.8">
      <c r="A33" s="9" t="s">
        <v>611</v>
      </c>
    </row>
    <row r="34" spans="1:1" ht="19.8">
      <c r="A34" s="9" t="s">
        <v>9</v>
      </c>
    </row>
    <row r="35" spans="1:1" ht="19.8">
      <c r="A35" s="14" t="s">
        <v>10</v>
      </c>
    </row>
    <row r="36" spans="1:1" ht="39.6">
      <c r="A36" s="10" t="s">
        <v>612</v>
      </c>
    </row>
    <row r="37" spans="1:1" ht="39.6">
      <c r="A37" s="10" t="s">
        <v>426</v>
      </c>
    </row>
    <row r="38" spans="1:1" ht="19.8">
      <c r="A38" s="14" t="s">
        <v>11</v>
      </c>
    </row>
    <row r="39" spans="1:1" ht="19.8">
      <c r="A39" s="10" t="s">
        <v>403</v>
      </c>
    </row>
    <row r="40" spans="1:1" ht="19.8">
      <c r="A40" s="10" t="s">
        <v>69</v>
      </c>
    </row>
    <row r="41" spans="1:1" ht="39.6">
      <c r="A41" s="15" t="s">
        <v>14</v>
      </c>
    </row>
    <row r="42" spans="1:1" ht="20.399999999999999" thickBot="1">
      <c r="A42" s="16" t="s">
        <v>12</v>
      </c>
    </row>
  </sheetData>
  <phoneticPr fontId="13" type="noConversion"/>
  <hyperlinks>
    <hyperlink ref="B1" location="預告統計資料發布時間表!A1" display="回發布時間表" xr:uid="{00000000-0004-0000-1800-000000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7FF"/>
  </sheetPr>
  <dimension ref="A1:C30"/>
  <sheetViews>
    <sheetView zoomScaleNormal="100" zoomScaleSheetLayoutView="83" workbookViewId="0">
      <selection activeCell="F12" sqref="F12"/>
    </sheetView>
  </sheetViews>
  <sheetFormatPr defaultRowHeight="16.2"/>
  <cols>
    <col min="1" max="1" width="93.44140625" customWidth="1"/>
  </cols>
  <sheetData>
    <row r="1" spans="1:3" ht="19.8">
      <c r="A1" s="12" t="s">
        <v>818</v>
      </c>
      <c r="B1" s="1" t="s">
        <v>15</v>
      </c>
    </row>
    <row r="2" spans="1:3" ht="19.8">
      <c r="A2" s="44" t="s">
        <v>473</v>
      </c>
    </row>
    <row r="3" spans="1:3" ht="19.8">
      <c r="A3" s="13" t="s">
        <v>449</v>
      </c>
    </row>
    <row r="4" spans="1:3" ht="19.8">
      <c r="A4" s="14" t="s">
        <v>3</v>
      </c>
    </row>
    <row r="5" spans="1:3" ht="19.8">
      <c r="A5" s="57" t="s">
        <v>796</v>
      </c>
    </row>
    <row r="6" spans="1:3" ht="19.8">
      <c r="A6" s="57" t="s">
        <v>813</v>
      </c>
    </row>
    <row r="7" spans="1:3" ht="19.8">
      <c r="A7" s="59" t="s">
        <v>858</v>
      </c>
    </row>
    <row r="8" spans="1:3" ht="19.8">
      <c r="A8" s="59" t="s">
        <v>840</v>
      </c>
    </row>
    <row r="9" spans="1:3" ht="19.8">
      <c r="A9" s="59" t="s">
        <v>856</v>
      </c>
    </row>
    <row r="10" spans="1:3" ht="19.8">
      <c r="A10" s="56" t="s">
        <v>4</v>
      </c>
    </row>
    <row r="11" spans="1:3" ht="19.8">
      <c r="A11" s="57" t="s">
        <v>559</v>
      </c>
    </row>
    <row r="12" spans="1:3" ht="88.2">
      <c r="A12" s="58" t="s">
        <v>786</v>
      </c>
    </row>
    <row r="13" spans="1:3" ht="19.8">
      <c r="A13" s="14" t="s">
        <v>6</v>
      </c>
      <c r="C13" s="11"/>
    </row>
    <row r="14" spans="1:3" ht="19.8">
      <c r="A14" s="17" t="s">
        <v>450</v>
      </c>
    </row>
    <row r="15" spans="1:3" ht="19.8">
      <c r="A15" s="10" t="s">
        <v>63</v>
      </c>
    </row>
    <row r="16" spans="1:3" ht="19.8">
      <c r="A16" s="9" t="s">
        <v>7</v>
      </c>
    </row>
    <row r="17" spans="1:1" ht="19.8">
      <c r="A17" s="10" t="s">
        <v>452</v>
      </c>
    </row>
    <row r="18" spans="1:1" ht="19.8">
      <c r="A18" s="9" t="s">
        <v>445</v>
      </c>
    </row>
    <row r="19" spans="1:1" ht="79.2">
      <c r="A19" s="10" t="s">
        <v>451</v>
      </c>
    </row>
    <row r="20" spans="1:1" ht="19.8">
      <c r="A20" s="9" t="s">
        <v>37</v>
      </c>
    </row>
    <row r="21" spans="1:1" ht="19.8">
      <c r="A21" s="9" t="s">
        <v>579</v>
      </c>
    </row>
    <row r="22" spans="1:1" ht="19.8">
      <c r="A22" s="9" t="s">
        <v>447</v>
      </c>
    </row>
    <row r="23" spans="1:1" ht="19.8">
      <c r="A23" s="14" t="s">
        <v>10</v>
      </c>
    </row>
    <row r="24" spans="1:1" ht="39.6">
      <c r="A24" s="10" t="s">
        <v>610</v>
      </c>
    </row>
    <row r="25" spans="1:1" ht="39.6">
      <c r="A25" s="10" t="s">
        <v>426</v>
      </c>
    </row>
    <row r="26" spans="1:1" ht="19.8">
      <c r="A26" s="14" t="s">
        <v>11</v>
      </c>
    </row>
    <row r="27" spans="1:1" ht="19.8">
      <c r="A27" s="10" t="s">
        <v>453</v>
      </c>
    </row>
    <row r="28" spans="1:1" ht="19.8">
      <c r="A28" s="10" t="s">
        <v>69</v>
      </c>
    </row>
    <row r="29" spans="1:1" ht="39.6">
      <c r="A29" s="15" t="s">
        <v>14</v>
      </c>
    </row>
    <row r="30" spans="1:1" ht="20.399999999999999" thickBot="1">
      <c r="A30" s="16" t="s">
        <v>12</v>
      </c>
    </row>
  </sheetData>
  <phoneticPr fontId="13" type="noConversion"/>
  <hyperlinks>
    <hyperlink ref="B1" location="預告統計資料發布時間表!A1" display="回發布時間表" xr:uid="{00000000-0004-0000-1900-000000000000}"/>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7FF"/>
  </sheetPr>
  <dimension ref="A1:C37"/>
  <sheetViews>
    <sheetView zoomScaleNormal="100" zoomScaleSheetLayoutView="83" workbookViewId="0">
      <selection activeCell="E12" sqref="E12"/>
    </sheetView>
  </sheetViews>
  <sheetFormatPr defaultRowHeight="16.2"/>
  <cols>
    <col min="1" max="1" width="93.44140625" customWidth="1"/>
  </cols>
  <sheetData>
    <row r="1" spans="1:3" ht="19.8">
      <c r="A1" s="12" t="s">
        <v>819</v>
      </c>
      <c r="B1" s="1" t="s">
        <v>15</v>
      </c>
    </row>
    <row r="2" spans="1:3" ht="19.8">
      <c r="A2" s="44" t="s">
        <v>473</v>
      </c>
    </row>
    <row r="3" spans="1:3" ht="19.8">
      <c r="A3" s="13" t="s">
        <v>456</v>
      </c>
    </row>
    <row r="4" spans="1:3" ht="19.8">
      <c r="A4" s="14" t="s">
        <v>3</v>
      </c>
    </row>
    <row r="5" spans="1:3" ht="19.8">
      <c r="A5" s="57" t="s">
        <v>796</v>
      </c>
    </row>
    <row r="6" spans="1:3" ht="19.8">
      <c r="A6" s="57" t="s">
        <v>813</v>
      </c>
    </row>
    <row r="7" spans="1:3" ht="19.8">
      <c r="A7" s="59" t="s">
        <v>858</v>
      </c>
    </row>
    <row r="8" spans="1:3" ht="19.8">
      <c r="A8" s="59" t="s">
        <v>840</v>
      </c>
    </row>
    <row r="9" spans="1:3" ht="19.8">
      <c r="A9" s="59" t="s">
        <v>856</v>
      </c>
    </row>
    <row r="10" spans="1:3" ht="19.8">
      <c r="A10" s="56" t="s">
        <v>4</v>
      </c>
    </row>
    <row r="11" spans="1:3" ht="19.8">
      <c r="A11" s="57" t="s">
        <v>559</v>
      </c>
    </row>
    <row r="12" spans="1:3" ht="88.2">
      <c r="A12" s="58" t="s">
        <v>786</v>
      </c>
    </row>
    <row r="13" spans="1:3" ht="19.8">
      <c r="A13" s="14" t="s">
        <v>6</v>
      </c>
      <c r="C13" s="11"/>
    </row>
    <row r="14" spans="1:3" ht="39.6">
      <c r="A14" s="17" t="s">
        <v>457</v>
      </c>
    </row>
    <row r="15" spans="1:3" ht="19.8">
      <c r="A15" s="10" t="s">
        <v>63</v>
      </c>
    </row>
    <row r="16" spans="1:3" ht="19.8">
      <c r="A16" s="9" t="s">
        <v>7</v>
      </c>
    </row>
    <row r="17" spans="1:1" ht="39.6">
      <c r="A17" s="10" t="s">
        <v>462</v>
      </c>
    </row>
    <row r="18" spans="1:1" ht="39.6">
      <c r="A18" s="10" t="s">
        <v>463</v>
      </c>
    </row>
    <row r="19" spans="1:1" ht="79.2">
      <c r="A19" s="10" t="s">
        <v>464</v>
      </c>
    </row>
    <row r="20" spans="1:1" ht="59.4">
      <c r="A20" s="10" t="s">
        <v>465</v>
      </c>
    </row>
    <row r="21" spans="1:1" ht="19.8">
      <c r="A21" s="9" t="s">
        <v>427</v>
      </c>
    </row>
    <row r="22" spans="1:1" ht="19.8">
      <c r="A22" s="9" t="s">
        <v>433</v>
      </c>
    </row>
    <row r="23" spans="1:1" ht="39.6">
      <c r="A23" s="10" t="s">
        <v>458</v>
      </c>
    </row>
    <row r="24" spans="1:1" ht="19.8">
      <c r="A24" s="10" t="s">
        <v>459</v>
      </c>
    </row>
    <row r="25" spans="1:1" ht="39.6">
      <c r="A25" s="10" t="s">
        <v>460</v>
      </c>
    </row>
    <row r="26" spans="1:1" ht="39.6">
      <c r="A26" s="10" t="s">
        <v>461</v>
      </c>
    </row>
    <row r="27" spans="1:1" ht="19.8">
      <c r="A27" s="9" t="s">
        <v>37</v>
      </c>
    </row>
    <row r="28" spans="1:1" ht="19.8">
      <c r="A28" s="9" t="s">
        <v>613</v>
      </c>
    </row>
    <row r="29" spans="1:1" ht="19.8">
      <c r="A29" s="9" t="s">
        <v>9</v>
      </c>
    </row>
    <row r="30" spans="1:1" ht="19.8">
      <c r="A30" s="14" t="s">
        <v>10</v>
      </c>
    </row>
    <row r="31" spans="1:1" ht="39.6">
      <c r="A31" s="10" t="s">
        <v>612</v>
      </c>
    </row>
    <row r="32" spans="1:1" ht="39.6">
      <c r="A32" s="10" t="s">
        <v>426</v>
      </c>
    </row>
    <row r="33" spans="1:1" ht="19.8">
      <c r="A33" s="14" t="s">
        <v>11</v>
      </c>
    </row>
    <row r="34" spans="1:1" ht="19.8">
      <c r="A34" s="10" t="s">
        <v>403</v>
      </c>
    </row>
    <row r="35" spans="1:1" ht="19.8">
      <c r="A35" s="10" t="s">
        <v>69</v>
      </c>
    </row>
    <row r="36" spans="1:1" ht="39.6">
      <c r="A36" s="15" t="s">
        <v>14</v>
      </c>
    </row>
    <row r="37" spans="1:1" ht="20.399999999999999" thickBot="1">
      <c r="A37" s="16" t="s">
        <v>12</v>
      </c>
    </row>
  </sheetData>
  <phoneticPr fontId="13" type="noConversion"/>
  <hyperlinks>
    <hyperlink ref="B1" location="預告統計資料發布時間表!A1" display="回發布時間表" xr:uid="{00000000-0004-0000-1A00-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E5E5FF"/>
  </sheetPr>
  <dimension ref="A1:C41"/>
  <sheetViews>
    <sheetView zoomScaleNormal="100" workbookViewId="0">
      <selection activeCell="A7" sqref="A7"/>
    </sheetView>
  </sheetViews>
  <sheetFormatPr defaultRowHeight="16.2"/>
  <cols>
    <col min="1" max="1" width="93.44140625" customWidth="1"/>
  </cols>
  <sheetData>
    <row r="1" spans="1:3" ht="19.8">
      <c r="A1" s="12" t="s">
        <v>820</v>
      </c>
      <c r="B1" s="1" t="s">
        <v>15</v>
      </c>
    </row>
    <row r="2" spans="1:3" ht="19.8">
      <c r="A2" s="13" t="s">
        <v>219</v>
      </c>
    </row>
    <row r="3" spans="1:3" ht="19.8">
      <c r="A3" s="13" t="s">
        <v>94</v>
      </c>
    </row>
    <row r="4" spans="1:3" ht="19.8">
      <c r="A4" s="14" t="s">
        <v>3</v>
      </c>
    </row>
    <row r="5" spans="1:3" ht="19.8">
      <c r="A5" s="57" t="s">
        <v>796</v>
      </c>
    </row>
    <row r="6" spans="1:3" ht="19.8">
      <c r="A6" s="57" t="s">
        <v>821</v>
      </c>
    </row>
    <row r="7" spans="1:3" ht="19.8">
      <c r="A7" s="59" t="s">
        <v>859</v>
      </c>
    </row>
    <row r="8" spans="1:3" ht="19.8">
      <c r="A8" s="59" t="s">
        <v>840</v>
      </c>
    </row>
    <row r="9" spans="1:3" ht="19.8">
      <c r="A9" s="59" t="s">
        <v>860</v>
      </c>
    </row>
    <row r="10" spans="1:3" ht="19.8">
      <c r="A10" s="56" t="s">
        <v>4</v>
      </c>
    </row>
    <row r="11" spans="1:3" ht="19.8">
      <c r="A11" s="57" t="s">
        <v>559</v>
      </c>
    </row>
    <row r="12" spans="1:3" ht="88.2">
      <c r="A12" s="58" t="s">
        <v>786</v>
      </c>
    </row>
    <row r="13" spans="1:3" ht="19.8">
      <c r="A13" s="14" t="s">
        <v>6</v>
      </c>
      <c r="C13" s="11"/>
    </row>
    <row r="14" spans="1:3" ht="39.6">
      <c r="A14" s="17" t="s">
        <v>619</v>
      </c>
    </row>
    <row r="15" spans="1:3" ht="39.6">
      <c r="A15" s="10" t="s">
        <v>95</v>
      </c>
    </row>
    <row r="16" spans="1:3" ht="19.8">
      <c r="A16" s="9" t="s">
        <v>7</v>
      </c>
    </row>
    <row r="17" spans="1:1" ht="39.6">
      <c r="A17" s="10" t="s">
        <v>96</v>
      </c>
    </row>
    <row r="18" spans="1:1" ht="39.6">
      <c r="A18" s="10" t="s">
        <v>97</v>
      </c>
    </row>
    <row r="19" spans="1:1" ht="19.8">
      <c r="A19" s="10" t="s">
        <v>98</v>
      </c>
    </row>
    <row r="20" spans="1:1" ht="19.8">
      <c r="A20" s="10" t="s">
        <v>99</v>
      </c>
    </row>
    <row r="21" spans="1:1" ht="19.8">
      <c r="A21" s="10" t="s">
        <v>100</v>
      </c>
    </row>
    <row r="22" spans="1:1" ht="19.8">
      <c r="A22" s="10" t="s">
        <v>101</v>
      </c>
    </row>
    <row r="23" spans="1:1" ht="19.8">
      <c r="A23" s="10" t="s">
        <v>102</v>
      </c>
    </row>
    <row r="24" spans="1:1" ht="19.8">
      <c r="A24" s="10" t="s">
        <v>103</v>
      </c>
    </row>
    <row r="25" spans="1:1" ht="19.8">
      <c r="A25" s="10" t="s">
        <v>104</v>
      </c>
    </row>
    <row r="26" spans="1:1" ht="19.8">
      <c r="A26" s="10" t="s">
        <v>615</v>
      </c>
    </row>
    <row r="27" spans="1:1" ht="19.8">
      <c r="A27" s="10" t="s">
        <v>616</v>
      </c>
    </row>
    <row r="28" spans="1:1" ht="19.8">
      <c r="A28" s="10" t="s">
        <v>617</v>
      </c>
    </row>
    <row r="29" spans="1:1" ht="19.8">
      <c r="A29" s="9" t="s">
        <v>614</v>
      </c>
    </row>
    <row r="30" spans="1:1" ht="39.6">
      <c r="A30" s="10" t="s">
        <v>618</v>
      </c>
    </row>
    <row r="31" spans="1:1" ht="19.8">
      <c r="A31" s="9" t="s">
        <v>67</v>
      </c>
    </row>
    <row r="32" spans="1:1" ht="19.8">
      <c r="A32" s="9" t="s">
        <v>622</v>
      </c>
    </row>
    <row r="33" spans="1:1" ht="19.8">
      <c r="A33" s="9" t="s">
        <v>9</v>
      </c>
    </row>
    <row r="34" spans="1:1" ht="19.8">
      <c r="A34" s="14" t="s">
        <v>10</v>
      </c>
    </row>
    <row r="35" spans="1:1" ht="39.6">
      <c r="A35" s="10" t="s">
        <v>623</v>
      </c>
    </row>
    <row r="36" spans="1:1" ht="39" customHeight="1">
      <c r="A36" s="10" t="s">
        <v>609</v>
      </c>
    </row>
    <row r="37" spans="1:1" ht="19.8">
      <c r="A37" s="14" t="s">
        <v>11</v>
      </c>
    </row>
    <row r="38" spans="1:1" ht="19.8">
      <c r="A38" s="10" t="s">
        <v>68</v>
      </c>
    </row>
    <row r="39" spans="1:1" ht="19.8">
      <c r="A39" s="10" t="s">
        <v>89</v>
      </c>
    </row>
    <row r="40" spans="1:1" ht="39.6">
      <c r="A40" s="15" t="s">
        <v>70</v>
      </c>
    </row>
    <row r="41" spans="1:1" ht="20.399999999999999" thickBot="1">
      <c r="A41" s="16" t="s">
        <v>12</v>
      </c>
    </row>
  </sheetData>
  <phoneticPr fontId="13" type="noConversion"/>
  <hyperlinks>
    <hyperlink ref="B1" location="預告統計資料發布時間表!A1" display="回發布時間表" xr:uid="{00000000-0004-0000-1B00-000000000000}"/>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E5E5FF"/>
  </sheetPr>
  <dimension ref="A1:C33"/>
  <sheetViews>
    <sheetView workbookViewId="0">
      <selection activeCell="E12" sqref="E12"/>
    </sheetView>
  </sheetViews>
  <sheetFormatPr defaultRowHeight="16.2"/>
  <cols>
    <col min="1" max="1" width="93.44140625" customWidth="1"/>
  </cols>
  <sheetData>
    <row r="1" spans="1:3" ht="19.8">
      <c r="A1" s="12" t="s">
        <v>822</v>
      </c>
      <c r="B1" s="1" t="s">
        <v>53</v>
      </c>
    </row>
    <row r="2" spans="1:3" ht="19.8">
      <c r="A2" s="13" t="s">
        <v>219</v>
      </c>
    </row>
    <row r="3" spans="1:3" ht="19.8">
      <c r="A3" s="13" t="s">
        <v>105</v>
      </c>
    </row>
    <row r="4" spans="1:3" ht="19.8">
      <c r="A4" s="14" t="s">
        <v>3</v>
      </c>
    </row>
    <row r="5" spans="1:3" ht="19.8">
      <c r="A5" s="57" t="s">
        <v>796</v>
      </c>
    </row>
    <row r="6" spans="1:3" ht="19.8">
      <c r="A6" s="57" t="s">
        <v>821</v>
      </c>
    </row>
    <row r="7" spans="1:3" ht="19.8">
      <c r="A7" s="59" t="s">
        <v>859</v>
      </c>
    </row>
    <row r="8" spans="1:3" ht="19.8">
      <c r="A8" s="59" t="s">
        <v>840</v>
      </c>
    </row>
    <row r="9" spans="1:3" ht="19.8">
      <c r="A9" s="59" t="s">
        <v>860</v>
      </c>
    </row>
    <row r="10" spans="1:3" ht="19.8">
      <c r="A10" s="56" t="s">
        <v>4</v>
      </c>
    </row>
    <row r="11" spans="1:3" ht="19.8">
      <c r="A11" s="57" t="s">
        <v>559</v>
      </c>
    </row>
    <row r="12" spans="1:3" ht="88.2">
      <c r="A12" s="58" t="s">
        <v>786</v>
      </c>
    </row>
    <row r="13" spans="1:3" ht="19.8">
      <c r="A13" s="14" t="s">
        <v>6</v>
      </c>
      <c r="C13" s="11"/>
    </row>
    <row r="14" spans="1:3" ht="39.6">
      <c r="A14" s="17" t="s">
        <v>620</v>
      </c>
    </row>
    <row r="15" spans="1:3" ht="39.6">
      <c r="A15" s="10" t="s">
        <v>95</v>
      </c>
    </row>
    <row r="16" spans="1:3" ht="19.8">
      <c r="A16" s="9" t="s">
        <v>7</v>
      </c>
    </row>
    <row r="17" spans="1:1" ht="59.4">
      <c r="A17" s="10" t="s">
        <v>106</v>
      </c>
    </row>
    <row r="18" spans="1:1" ht="39.6">
      <c r="A18" s="10" t="s">
        <v>107</v>
      </c>
    </row>
    <row r="19" spans="1:1" ht="19.8">
      <c r="A19" s="10" t="s">
        <v>108</v>
      </c>
    </row>
    <row r="20" spans="1:1" ht="59.4">
      <c r="A20" s="10" t="s">
        <v>624</v>
      </c>
    </row>
    <row r="21" spans="1:1" ht="19.8">
      <c r="A21" s="9" t="s">
        <v>625</v>
      </c>
    </row>
    <row r="22" spans="1:1" ht="59.4">
      <c r="A22" s="10" t="s">
        <v>626</v>
      </c>
    </row>
    <row r="23" spans="1:1" ht="19.8">
      <c r="A23" s="9" t="s">
        <v>109</v>
      </c>
    </row>
    <row r="24" spans="1:1" ht="19.8">
      <c r="A24" s="9" t="s">
        <v>622</v>
      </c>
    </row>
    <row r="25" spans="1:1" ht="19.8">
      <c r="A25" s="9" t="s">
        <v>9</v>
      </c>
    </row>
    <row r="26" spans="1:1" ht="19.8">
      <c r="A26" s="14" t="s">
        <v>10</v>
      </c>
    </row>
    <row r="27" spans="1:1" ht="39.6">
      <c r="A27" s="10" t="s">
        <v>627</v>
      </c>
    </row>
    <row r="28" spans="1:1" ht="39" customHeight="1">
      <c r="A28" s="10" t="s">
        <v>628</v>
      </c>
    </row>
    <row r="29" spans="1:1" ht="19.8">
      <c r="A29" s="14" t="s">
        <v>11</v>
      </c>
    </row>
    <row r="30" spans="1:1" ht="19.8">
      <c r="A30" s="10" t="s">
        <v>110</v>
      </c>
    </row>
    <row r="31" spans="1:1" ht="19.8">
      <c r="A31" s="10" t="s">
        <v>111</v>
      </c>
    </row>
    <row r="32" spans="1:1" ht="39.6">
      <c r="A32" s="15" t="s">
        <v>112</v>
      </c>
    </row>
    <row r="33" spans="1:1" ht="20.399999999999999" thickBot="1">
      <c r="A33" s="16" t="s">
        <v>12</v>
      </c>
    </row>
  </sheetData>
  <phoneticPr fontId="13" type="noConversion"/>
  <hyperlinks>
    <hyperlink ref="B1" location="預告統計資料發布時間表!A1" display="回發布時間表"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79998168889431442"/>
  </sheetPr>
  <dimension ref="A1:C56"/>
  <sheetViews>
    <sheetView zoomScale="85" zoomScaleNormal="85" workbookViewId="0">
      <selection activeCell="B1" sqref="B1"/>
    </sheetView>
  </sheetViews>
  <sheetFormatPr defaultRowHeight="16.2"/>
  <cols>
    <col min="1" max="1" width="93.44140625" customWidth="1"/>
  </cols>
  <sheetData>
    <row r="1" spans="1:3" ht="19.8">
      <c r="A1" s="12" t="s">
        <v>789</v>
      </c>
      <c r="B1" s="1" t="s">
        <v>23</v>
      </c>
    </row>
    <row r="2" spans="1:3" ht="19.8">
      <c r="A2" s="13" t="s">
        <v>218</v>
      </c>
    </row>
    <row r="3" spans="1:3" ht="19.8">
      <c r="A3" s="13" t="s">
        <v>26</v>
      </c>
    </row>
    <row r="4" spans="1:3" ht="19.8">
      <c r="A4" s="14" t="s">
        <v>3</v>
      </c>
    </row>
    <row r="5" spans="1:3" ht="19.8">
      <c r="A5" s="9" t="s">
        <v>782</v>
      </c>
    </row>
    <row r="6" spans="1:3" ht="19.8">
      <c r="A6" s="9" t="s">
        <v>790</v>
      </c>
    </row>
    <row r="7" spans="1:3" ht="19.8">
      <c r="A7" s="52" t="s">
        <v>842</v>
      </c>
    </row>
    <row r="8" spans="1:3" ht="19.8">
      <c r="A8" s="52" t="s">
        <v>838</v>
      </c>
    </row>
    <row r="9" spans="1:3" ht="19.8">
      <c r="A9" s="52" t="s">
        <v>843</v>
      </c>
    </row>
    <row r="10" spans="1:3" ht="19.8">
      <c r="A10" s="14" t="s">
        <v>4</v>
      </c>
    </row>
    <row r="11" spans="1:3" ht="19.8">
      <c r="A11" s="9" t="s">
        <v>24</v>
      </c>
    </row>
    <row r="12" spans="1:3" ht="118.8">
      <c r="A12" s="10" t="s">
        <v>785</v>
      </c>
    </row>
    <row r="13" spans="1:3" ht="19.8">
      <c r="A13" s="14" t="s">
        <v>6</v>
      </c>
      <c r="C13" s="11"/>
    </row>
    <row r="14" spans="1:3" ht="39.6">
      <c r="A14" s="10" t="s">
        <v>27</v>
      </c>
    </row>
    <row r="15" spans="1:3" ht="19.8">
      <c r="A15" s="10" t="s">
        <v>28</v>
      </c>
    </row>
    <row r="16" spans="1:3" ht="19.8">
      <c r="A16" s="9" t="s">
        <v>7</v>
      </c>
    </row>
    <row r="17" spans="1:1" ht="99">
      <c r="A17" s="10" t="s">
        <v>138</v>
      </c>
    </row>
    <row r="18" spans="1:1" ht="99">
      <c r="A18" s="10" t="s">
        <v>139</v>
      </c>
    </row>
    <row r="19" spans="1:1" ht="19.8">
      <c r="A19" s="10" t="s">
        <v>140</v>
      </c>
    </row>
    <row r="20" spans="1:1" ht="39.6">
      <c r="A20" s="10" t="s">
        <v>141</v>
      </c>
    </row>
    <row r="21" spans="1:1" ht="39.6">
      <c r="A21" s="10" t="s">
        <v>142</v>
      </c>
    </row>
    <row r="22" spans="1:1" ht="39.6">
      <c r="A22" s="10" t="s">
        <v>143</v>
      </c>
    </row>
    <row r="23" spans="1:1" ht="79.2">
      <c r="A23" s="10" t="s">
        <v>144</v>
      </c>
    </row>
    <row r="24" spans="1:1" ht="39.6">
      <c r="A24" s="10" t="s">
        <v>145</v>
      </c>
    </row>
    <row r="25" spans="1:1" ht="19.8">
      <c r="A25" s="10" t="s">
        <v>146</v>
      </c>
    </row>
    <row r="26" spans="1:1" ht="19.8">
      <c r="A26" s="10" t="s">
        <v>147</v>
      </c>
    </row>
    <row r="27" spans="1:1" ht="39.6">
      <c r="A27" s="10" t="s">
        <v>148</v>
      </c>
    </row>
    <row r="28" spans="1:1" ht="138.6">
      <c r="A28" s="10" t="s">
        <v>149</v>
      </c>
    </row>
    <row r="29" spans="1:1" ht="59.4">
      <c r="A29" s="10" t="s">
        <v>150</v>
      </c>
    </row>
    <row r="30" spans="1:1" ht="59.4">
      <c r="A30" s="10" t="s">
        <v>151</v>
      </c>
    </row>
    <row r="31" spans="1:1" ht="39.6">
      <c r="A31" s="10" t="s">
        <v>152</v>
      </c>
    </row>
    <row r="32" spans="1:1" ht="19.8">
      <c r="A32" s="10" t="s">
        <v>153</v>
      </c>
    </row>
    <row r="33" spans="1:1" ht="59.4">
      <c r="A33" s="10" t="s">
        <v>154</v>
      </c>
    </row>
    <row r="34" spans="1:1" ht="99">
      <c r="A34" s="10" t="s">
        <v>155</v>
      </c>
    </row>
    <row r="35" spans="1:1" ht="59.4">
      <c r="A35" s="10" t="s">
        <v>156</v>
      </c>
    </row>
    <row r="36" spans="1:1" ht="19.8">
      <c r="A36" s="10" t="s">
        <v>157</v>
      </c>
    </row>
    <row r="37" spans="1:1" ht="79.2">
      <c r="A37" s="10" t="s">
        <v>158</v>
      </c>
    </row>
    <row r="38" spans="1:1" ht="59.4">
      <c r="A38" s="10" t="s">
        <v>159</v>
      </c>
    </row>
    <row r="39" spans="1:1" ht="19.8">
      <c r="A39" s="10" t="s">
        <v>160</v>
      </c>
    </row>
    <row r="40" spans="1:1" ht="59.4">
      <c r="A40" s="10" t="s">
        <v>161</v>
      </c>
    </row>
    <row r="41" spans="1:1" ht="19.8">
      <c r="A41" s="10" t="s">
        <v>162</v>
      </c>
    </row>
    <row r="42" spans="1:1" ht="59.4">
      <c r="A42" s="10" t="s">
        <v>163</v>
      </c>
    </row>
    <row r="43" spans="1:1" ht="59.4">
      <c r="A43" s="10" t="s">
        <v>549</v>
      </c>
    </row>
    <row r="44" spans="1:1" ht="19.8">
      <c r="A44" s="9" t="s">
        <v>29</v>
      </c>
    </row>
    <row r="45" spans="1:1" ht="19.8">
      <c r="A45" s="60" t="s">
        <v>30</v>
      </c>
    </row>
    <row r="46" spans="1:1" ht="19.8">
      <c r="A46" s="60" t="s">
        <v>31</v>
      </c>
    </row>
    <row r="47" spans="1:1" ht="19.8">
      <c r="A47" s="60" t="s">
        <v>550</v>
      </c>
    </row>
    <row r="48" spans="1:1" ht="19.8">
      <c r="A48" s="60" t="s">
        <v>9</v>
      </c>
    </row>
    <row r="49" spans="1:1" ht="19.8">
      <c r="A49" s="55" t="s">
        <v>10</v>
      </c>
    </row>
    <row r="50" spans="1:1" ht="39.6">
      <c r="A50" s="45" t="s">
        <v>758</v>
      </c>
    </row>
    <row r="51" spans="1:1" ht="39.6">
      <c r="A51" s="45" t="s">
        <v>32</v>
      </c>
    </row>
    <row r="52" spans="1:1" ht="19.8">
      <c r="A52" s="55" t="s">
        <v>11</v>
      </c>
    </row>
    <row r="53" spans="1:1" ht="39.6">
      <c r="A53" s="45" t="s">
        <v>759</v>
      </c>
    </row>
    <row r="54" spans="1:1" ht="19.8">
      <c r="A54" s="45" t="s">
        <v>39</v>
      </c>
    </row>
    <row r="55" spans="1:1" ht="39.6">
      <c r="A55" s="53" t="s">
        <v>14</v>
      </c>
    </row>
    <row r="56" spans="1:1" ht="20.399999999999999" thickBot="1">
      <c r="A56" s="16" t="s">
        <v>12</v>
      </c>
    </row>
  </sheetData>
  <phoneticPr fontId="13" type="noConversion"/>
  <hyperlinks>
    <hyperlink ref="B1" location="預告統計資料發布時間表!A1" display="回發布時間表" xr:uid="{00000000-0004-0000-0200-000000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E5E5FF"/>
  </sheetPr>
  <dimension ref="A1:C34"/>
  <sheetViews>
    <sheetView workbookViewId="0">
      <selection activeCell="F12" sqref="F12"/>
    </sheetView>
  </sheetViews>
  <sheetFormatPr defaultRowHeight="16.2"/>
  <cols>
    <col min="1" max="1" width="93.44140625" customWidth="1"/>
  </cols>
  <sheetData>
    <row r="1" spans="1:3" ht="19.8">
      <c r="A1" s="12" t="s">
        <v>823</v>
      </c>
      <c r="B1" s="1" t="s">
        <v>53</v>
      </c>
    </row>
    <row r="2" spans="1:3" ht="19.8">
      <c r="A2" s="13" t="s">
        <v>219</v>
      </c>
    </row>
    <row r="3" spans="1:3" ht="19.8">
      <c r="A3" s="13" t="s">
        <v>113</v>
      </c>
    </row>
    <row r="4" spans="1:3" ht="19.8">
      <c r="A4" s="14" t="s">
        <v>3</v>
      </c>
    </row>
    <row r="5" spans="1:3" ht="19.8">
      <c r="A5" s="57" t="s">
        <v>796</v>
      </c>
    </row>
    <row r="6" spans="1:3" ht="19.8">
      <c r="A6" s="57" t="s">
        <v>821</v>
      </c>
    </row>
    <row r="7" spans="1:3" ht="19.8">
      <c r="A7" s="59" t="s">
        <v>859</v>
      </c>
    </row>
    <row r="8" spans="1:3" ht="19.8">
      <c r="A8" s="59" t="s">
        <v>840</v>
      </c>
    </row>
    <row r="9" spans="1:3" ht="19.8">
      <c r="A9" s="59" t="s">
        <v>860</v>
      </c>
    </row>
    <row r="10" spans="1:3" ht="19.8">
      <c r="A10" s="56" t="s">
        <v>4</v>
      </c>
    </row>
    <row r="11" spans="1:3" ht="19.8">
      <c r="A11" s="57" t="s">
        <v>559</v>
      </c>
    </row>
    <row r="12" spans="1:3" ht="88.2">
      <c r="A12" s="58" t="s">
        <v>786</v>
      </c>
    </row>
    <row r="13" spans="1:3" ht="19.8">
      <c r="A13" s="14" t="s">
        <v>6</v>
      </c>
      <c r="C13" s="11"/>
    </row>
    <row r="14" spans="1:3" ht="19.8">
      <c r="A14" s="61" t="s">
        <v>629</v>
      </c>
    </row>
    <row r="15" spans="1:3" ht="39.6">
      <c r="A15" s="45" t="s">
        <v>630</v>
      </c>
    </row>
    <row r="16" spans="1:3" ht="19.8">
      <c r="A16" s="60" t="s">
        <v>7</v>
      </c>
    </row>
    <row r="17" spans="1:1" ht="19.8">
      <c r="A17" s="45" t="s">
        <v>114</v>
      </c>
    </row>
    <row r="18" spans="1:1" ht="59.4">
      <c r="A18" s="45" t="s">
        <v>115</v>
      </c>
    </row>
    <row r="19" spans="1:1" ht="19.8">
      <c r="A19" s="45" t="s">
        <v>116</v>
      </c>
    </row>
    <row r="20" spans="1:1" ht="19.8">
      <c r="A20" s="45" t="s">
        <v>631</v>
      </c>
    </row>
    <row r="21" spans="1:1" ht="39.6">
      <c r="A21" s="45" t="s">
        <v>632</v>
      </c>
    </row>
    <row r="22" spans="1:1" ht="19.8">
      <c r="A22" s="60" t="s">
        <v>640</v>
      </c>
    </row>
    <row r="23" spans="1:1" ht="118.8">
      <c r="A23" s="45" t="s">
        <v>633</v>
      </c>
    </row>
    <row r="24" spans="1:1" ht="19.8">
      <c r="A24" s="60" t="s">
        <v>634</v>
      </c>
    </row>
    <row r="25" spans="1:1" ht="19.8">
      <c r="A25" s="60" t="s">
        <v>621</v>
      </c>
    </row>
    <row r="26" spans="1:1" ht="19.8">
      <c r="A26" s="60" t="s">
        <v>9</v>
      </c>
    </row>
    <row r="27" spans="1:1" ht="39" customHeight="1">
      <c r="A27" s="55" t="s">
        <v>10</v>
      </c>
    </row>
    <row r="28" spans="1:1" ht="39.6">
      <c r="A28" s="45" t="s">
        <v>639</v>
      </c>
    </row>
    <row r="29" spans="1:1" ht="39.6">
      <c r="A29" s="45" t="s">
        <v>638</v>
      </c>
    </row>
    <row r="30" spans="1:1" ht="19.8">
      <c r="A30" s="55" t="s">
        <v>11</v>
      </c>
    </row>
    <row r="31" spans="1:1" ht="19.8">
      <c r="A31" s="45" t="s">
        <v>635</v>
      </c>
    </row>
    <row r="32" spans="1:1" ht="19.8">
      <c r="A32" s="45" t="s">
        <v>636</v>
      </c>
    </row>
    <row r="33" spans="1:1" ht="39.6">
      <c r="A33" s="53" t="s">
        <v>637</v>
      </c>
    </row>
    <row r="34" spans="1:1" ht="20.399999999999999" thickBot="1">
      <c r="A34" s="54" t="s">
        <v>12</v>
      </c>
    </row>
  </sheetData>
  <phoneticPr fontId="13" type="noConversion"/>
  <hyperlinks>
    <hyperlink ref="B1" location="預告統計資料發布時間表!A1" display="回發布時間表" xr:uid="{00000000-0004-0000-1D00-000000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E5E5FF"/>
  </sheetPr>
  <dimension ref="A1:C33"/>
  <sheetViews>
    <sheetView workbookViewId="0">
      <selection activeCell="G12" sqref="G12"/>
    </sheetView>
  </sheetViews>
  <sheetFormatPr defaultRowHeight="16.2"/>
  <cols>
    <col min="1" max="1" width="93.44140625" customWidth="1"/>
  </cols>
  <sheetData>
    <row r="1" spans="1:3" ht="19.8">
      <c r="A1" s="12" t="s">
        <v>824</v>
      </c>
      <c r="B1" s="1" t="s">
        <v>53</v>
      </c>
    </row>
    <row r="2" spans="1:3" ht="19.8">
      <c r="A2" s="13" t="s">
        <v>219</v>
      </c>
    </row>
    <row r="3" spans="1:3" ht="19.8">
      <c r="A3" s="13" t="s">
        <v>117</v>
      </c>
    </row>
    <row r="4" spans="1:3" ht="19.8">
      <c r="A4" s="14" t="s">
        <v>3</v>
      </c>
    </row>
    <row r="5" spans="1:3" ht="19.8">
      <c r="A5" s="57" t="s">
        <v>796</v>
      </c>
    </row>
    <row r="6" spans="1:3" ht="19.8">
      <c r="A6" s="57" t="s">
        <v>821</v>
      </c>
    </row>
    <row r="7" spans="1:3" ht="19.8">
      <c r="A7" s="59" t="s">
        <v>859</v>
      </c>
    </row>
    <row r="8" spans="1:3" ht="19.8">
      <c r="A8" s="59" t="s">
        <v>840</v>
      </c>
    </row>
    <row r="9" spans="1:3" ht="19.8">
      <c r="A9" s="59" t="s">
        <v>860</v>
      </c>
    </row>
    <row r="10" spans="1:3" ht="19.8">
      <c r="A10" s="56" t="s">
        <v>4</v>
      </c>
    </row>
    <row r="11" spans="1:3" ht="19.8">
      <c r="A11" s="57" t="s">
        <v>559</v>
      </c>
    </row>
    <row r="12" spans="1:3" ht="88.2">
      <c r="A12" s="58" t="s">
        <v>786</v>
      </c>
    </row>
    <row r="13" spans="1:3" ht="19.8">
      <c r="A13" s="14" t="s">
        <v>6</v>
      </c>
      <c r="C13" s="11"/>
    </row>
    <row r="14" spans="1:3" ht="39.6">
      <c r="A14" s="61" t="s">
        <v>644</v>
      </c>
    </row>
    <row r="15" spans="1:3" ht="39.6">
      <c r="A15" s="45" t="s">
        <v>630</v>
      </c>
    </row>
    <row r="16" spans="1:3" ht="19.8">
      <c r="A16" s="60" t="s">
        <v>7</v>
      </c>
    </row>
    <row r="17" spans="1:1" ht="19.8">
      <c r="A17" s="60" t="s">
        <v>118</v>
      </c>
    </row>
    <row r="18" spans="1:1" ht="19.8">
      <c r="A18" s="60" t="s">
        <v>119</v>
      </c>
    </row>
    <row r="19" spans="1:1" ht="19.8">
      <c r="A19" s="60" t="s">
        <v>120</v>
      </c>
    </row>
    <row r="20" spans="1:1" ht="118.8">
      <c r="A20" s="45" t="s">
        <v>641</v>
      </c>
    </row>
    <row r="21" spans="1:1" ht="19.8">
      <c r="A21" s="60" t="s">
        <v>642</v>
      </c>
    </row>
    <row r="22" spans="1:1" ht="59.4">
      <c r="A22" s="45" t="s">
        <v>643</v>
      </c>
    </row>
    <row r="23" spans="1:1" ht="19.8">
      <c r="A23" s="60" t="s">
        <v>634</v>
      </c>
    </row>
    <row r="24" spans="1:1" ht="19.8">
      <c r="A24" s="60" t="s">
        <v>621</v>
      </c>
    </row>
    <row r="25" spans="1:1" ht="19.8">
      <c r="A25" s="60" t="s">
        <v>9</v>
      </c>
    </row>
    <row r="26" spans="1:1" ht="19.8">
      <c r="A26" s="55" t="s">
        <v>10</v>
      </c>
    </row>
    <row r="27" spans="1:1" ht="39" customHeight="1">
      <c r="A27" s="45" t="s">
        <v>639</v>
      </c>
    </row>
    <row r="28" spans="1:1" ht="39.6">
      <c r="A28" s="45" t="s">
        <v>638</v>
      </c>
    </row>
    <row r="29" spans="1:1" ht="19.8">
      <c r="A29" s="55" t="s">
        <v>11</v>
      </c>
    </row>
    <row r="30" spans="1:1" ht="19.8">
      <c r="A30" s="45" t="s">
        <v>635</v>
      </c>
    </row>
    <row r="31" spans="1:1" ht="19.8">
      <c r="A31" s="45" t="s">
        <v>636</v>
      </c>
    </row>
    <row r="32" spans="1:1" ht="39.6">
      <c r="A32" s="53" t="s">
        <v>637</v>
      </c>
    </row>
    <row r="33" spans="1:1" ht="20.399999999999999" thickBot="1">
      <c r="A33" s="54" t="s">
        <v>12</v>
      </c>
    </row>
  </sheetData>
  <phoneticPr fontId="13" type="noConversion"/>
  <hyperlinks>
    <hyperlink ref="B1" location="預告統計資料發布時間表!A1" display="回發布時間表"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E5E5FF"/>
  </sheetPr>
  <dimension ref="A1:C33"/>
  <sheetViews>
    <sheetView workbookViewId="0">
      <selection activeCell="D12" sqref="D12"/>
    </sheetView>
  </sheetViews>
  <sheetFormatPr defaultRowHeight="16.2"/>
  <cols>
    <col min="1" max="1" width="93.44140625" customWidth="1"/>
  </cols>
  <sheetData>
    <row r="1" spans="1:3" ht="19.8">
      <c r="A1" s="12" t="s">
        <v>825</v>
      </c>
      <c r="B1" s="1" t="s">
        <v>53</v>
      </c>
    </row>
    <row r="2" spans="1:3" ht="19.8">
      <c r="A2" s="13" t="s">
        <v>219</v>
      </c>
    </row>
    <row r="3" spans="1:3" ht="19.8">
      <c r="A3" s="13" t="s">
        <v>121</v>
      </c>
    </row>
    <row r="4" spans="1:3" ht="19.8">
      <c r="A4" s="14" t="s">
        <v>3</v>
      </c>
    </row>
    <row r="5" spans="1:3" ht="19.8">
      <c r="A5" s="57" t="s">
        <v>796</v>
      </c>
    </row>
    <row r="6" spans="1:3" ht="19.8">
      <c r="A6" s="57" t="s">
        <v>821</v>
      </c>
    </row>
    <row r="7" spans="1:3" ht="19.8">
      <c r="A7" s="59" t="s">
        <v>859</v>
      </c>
    </row>
    <row r="8" spans="1:3" ht="19.8">
      <c r="A8" s="59" t="s">
        <v>840</v>
      </c>
    </row>
    <row r="9" spans="1:3" ht="19.8">
      <c r="A9" s="59" t="s">
        <v>860</v>
      </c>
    </row>
    <row r="10" spans="1:3" ht="19.8">
      <c r="A10" s="56" t="s">
        <v>4</v>
      </c>
    </row>
    <row r="11" spans="1:3" ht="19.8">
      <c r="A11" s="57" t="s">
        <v>559</v>
      </c>
    </row>
    <row r="12" spans="1:3" ht="88.2">
      <c r="A12" s="58" t="s">
        <v>786</v>
      </c>
    </row>
    <row r="13" spans="1:3" ht="19.8">
      <c r="A13" s="14" t="s">
        <v>6</v>
      </c>
      <c r="C13" s="11"/>
    </row>
    <row r="14" spans="1:3" ht="39.6">
      <c r="A14" s="17" t="s">
        <v>645</v>
      </c>
    </row>
    <row r="15" spans="1:3" ht="39.6">
      <c r="A15" s="45" t="s">
        <v>630</v>
      </c>
    </row>
    <row r="16" spans="1:3" ht="19.8">
      <c r="A16" s="60" t="s">
        <v>7</v>
      </c>
    </row>
    <row r="17" spans="1:1" ht="19.8">
      <c r="A17" s="45" t="s">
        <v>650</v>
      </c>
    </row>
    <row r="18" spans="1:1" ht="19.8">
      <c r="A18" s="45" t="s">
        <v>651</v>
      </c>
    </row>
    <row r="19" spans="1:1" ht="39.6">
      <c r="A19" s="45" t="s">
        <v>646</v>
      </c>
    </row>
    <row r="20" spans="1:1" ht="19.8">
      <c r="A20" s="45" t="s">
        <v>647</v>
      </c>
    </row>
    <row r="21" spans="1:1" ht="19.8">
      <c r="A21" s="60" t="s">
        <v>652</v>
      </c>
    </row>
    <row r="22" spans="1:1" ht="79.2">
      <c r="A22" s="45" t="s">
        <v>648</v>
      </c>
    </row>
    <row r="23" spans="1:1" ht="19.8">
      <c r="A23" s="60" t="s">
        <v>634</v>
      </c>
    </row>
    <row r="24" spans="1:1" ht="19.8">
      <c r="A24" s="60" t="s">
        <v>649</v>
      </c>
    </row>
    <row r="25" spans="1:1" ht="19.8">
      <c r="A25" s="60" t="s">
        <v>9</v>
      </c>
    </row>
    <row r="26" spans="1:1" ht="19.8">
      <c r="A26" s="55" t="s">
        <v>10</v>
      </c>
    </row>
    <row r="27" spans="1:1" ht="39" customHeight="1">
      <c r="A27" s="45" t="s">
        <v>660</v>
      </c>
    </row>
    <row r="28" spans="1:1" ht="39.6">
      <c r="A28" s="45" t="s">
        <v>638</v>
      </c>
    </row>
    <row r="29" spans="1:1" ht="19.8">
      <c r="A29" s="55" t="s">
        <v>11</v>
      </c>
    </row>
    <row r="30" spans="1:1" ht="19.8">
      <c r="A30" s="45" t="s">
        <v>635</v>
      </c>
    </row>
    <row r="31" spans="1:1" ht="19.8">
      <c r="A31" s="45" t="s">
        <v>636</v>
      </c>
    </row>
    <row r="32" spans="1:1" ht="39.6">
      <c r="A32" s="53" t="s">
        <v>637</v>
      </c>
    </row>
    <row r="33" spans="1:1" ht="20.399999999999999" thickBot="1">
      <c r="A33" s="54" t="s">
        <v>12</v>
      </c>
    </row>
  </sheetData>
  <phoneticPr fontId="13" type="noConversion"/>
  <hyperlinks>
    <hyperlink ref="B1" location="預告統計資料發布時間表!A1" display="回發布時間表"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E5E5FF"/>
  </sheetPr>
  <dimension ref="A1:A32"/>
  <sheetViews>
    <sheetView workbookViewId="0">
      <selection activeCell="D12" sqref="D12"/>
    </sheetView>
  </sheetViews>
  <sheetFormatPr defaultRowHeight="16.2"/>
  <cols>
    <col min="1" max="1" width="93.21875" customWidth="1"/>
  </cols>
  <sheetData>
    <row r="1" spans="1:1" ht="19.8">
      <c r="A1" s="12" t="s">
        <v>826</v>
      </c>
    </row>
    <row r="2" spans="1:1" ht="19.8">
      <c r="A2" s="13" t="s">
        <v>219</v>
      </c>
    </row>
    <row r="3" spans="1:1" ht="19.8">
      <c r="A3" s="13" t="s">
        <v>735</v>
      </c>
    </row>
    <row r="4" spans="1:1" ht="19.8">
      <c r="A4" s="14" t="s">
        <v>3</v>
      </c>
    </row>
    <row r="5" spans="1:1" ht="19.8">
      <c r="A5" s="57" t="s">
        <v>796</v>
      </c>
    </row>
    <row r="6" spans="1:1" ht="19.8">
      <c r="A6" s="57" t="s">
        <v>821</v>
      </c>
    </row>
    <row r="7" spans="1:1" ht="19.8">
      <c r="A7" s="59" t="s">
        <v>859</v>
      </c>
    </row>
    <row r="8" spans="1:1" ht="19.8">
      <c r="A8" s="59" t="s">
        <v>840</v>
      </c>
    </row>
    <row r="9" spans="1:1" ht="19.8">
      <c r="A9" s="59" t="s">
        <v>860</v>
      </c>
    </row>
    <row r="10" spans="1:1" ht="19.8">
      <c r="A10" s="56" t="s">
        <v>4</v>
      </c>
    </row>
    <row r="11" spans="1:1" ht="19.8">
      <c r="A11" s="57" t="s">
        <v>559</v>
      </c>
    </row>
    <row r="12" spans="1:1" ht="88.2">
      <c r="A12" s="58" t="s">
        <v>786</v>
      </c>
    </row>
    <row r="13" spans="1:1" ht="19.8">
      <c r="A13" s="66" t="s">
        <v>6</v>
      </c>
    </row>
    <row r="14" spans="1:1" ht="39.6">
      <c r="A14" s="65" t="s">
        <v>736</v>
      </c>
    </row>
    <row r="15" spans="1:1" ht="39.6">
      <c r="A15" s="65" t="s">
        <v>737</v>
      </c>
    </row>
    <row r="16" spans="1:1" ht="19.8">
      <c r="A16" s="67" t="s">
        <v>7</v>
      </c>
    </row>
    <row r="17" spans="1:1" ht="376.2">
      <c r="A17" s="65" t="s">
        <v>738</v>
      </c>
    </row>
    <row r="18" spans="1:1" ht="396">
      <c r="A18" s="65" t="s">
        <v>739</v>
      </c>
    </row>
    <row r="19" spans="1:1" ht="99">
      <c r="A19" s="65" t="s">
        <v>740</v>
      </c>
    </row>
    <row r="20" spans="1:1" ht="19.8">
      <c r="A20" s="67" t="s">
        <v>741</v>
      </c>
    </row>
    <row r="21" spans="1:1" ht="79.2">
      <c r="A21" s="65" t="s">
        <v>742</v>
      </c>
    </row>
    <row r="22" spans="1:1" ht="19.8">
      <c r="A22" s="67" t="s">
        <v>743</v>
      </c>
    </row>
    <row r="23" spans="1:1" ht="19.8">
      <c r="A23" s="67" t="s">
        <v>744</v>
      </c>
    </row>
    <row r="24" spans="1:1" ht="19.8">
      <c r="A24" s="67" t="s">
        <v>9</v>
      </c>
    </row>
    <row r="25" spans="1:1" ht="19.8">
      <c r="A25" s="66" t="s">
        <v>10</v>
      </c>
    </row>
    <row r="26" spans="1:1" ht="39.6">
      <c r="A26" s="65" t="s">
        <v>746</v>
      </c>
    </row>
    <row r="27" spans="1:1" ht="39.6">
      <c r="A27" s="65" t="s">
        <v>747</v>
      </c>
    </row>
    <row r="28" spans="1:1" ht="19.8">
      <c r="A28" s="66" t="s">
        <v>11</v>
      </c>
    </row>
    <row r="29" spans="1:1" ht="19.8">
      <c r="A29" s="65" t="s">
        <v>748</v>
      </c>
    </row>
    <row r="30" spans="1:1" ht="59.4">
      <c r="A30" s="65" t="s">
        <v>745</v>
      </c>
    </row>
    <row r="31" spans="1:1" ht="39.6">
      <c r="A31" s="64" t="s">
        <v>637</v>
      </c>
    </row>
    <row r="32" spans="1:1" ht="20.399999999999999" thickBot="1">
      <c r="A32" s="63" t="s">
        <v>12</v>
      </c>
    </row>
  </sheetData>
  <phoneticPr fontId="1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4.9989318521683403E-2"/>
  </sheetPr>
  <dimension ref="A1:B31"/>
  <sheetViews>
    <sheetView workbookViewId="0">
      <selection activeCell="E14" sqref="E14"/>
    </sheetView>
  </sheetViews>
  <sheetFormatPr defaultRowHeight="16.2"/>
  <cols>
    <col min="1" max="1" width="93.6640625" customWidth="1"/>
  </cols>
  <sheetData>
    <row r="1" spans="1:2" ht="19.8">
      <c r="A1" s="12" t="s">
        <v>827</v>
      </c>
      <c r="B1" s="1" t="s">
        <v>15</v>
      </c>
    </row>
    <row r="2" spans="1:2" ht="19.8">
      <c r="A2" s="44" t="s">
        <v>467</v>
      </c>
    </row>
    <row r="3" spans="1:2" ht="19.8">
      <c r="A3" s="13" t="s">
        <v>399</v>
      </c>
    </row>
    <row r="4" spans="1:2" ht="19.8">
      <c r="A4" s="14" t="s">
        <v>3</v>
      </c>
    </row>
    <row r="5" spans="1:2" ht="19.8">
      <c r="A5" s="57" t="s">
        <v>796</v>
      </c>
    </row>
    <row r="6" spans="1:2" ht="19.8">
      <c r="A6" s="57" t="s">
        <v>797</v>
      </c>
    </row>
    <row r="7" spans="1:2" ht="19.8">
      <c r="A7" s="59" t="s">
        <v>853</v>
      </c>
    </row>
    <row r="8" spans="1:2" ht="19.8">
      <c r="A8" s="59" t="s">
        <v>840</v>
      </c>
    </row>
    <row r="9" spans="1:2" ht="19.8">
      <c r="A9" s="59" t="s">
        <v>854</v>
      </c>
    </row>
    <row r="10" spans="1:2" ht="19.8">
      <c r="A10" s="56" t="s">
        <v>4</v>
      </c>
    </row>
    <row r="11" spans="1:2" ht="19.8">
      <c r="A11" s="57" t="s">
        <v>559</v>
      </c>
    </row>
    <row r="12" spans="1:2" ht="88.2">
      <c r="A12" s="58" t="s">
        <v>786</v>
      </c>
    </row>
    <row r="13" spans="1:2" ht="19.8">
      <c r="A13" s="14" t="s">
        <v>6</v>
      </c>
    </row>
    <row r="14" spans="1:2" ht="39.6">
      <c r="A14" s="61" t="s">
        <v>653</v>
      </c>
    </row>
    <row r="15" spans="1:2" ht="19.8">
      <c r="A15" s="45" t="s">
        <v>654</v>
      </c>
    </row>
    <row r="16" spans="1:2" ht="19.8">
      <c r="A16" s="60" t="s">
        <v>7</v>
      </c>
    </row>
    <row r="17" spans="1:1" ht="39.6">
      <c r="A17" s="45" t="s">
        <v>400</v>
      </c>
    </row>
    <row r="18" spans="1:1" ht="39.6">
      <c r="A18" s="45" t="s">
        <v>401</v>
      </c>
    </row>
    <row r="19" spans="1:1" ht="19.8">
      <c r="A19" s="45" t="s">
        <v>661</v>
      </c>
    </row>
    <row r="20" spans="1:1" ht="39.6">
      <c r="A20" s="45" t="s">
        <v>655</v>
      </c>
    </row>
    <row r="21" spans="1:1" ht="19.8">
      <c r="A21" s="45" t="s">
        <v>634</v>
      </c>
    </row>
    <row r="22" spans="1:1" ht="19.8">
      <c r="A22" s="45" t="s">
        <v>658</v>
      </c>
    </row>
    <row r="23" spans="1:1" ht="19.8">
      <c r="A23" s="45" t="s">
        <v>9</v>
      </c>
    </row>
    <row r="24" spans="1:1" ht="19.8">
      <c r="A24" s="55" t="s">
        <v>10</v>
      </c>
    </row>
    <row r="25" spans="1:1" ht="39.6">
      <c r="A25" s="45" t="s">
        <v>659</v>
      </c>
    </row>
    <row r="26" spans="1:1" ht="39.6">
      <c r="A26" s="45" t="s">
        <v>656</v>
      </c>
    </row>
    <row r="27" spans="1:1" ht="19.8">
      <c r="A27" s="55" t="s">
        <v>11</v>
      </c>
    </row>
    <row r="28" spans="1:1" ht="19.8">
      <c r="A28" s="45" t="s">
        <v>657</v>
      </c>
    </row>
    <row r="29" spans="1:1" ht="19.8">
      <c r="A29" s="45" t="s">
        <v>636</v>
      </c>
    </row>
    <row r="30" spans="1:1" ht="39.6">
      <c r="A30" s="53" t="s">
        <v>637</v>
      </c>
    </row>
    <row r="31" spans="1:1" ht="20.399999999999999" thickBot="1">
      <c r="A31" s="54" t="s">
        <v>12</v>
      </c>
    </row>
  </sheetData>
  <phoneticPr fontId="13" type="noConversion"/>
  <hyperlinks>
    <hyperlink ref="B1" location="預告統計資料發布時間表!A1" display="回發布時間表"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4.9989318521683403E-2"/>
  </sheetPr>
  <dimension ref="A1:B37"/>
  <sheetViews>
    <sheetView workbookViewId="0">
      <selection activeCell="B1" sqref="B1"/>
    </sheetView>
  </sheetViews>
  <sheetFormatPr defaultRowHeight="16.2"/>
  <cols>
    <col min="1" max="1" width="93.6640625" customWidth="1"/>
  </cols>
  <sheetData>
    <row r="1" spans="1:2" ht="19.8">
      <c r="A1" s="12" t="s">
        <v>828</v>
      </c>
      <c r="B1" s="1" t="s">
        <v>15</v>
      </c>
    </row>
    <row r="2" spans="1:2" ht="19.8">
      <c r="A2" s="44" t="s">
        <v>468</v>
      </c>
    </row>
    <row r="3" spans="1:2" ht="19.8">
      <c r="A3" s="13" t="s">
        <v>402</v>
      </c>
    </row>
    <row r="4" spans="1:2" ht="19.8">
      <c r="A4" s="14" t="s">
        <v>3</v>
      </c>
    </row>
    <row r="5" spans="1:2" ht="19.8">
      <c r="A5" s="57" t="s">
        <v>796</v>
      </c>
    </row>
    <row r="6" spans="1:2" ht="19.8">
      <c r="A6" s="57" t="s">
        <v>797</v>
      </c>
    </row>
    <row r="7" spans="1:2" ht="19.8">
      <c r="A7" s="59" t="s">
        <v>853</v>
      </c>
    </row>
    <row r="8" spans="1:2" ht="19.8">
      <c r="A8" s="59" t="s">
        <v>840</v>
      </c>
    </row>
    <row r="9" spans="1:2" ht="19.8">
      <c r="A9" s="59" t="s">
        <v>854</v>
      </c>
    </row>
    <row r="10" spans="1:2" ht="19.8">
      <c r="A10" s="56" t="s">
        <v>4</v>
      </c>
    </row>
    <row r="11" spans="1:2" ht="19.8">
      <c r="A11" s="57" t="s">
        <v>559</v>
      </c>
    </row>
    <row r="12" spans="1:2" ht="88.2">
      <c r="A12" s="58" t="s">
        <v>786</v>
      </c>
    </row>
    <row r="13" spans="1:2" ht="19.8">
      <c r="A13" s="14" t="s">
        <v>6</v>
      </c>
    </row>
    <row r="14" spans="1:2" ht="39.6">
      <c r="A14" s="61" t="s">
        <v>662</v>
      </c>
    </row>
    <row r="15" spans="1:2" ht="19.8">
      <c r="A15" s="45" t="s">
        <v>663</v>
      </c>
    </row>
    <row r="16" spans="1:2" ht="19.8">
      <c r="A16" s="60" t="s">
        <v>7</v>
      </c>
    </row>
    <row r="17" spans="1:1" ht="19.8">
      <c r="A17" s="60" t="s">
        <v>664</v>
      </c>
    </row>
    <row r="18" spans="1:1" ht="39.6">
      <c r="A18" s="45" t="s">
        <v>665</v>
      </c>
    </row>
    <row r="19" spans="1:1" ht="39.6">
      <c r="A19" s="45" t="s">
        <v>666</v>
      </c>
    </row>
    <row r="20" spans="1:1" ht="19.8">
      <c r="A20" s="60" t="s">
        <v>667</v>
      </c>
    </row>
    <row r="21" spans="1:1" ht="19.8">
      <c r="A21" s="60" t="s">
        <v>668</v>
      </c>
    </row>
    <row r="22" spans="1:1" ht="19.8">
      <c r="A22" s="60" t="s">
        <v>669</v>
      </c>
    </row>
    <row r="23" spans="1:1" ht="19.8">
      <c r="A23" s="45" t="s">
        <v>670</v>
      </c>
    </row>
    <row r="24" spans="1:1" ht="19.8">
      <c r="A24" s="45" t="s">
        <v>671</v>
      </c>
    </row>
    <row r="25" spans="1:1" ht="19.8">
      <c r="A25" s="45" t="s">
        <v>672</v>
      </c>
    </row>
    <row r="26" spans="1:1" ht="99">
      <c r="A26" s="45" t="s">
        <v>673</v>
      </c>
    </row>
    <row r="27" spans="1:1" ht="19.8">
      <c r="A27" s="45" t="s">
        <v>634</v>
      </c>
    </row>
    <row r="28" spans="1:1" ht="19.8">
      <c r="A28" s="45" t="s">
        <v>674</v>
      </c>
    </row>
    <row r="29" spans="1:1" ht="19.8">
      <c r="A29" s="45" t="s">
        <v>9</v>
      </c>
    </row>
    <row r="30" spans="1:1" ht="19.8">
      <c r="A30" s="55" t="s">
        <v>10</v>
      </c>
    </row>
    <row r="31" spans="1:1" ht="39.6">
      <c r="A31" s="45" t="s">
        <v>678</v>
      </c>
    </row>
    <row r="32" spans="1:1" ht="39.6">
      <c r="A32" s="45" t="s">
        <v>676</v>
      </c>
    </row>
    <row r="33" spans="1:1" ht="19.8">
      <c r="A33" s="55" t="s">
        <v>11</v>
      </c>
    </row>
    <row r="34" spans="1:1" ht="19.8">
      <c r="A34" s="45" t="s">
        <v>677</v>
      </c>
    </row>
    <row r="35" spans="1:1" ht="19.8">
      <c r="A35" s="45" t="s">
        <v>636</v>
      </c>
    </row>
    <row r="36" spans="1:1" ht="39.6">
      <c r="A36" s="53" t="s">
        <v>637</v>
      </c>
    </row>
    <row r="37" spans="1:1" ht="20.399999999999999" thickBot="1">
      <c r="A37" s="54" t="s">
        <v>12</v>
      </c>
    </row>
  </sheetData>
  <phoneticPr fontId="13" type="noConversion"/>
  <hyperlinks>
    <hyperlink ref="B1" location="預告統計資料發布時間表!A1" display="回發布時間表"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4.9989318521683403E-2"/>
  </sheetPr>
  <dimension ref="A1:B33"/>
  <sheetViews>
    <sheetView workbookViewId="0">
      <selection activeCell="G12" sqref="G12"/>
    </sheetView>
  </sheetViews>
  <sheetFormatPr defaultRowHeight="16.2"/>
  <cols>
    <col min="1" max="1" width="93.6640625" customWidth="1"/>
  </cols>
  <sheetData>
    <row r="1" spans="1:2" ht="19.8">
      <c r="A1" s="12" t="s">
        <v>829</v>
      </c>
      <c r="B1" s="1" t="s">
        <v>15</v>
      </c>
    </row>
    <row r="2" spans="1:2" ht="19.8">
      <c r="A2" s="44" t="s">
        <v>468</v>
      </c>
    </row>
    <row r="3" spans="1:2" ht="19.8">
      <c r="A3" s="13" t="s">
        <v>408</v>
      </c>
    </row>
    <row r="4" spans="1:2" ht="19.8">
      <c r="A4" s="14" t="s">
        <v>3</v>
      </c>
    </row>
    <row r="5" spans="1:2" ht="19.8">
      <c r="A5" s="57" t="s">
        <v>796</v>
      </c>
    </row>
    <row r="6" spans="1:2" ht="19.8">
      <c r="A6" s="57" t="s">
        <v>797</v>
      </c>
    </row>
    <row r="7" spans="1:2" ht="19.8">
      <c r="A7" s="59" t="s">
        <v>861</v>
      </c>
    </row>
    <row r="8" spans="1:2" ht="19.8">
      <c r="A8" s="59" t="s">
        <v>840</v>
      </c>
    </row>
    <row r="9" spans="1:2" ht="19.8">
      <c r="A9" s="59" t="s">
        <v>854</v>
      </c>
    </row>
    <row r="10" spans="1:2" ht="19.8">
      <c r="A10" s="56" t="s">
        <v>4</v>
      </c>
    </row>
    <row r="11" spans="1:2" ht="19.8">
      <c r="A11" s="57" t="s">
        <v>559</v>
      </c>
    </row>
    <row r="12" spans="1:2" ht="88.2">
      <c r="A12" s="58" t="s">
        <v>786</v>
      </c>
    </row>
    <row r="13" spans="1:2" ht="19.8">
      <c r="A13" s="14" t="s">
        <v>6</v>
      </c>
    </row>
    <row r="14" spans="1:2" ht="39.6">
      <c r="A14" s="17" t="s">
        <v>679</v>
      </c>
    </row>
    <row r="15" spans="1:2" ht="19.8">
      <c r="A15" s="10" t="s">
        <v>680</v>
      </c>
    </row>
    <row r="16" spans="1:2" ht="19.8">
      <c r="A16" s="9" t="s">
        <v>7</v>
      </c>
    </row>
    <row r="17" spans="1:1" ht="39.6">
      <c r="A17" s="10" t="s">
        <v>681</v>
      </c>
    </row>
    <row r="18" spans="1:1" ht="59.4">
      <c r="A18" s="41" t="s">
        <v>682</v>
      </c>
    </row>
    <row r="19" spans="1:1" ht="39.6">
      <c r="A19" s="45" t="s">
        <v>683</v>
      </c>
    </row>
    <row r="20" spans="1:1" ht="39.6">
      <c r="A20" s="45" t="s">
        <v>684</v>
      </c>
    </row>
    <row r="21" spans="1:1" ht="19.8">
      <c r="A21" s="10" t="s">
        <v>685</v>
      </c>
    </row>
    <row r="22" spans="1:1" ht="39.6">
      <c r="A22" s="10" t="s">
        <v>686</v>
      </c>
    </row>
    <row r="23" spans="1:1" ht="19.8">
      <c r="A23" s="10" t="s">
        <v>634</v>
      </c>
    </row>
    <row r="24" spans="1:1" ht="19.8">
      <c r="A24" s="45" t="s">
        <v>674</v>
      </c>
    </row>
    <row r="25" spans="1:1" ht="19.8">
      <c r="A25" s="10" t="s">
        <v>9</v>
      </c>
    </row>
    <row r="26" spans="1:1" ht="19.8">
      <c r="A26" s="14" t="s">
        <v>10</v>
      </c>
    </row>
    <row r="27" spans="1:1" ht="39.6">
      <c r="A27" s="10" t="s">
        <v>678</v>
      </c>
    </row>
    <row r="28" spans="1:1" ht="39.6">
      <c r="A28" s="10" t="s">
        <v>687</v>
      </c>
    </row>
    <row r="29" spans="1:1" ht="19.8">
      <c r="A29" s="14" t="s">
        <v>11</v>
      </c>
    </row>
    <row r="30" spans="1:1" ht="19.8">
      <c r="A30" s="10" t="s">
        <v>677</v>
      </c>
    </row>
    <row r="31" spans="1:1" ht="19.8">
      <c r="A31" s="10" t="s">
        <v>636</v>
      </c>
    </row>
    <row r="32" spans="1:1" ht="39.6">
      <c r="A32" s="15" t="s">
        <v>637</v>
      </c>
    </row>
    <row r="33" spans="1:1" ht="20.399999999999999" thickBot="1">
      <c r="A33" s="16" t="s">
        <v>12</v>
      </c>
    </row>
  </sheetData>
  <phoneticPr fontId="13" type="noConversion"/>
  <hyperlinks>
    <hyperlink ref="B1" location="預告統計資料發布時間表!A1" display="回發布時間表"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4.9989318521683403E-2"/>
  </sheetPr>
  <dimension ref="A1:B33"/>
  <sheetViews>
    <sheetView workbookViewId="0">
      <selection activeCell="F12" sqref="F12"/>
    </sheetView>
  </sheetViews>
  <sheetFormatPr defaultRowHeight="16.2"/>
  <cols>
    <col min="1" max="1" width="93.6640625" customWidth="1"/>
  </cols>
  <sheetData>
    <row r="1" spans="1:2" ht="19.8">
      <c r="A1" s="12" t="s">
        <v>830</v>
      </c>
      <c r="B1" s="1" t="s">
        <v>15</v>
      </c>
    </row>
    <row r="2" spans="1:2" ht="19.8">
      <c r="A2" s="44" t="s">
        <v>468</v>
      </c>
    </row>
    <row r="3" spans="1:2" ht="19.8">
      <c r="A3" s="13" t="s">
        <v>410</v>
      </c>
    </row>
    <row r="4" spans="1:2" ht="19.8">
      <c r="A4" s="14" t="s">
        <v>3</v>
      </c>
    </row>
    <row r="5" spans="1:2" ht="19.8">
      <c r="A5" s="57" t="s">
        <v>796</v>
      </c>
    </row>
    <row r="6" spans="1:2" ht="19.8">
      <c r="A6" s="57" t="s">
        <v>797</v>
      </c>
    </row>
    <row r="7" spans="1:2" ht="19.8">
      <c r="A7" s="59" t="s">
        <v>853</v>
      </c>
    </row>
    <row r="8" spans="1:2" ht="19.8">
      <c r="A8" s="59" t="s">
        <v>840</v>
      </c>
    </row>
    <row r="9" spans="1:2" ht="19.8">
      <c r="A9" s="59" t="s">
        <v>854</v>
      </c>
    </row>
    <row r="10" spans="1:2" ht="19.8">
      <c r="A10" s="56" t="s">
        <v>4</v>
      </c>
    </row>
    <row r="11" spans="1:2" ht="19.8">
      <c r="A11" s="57" t="s">
        <v>559</v>
      </c>
    </row>
    <row r="12" spans="1:2" ht="88.2">
      <c r="A12" s="58" t="s">
        <v>786</v>
      </c>
    </row>
    <row r="13" spans="1:2" ht="19.8">
      <c r="A13" s="14" t="s">
        <v>6</v>
      </c>
    </row>
    <row r="14" spans="1:2" ht="39.6">
      <c r="A14" s="17" t="s">
        <v>690</v>
      </c>
    </row>
    <row r="15" spans="1:2" ht="19.8">
      <c r="A15" s="45" t="s">
        <v>680</v>
      </c>
    </row>
    <row r="16" spans="1:2" ht="19.8">
      <c r="A16" s="60" t="s">
        <v>7</v>
      </c>
    </row>
    <row r="17" spans="1:1" ht="39.6">
      <c r="A17" s="45" t="s">
        <v>411</v>
      </c>
    </row>
    <row r="18" spans="1:1" ht="59.4">
      <c r="A18" s="45" t="s">
        <v>688</v>
      </c>
    </row>
    <row r="19" spans="1:1" ht="39.6">
      <c r="A19" s="45" t="s">
        <v>683</v>
      </c>
    </row>
    <row r="20" spans="1:1" ht="39.6">
      <c r="A20" s="45" t="s">
        <v>684</v>
      </c>
    </row>
    <row r="21" spans="1:1" ht="19.8">
      <c r="A21" s="45" t="s">
        <v>685</v>
      </c>
    </row>
    <row r="22" spans="1:1" ht="39.6">
      <c r="A22" s="45" t="s">
        <v>686</v>
      </c>
    </row>
    <row r="23" spans="1:1" ht="19.8">
      <c r="A23" s="45" t="s">
        <v>634</v>
      </c>
    </row>
    <row r="24" spans="1:1" ht="19.8">
      <c r="A24" s="45" t="s">
        <v>674</v>
      </c>
    </row>
    <row r="25" spans="1:1" ht="19.8">
      <c r="A25" s="45" t="s">
        <v>9</v>
      </c>
    </row>
    <row r="26" spans="1:1" ht="19.8">
      <c r="A26" s="55" t="s">
        <v>10</v>
      </c>
    </row>
    <row r="27" spans="1:1" ht="39.6">
      <c r="A27" s="45" t="s">
        <v>678</v>
      </c>
    </row>
    <row r="28" spans="1:1" ht="39.6">
      <c r="A28" s="45" t="s">
        <v>676</v>
      </c>
    </row>
    <row r="29" spans="1:1" ht="19.8">
      <c r="A29" s="55" t="s">
        <v>11</v>
      </c>
    </row>
    <row r="30" spans="1:1" ht="19.8">
      <c r="A30" s="45" t="s">
        <v>689</v>
      </c>
    </row>
    <row r="31" spans="1:1" ht="19.8">
      <c r="A31" s="45" t="s">
        <v>636</v>
      </c>
    </row>
    <row r="32" spans="1:1" ht="39.6">
      <c r="A32" s="53" t="s">
        <v>637</v>
      </c>
    </row>
    <row r="33" spans="1:1" ht="20.399999999999999" thickBot="1">
      <c r="A33" s="54" t="s">
        <v>12</v>
      </c>
    </row>
  </sheetData>
  <phoneticPr fontId="13" type="noConversion"/>
  <hyperlinks>
    <hyperlink ref="B1" location="預告統計資料發布時間表!A1" display="回發布時間表"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tint="-4.9989318521683403E-2"/>
  </sheetPr>
  <dimension ref="A1:B44"/>
  <sheetViews>
    <sheetView workbookViewId="0">
      <selection activeCell="B1" sqref="B1"/>
    </sheetView>
  </sheetViews>
  <sheetFormatPr defaultRowHeight="16.2"/>
  <cols>
    <col min="1" max="1" width="93.6640625" customWidth="1"/>
  </cols>
  <sheetData>
    <row r="1" spans="1:2" ht="39.6">
      <c r="A1" s="47" t="s">
        <v>831</v>
      </c>
      <c r="B1" s="1" t="s">
        <v>15</v>
      </c>
    </row>
    <row r="2" spans="1:2" ht="19.8">
      <c r="A2" s="44" t="s">
        <v>468</v>
      </c>
    </row>
    <row r="3" spans="1:2" ht="39.6">
      <c r="A3" s="48" t="s">
        <v>412</v>
      </c>
    </row>
    <row r="4" spans="1:2" ht="19.8">
      <c r="A4" s="14" t="s">
        <v>3</v>
      </c>
    </row>
    <row r="5" spans="1:2" ht="19.8">
      <c r="A5" s="57" t="s">
        <v>796</v>
      </c>
    </row>
    <row r="6" spans="1:2" ht="19.8">
      <c r="A6" s="57" t="s">
        <v>797</v>
      </c>
    </row>
    <row r="7" spans="1:2" ht="19.8">
      <c r="A7" s="59" t="s">
        <v>853</v>
      </c>
    </row>
    <row r="8" spans="1:2" ht="19.8">
      <c r="A8" s="59" t="s">
        <v>840</v>
      </c>
    </row>
    <row r="9" spans="1:2" ht="19.8">
      <c r="A9" s="59" t="s">
        <v>854</v>
      </c>
    </row>
    <row r="10" spans="1:2" ht="19.8">
      <c r="A10" s="56" t="s">
        <v>4</v>
      </c>
    </row>
    <row r="11" spans="1:2" ht="19.8">
      <c r="A11" s="57" t="s">
        <v>559</v>
      </c>
    </row>
    <row r="12" spans="1:2" ht="88.2">
      <c r="A12" s="58" t="s">
        <v>786</v>
      </c>
    </row>
    <row r="13" spans="1:2" ht="19.8">
      <c r="A13" s="14" t="s">
        <v>6</v>
      </c>
    </row>
    <row r="14" spans="1:2" ht="39.6">
      <c r="A14" s="17" t="s">
        <v>691</v>
      </c>
    </row>
    <row r="15" spans="1:2" ht="19.8">
      <c r="A15" s="10" t="s">
        <v>692</v>
      </c>
    </row>
    <row r="16" spans="1:2" ht="19.8">
      <c r="A16" s="9" t="s">
        <v>7</v>
      </c>
    </row>
    <row r="17" spans="1:1" ht="19.8">
      <c r="A17" s="41" t="s">
        <v>693</v>
      </c>
    </row>
    <row r="18" spans="1:1" ht="19.8">
      <c r="A18" s="41" t="s">
        <v>694</v>
      </c>
    </row>
    <row r="19" spans="1:1" ht="39.6">
      <c r="A19" s="41" t="s">
        <v>695</v>
      </c>
    </row>
    <row r="20" spans="1:1" ht="19.8">
      <c r="A20" s="41" t="s">
        <v>696</v>
      </c>
    </row>
    <row r="21" spans="1:1" ht="39.6">
      <c r="A21" s="41" t="s">
        <v>697</v>
      </c>
    </row>
    <row r="22" spans="1:1" ht="19.8">
      <c r="A22" s="41" t="s">
        <v>698</v>
      </c>
    </row>
    <row r="23" spans="1:1" ht="59.4">
      <c r="A23" s="41" t="s">
        <v>699</v>
      </c>
    </row>
    <row r="24" spans="1:1" ht="19.8">
      <c r="A24" s="41" t="s">
        <v>700</v>
      </c>
    </row>
    <row r="25" spans="1:1" ht="19.8">
      <c r="A25" s="41" t="s">
        <v>701</v>
      </c>
    </row>
    <row r="26" spans="1:1" ht="59.4">
      <c r="A26" s="41" t="s">
        <v>702</v>
      </c>
    </row>
    <row r="27" spans="1:1" ht="39.6">
      <c r="A27" s="41" t="s">
        <v>703</v>
      </c>
    </row>
    <row r="28" spans="1:1" ht="59.4">
      <c r="A28" s="41" t="s">
        <v>704</v>
      </c>
    </row>
    <row r="29" spans="1:1" ht="19.8">
      <c r="A29" s="41" t="s">
        <v>705</v>
      </c>
    </row>
    <row r="30" spans="1:1" ht="39.6">
      <c r="A30" s="41" t="s">
        <v>706</v>
      </c>
    </row>
    <row r="31" spans="1:1" ht="19.8">
      <c r="A31" s="41" t="s">
        <v>707</v>
      </c>
    </row>
    <row r="32" spans="1:1" ht="19.8">
      <c r="A32" s="10" t="s">
        <v>710</v>
      </c>
    </row>
    <row r="33" spans="1:1" ht="39.6">
      <c r="A33" s="10" t="s">
        <v>708</v>
      </c>
    </row>
    <row r="34" spans="1:1" ht="19.8">
      <c r="A34" s="10" t="s">
        <v>634</v>
      </c>
    </row>
    <row r="35" spans="1:1" ht="19.8">
      <c r="A35" s="10" t="s">
        <v>674</v>
      </c>
    </row>
    <row r="36" spans="1:1" ht="19.8">
      <c r="A36" s="10" t="s">
        <v>9</v>
      </c>
    </row>
    <row r="37" spans="1:1" ht="19.8">
      <c r="A37" s="14" t="s">
        <v>10</v>
      </c>
    </row>
    <row r="38" spans="1:1" ht="59.4">
      <c r="A38" s="10" t="s">
        <v>675</v>
      </c>
    </row>
    <row r="39" spans="1:1" ht="39.6">
      <c r="A39" s="10" t="s">
        <v>676</v>
      </c>
    </row>
    <row r="40" spans="1:1" ht="19.8">
      <c r="A40" s="14" t="s">
        <v>11</v>
      </c>
    </row>
    <row r="41" spans="1:1" ht="39.6">
      <c r="A41" s="10" t="s">
        <v>709</v>
      </c>
    </row>
    <row r="42" spans="1:1" ht="19.8">
      <c r="A42" s="10" t="s">
        <v>636</v>
      </c>
    </row>
    <row r="43" spans="1:1" ht="39.6">
      <c r="A43" s="15" t="s">
        <v>637</v>
      </c>
    </row>
    <row r="44" spans="1:1" ht="20.399999999999999" thickBot="1">
      <c r="A44" s="16" t="s">
        <v>12</v>
      </c>
    </row>
  </sheetData>
  <phoneticPr fontId="13" type="noConversion"/>
  <hyperlinks>
    <hyperlink ref="B1" location="預告統計資料發布時間表!A1" display="回發布時間表"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DDFFF9"/>
  </sheetPr>
  <dimension ref="A1:B34"/>
  <sheetViews>
    <sheetView zoomScaleNormal="100" workbookViewId="0">
      <selection activeCell="D12" sqref="D12"/>
    </sheetView>
  </sheetViews>
  <sheetFormatPr defaultRowHeight="16.2"/>
  <cols>
    <col min="1" max="1" width="93.6640625" customWidth="1"/>
  </cols>
  <sheetData>
    <row r="1" spans="1:2" ht="19.8">
      <c r="A1" s="12" t="s">
        <v>832</v>
      </c>
      <c r="B1" s="1" t="s">
        <v>15</v>
      </c>
    </row>
    <row r="2" spans="1:2" ht="19.8">
      <c r="A2" s="44" t="s">
        <v>476</v>
      </c>
    </row>
    <row r="3" spans="1:2" ht="19.8">
      <c r="A3" s="13" t="s">
        <v>477</v>
      </c>
    </row>
    <row r="4" spans="1:2" ht="19.8">
      <c r="A4" s="14" t="s">
        <v>3</v>
      </c>
    </row>
    <row r="5" spans="1:2" ht="19.8">
      <c r="A5" s="57" t="s">
        <v>796</v>
      </c>
    </row>
    <row r="6" spans="1:2" ht="19.8">
      <c r="A6" s="57" t="s">
        <v>837</v>
      </c>
    </row>
    <row r="7" spans="1:2" ht="19.8">
      <c r="A7" s="59" t="s">
        <v>862</v>
      </c>
    </row>
    <row r="8" spans="1:2" ht="19.8">
      <c r="A8" s="59" t="s">
        <v>840</v>
      </c>
    </row>
    <row r="9" spans="1:2" ht="19.8">
      <c r="A9" s="59" t="s">
        <v>863</v>
      </c>
    </row>
    <row r="10" spans="1:2" ht="19.8">
      <c r="A10" s="56" t="s">
        <v>4</v>
      </c>
    </row>
    <row r="11" spans="1:2" ht="19.8">
      <c r="A11" s="57" t="s">
        <v>559</v>
      </c>
    </row>
    <row r="12" spans="1:2" ht="88.2">
      <c r="A12" s="58" t="s">
        <v>786</v>
      </c>
    </row>
    <row r="13" spans="1:2" ht="19.8">
      <c r="A13" s="14" t="s">
        <v>6</v>
      </c>
    </row>
    <row r="14" spans="1:2" ht="39.6">
      <c r="A14" s="61" t="s">
        <v>716</v>
      </c>
    </row>
    <row r="15" spans="1:2" ht="19.8">
      <c r="A15" s="45" t="s">
        <v>715</v>
      </c>
    </row>
    <row r="16" spans="1:2" ht="19.8">
      <c r="A16" s="9" t="s">
        <v>7</v>
      </c>
    </row>
    <row r="17" spans="1:1" ht="39.6">
      <c r="A17" s="41" t="s">
        <v>479</v>
      </c>
    </row>
    <row r="18" spans="1:1" ht="19.8">
      <c r="A18" s="41" t="s">
        <v>481</v>
      </c>
    </row>
    <row r="19" spans="1:1" ht="39.6">
      <c r="A19" s="41" t="s">
        <v>480</v>
      </c>
    </row>
    <row r="20" spans="1:1" ht="39.6">
      <c r="A20" s="41" t="s">
        <v>482</v>
      </c>
    </row>
    <row r="21" spans="1:1" ht="19.8">
      <c r="A21" s="41" t="s">
        <v>483</v>
      </c>
    </row>
    <row r="22" spans="1:1" ht="19.8">
      <c r="A22" s="10" t="s">
        <v>409</v>
      </c>
    </row>
    <row r="23" spans="1:1" ht="39.6">
      <c r="A23" s="10" t="s">
        <v>478</v>
      </c>
    </row>
    <row r="24" spans="1:1" ht="19.8">
      <c r="A24" s="10" t="s">
        <v>37</v>
      </c>
    </row>
    <row r="25" spans="1:1" ht="19.8">
      <c r="A25" s="45" t="s">
        <v>538</v>
      </c>
    </row>
    <row r="26" spans="1:1" ht="19.8">
      <c r="A26" s="10" t="s">
        <v>713</v>
      </c>
    </row>
    <row r="27" spans="1:1" ht="19.8">
      <c r="A27" s="14" t="s">
        <v>10</v>
      </c>
    </row>
    <row r="28" spans="1:1" ht="39.6">
      <c r="A28" s="10" t="s">
        <v>714</v>
      </c>
    </row>
    <row r="29" spans="1:1" ht="39.6">
      <c r="A29" s="10" t="s">
        <v>712</v>
      </c>
    </row>
    <row r="30" spans="1:1" ht="19.8">
      <c r="A30" s="14" t="s">
        <v>11</v>
      </c>
    </row>
    <row r="31" spans="1:1" ht="79.2">
      <c r="A31" s="10" t="s">
        <v>711</v>
      </c>
    </row>
    <row r="32" spans="1:1" ht="19.8">
      <c r="A32" s="10" t="s">
        <v>39</v>
      </c>
    </row>
    <row r="33" spans="1:1" ht="39.6">
      <c r="A33" s="15" t="s">
        <v>14</v>
      </c>
    </row>
    <row r="34" spans="1:1" ht="20.399999999999999" thickBot="1">
      <c r="A34" s="16" t="s">
        <v>12</v>
      </c>
    </row>
  </sheetData>
  <phoneticPr fontId="13" type="noConversion"/>
  <hyperlinks>
    <hyperlink ref="B1" location="預告統計資料發布時間表!A1" display="回發布時間表" xr:uid="{00000000-0004-0000-26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79998168889431442"/>
  </sheetPr>
  <dimension ref="A1:C43"/>
  <sheetViews>
    <sheetView topLeftCell="A22" workbookViewId="0"/>
  </sheetViews>
  <sheetFormatPr defaultRowHeight="16.2"/>
  <cols>
    <col min="1" max="1" width="100.6640625" customWidth="1"/>
  </cols>
  <sheetData>
    <row r="1" spans="1:3" ht="19.8">
      <c r="A1" s="12" t="s">
        <v>791</v>
      </c>
      <c r="B1" s="1" t="s">
        <v>23</v>
      </c>
    </row>
    <row r="2" spans="1:3" ht="19.8">
      <c r="A2" s="13" t="s">
        <v>218</v>
      </c>
    </row>
    <row r="3" spans="1:3" ht="19.8">
      <c r="A3" s="13" t="s">
        <v>33</v>
      </c>
    </row>
    <row r="4" spans="1:3" ht="19.8">
      <c r="A4" s="14" t="s">
        <v>3</v>
      </c>
    </row>
    <row r="5" spans="1:3" ht="19.8">
      <c r="A5" s="9" t="s">
        <v>782</v>
      </c>
    </row>
    <row r="6" spans="1:3" ht="19.8">
      <c r="A6" s="9" t="s">
        <v>790</v>
      </c>
    </row>
    <row r="7" spans="1:3" ht="19.8">
      <c r="A7" s="52" t="s">
        <v>842</v>
      </c>
    </row>
    <row r="8" spans="1:3" ht="19.8">
      <c r="A8" s="52" t="s">
        <v>838</v>
      </c>
    </row>
    <row r="9" spans="1:3" ht="19.8">
      <c r="A9" s="52" t="s">
        <v>843</v>
      </c>
    </row>
    <row r="10" spans="1:3" ht="19.8">
      <c r="A10" s="14" t="s">
        <v>4</v>
      </c>
    </row>
    <row r="11" spans="1:3" ht="19.8">
      <c r="A11" s="9" t="s">
        <v>24</v>
      </c>
    </row>
    <row r="12" spans="1:3" ht="88.2">
      <c r="A12" s="10" t="s">
        <v>786</v>
      </c>
    </row>
    <row r="13" spans="1:3" ht="19.8">
      <c r="A13" s="14" t="s">
        <v>6</v>
      </c>
      <c r="C13" s="11"/>
    </row>
    <row r="14" spans="1:3" ht="19.8">
      <c r="A14" s="10" t="s">
        <v>761</v>
      </c>
    </row>
    <row r="15" spans="1:3" ht="19.8">
      <c r="A15" s="10" t="s">
        <v>28</v>
      </c>
    </row>
    <row r="16" spans="1:3" ht="19.8">
      <c r="A16" s="9" t="s">
        <v>7</v>
      </c>
    </row>
    <row r="17" spans="1:1" ht="118.8">
      <c r="A17" s="41" t="s">
        <v>284</v>
      </c>
    </row>
    <row r="18" spans="1:1" ht="39.6">
      <c r="A18" s="41" t="s">
        <v>285</v>
      </c>
    </row>
    <row r="19" spans="1:1" ht="39.6">
      <c r="A19" s="41" t="s">
        <v>286</v>
      </c>
    </row>
    <row r="20" spans="1:1" ht="39.6">
      <c r="A20" s="41" t="s">
        <v>287</v>
      </c>
    </row>
    <row r="21" spans="1:1" ht="39.6">
      <c r="A21" s="41" t="s">
        <v>288</v>
      </c>
    </row>
    <row r="22" spans="1:1" ht="59.4">
      <c r="A22" s="41" t="s">
        <v>289</v>
      </c>
    </row>
    <row r="23" spans="1:1" ht="19.8">
      <c r="A23" s="41" t="s">
        <v>293</v>
      </c>
    </row>
    <row r="24" spans="1:1" ht="59.4">
      <c r="A24" s="41" t="s">
        <v>294</v>
      </c>
    </row>
    <row r="25" spans="1:1" ht="39.6">
      <c r="A25" s="41" t="s">
        <v>290</v>
      </c>
    </row>
    <row r="26" spans="1:1" ht="19.8">
      <c r="A26" s="41" t="s">
        <v>291</v>
      </c>
    </row>
    <row r="27" spans="1:1" ht="19.8">
      <c r="A27" s="41" t="s">
        <v>292</v>
      </c>
    </row>
    <row r="28" spans="1:1" ht="19.8">
      <c r="A28" s="41" t="s">
        <v>295</v>
      </c>
    </row>
    <row r="29" spans="1:1" ht="79.2">
      <c r="A29" s="41" t="s">
        <v>552</v>
      </c>
    </row>
    <row r="30" spans="1:1" ht="19.8">
      <c r="A30" s="41" t="s">
        <v>296</v>
      </c>
    </row>
    <row r="31" spans="1:1" ht="19.8">
      <c r="A31" s="9" t="s">
        <v>34</v>
      </c>
    </row>
    <row r="32" spans="1:1" ht="79.2">
      <c r="A32" s="45" t="s">
        <v>733</v>
      </c>
    </row>
    <row r="33" spans="1:1" ht="19.8">
      <c r="A33" s="60" t="s">
        <v>31</v>
      </c>
    </row>
    <row r="34" spans="1:1" ht="19.8">
      <c r="A34" s="60" t="s">
        <v>550</v>
      </c>
    </row>
    <row r="35" spans="1:1" ht="19.8">
      <c r="A35" s="60" t="s">
        <v>9</v>
      </c>
    </row>
    <row r="36" spans="1:1" ht="19.8">
      <c r="A36" s="55" t="s">
        <v>10</v>
      </c>
    </row>
    <row r="37" spans="1:1" ht="39.6">
      <c r="A37" s="45" t="s">
        <v>760</v>
      </c>
    </row>
    <row r="38" spans="1:1" ht="39.6">
      <c r="A38" s="45" t="s">
        <v>32</v>
      </c>
    </row>
    <row r="39" spans="1:1" ht="19.8">
      <c r="A39" s="55" t="s">
        <v>551</v>
      </c>
    </row>
    <row r="40" spans="1:1" ht="39.6">
      <c r="A40" s="45" t="s">
        <v>297</v>
      </c>
    </row>
    <row r="41" spans="1:1" ht="19.8">
      <c r="A41" s="45" t="s">
        <v>39</v>
      </c>
    </row>
    <row r="42" spans="1:1" ht="39.6">
      <c r="A42" s="53" t="s">
        <v>14</v>
      </c>
    </row>
    <row r="43" spans="1:1" ht="20.399999999999999" thickBot="1">
      <c r="A43" s="16" t="s">
        <v>12</v>
      </c>
    </row>
  </sheetData>
  <phoneticPr fontId="13" type="noConversion"/>
  <hyperlinks>
    <hyperlink ref="B1" location="預告統計資料發布時間表!A1" display="回發布時間表"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DDFFF9"/>
  </sheetPr>
  <dimension ref="A1:B48"/>
  <sheetViews>
    <sheetView workbookViewId="0">
      <selection activeCell="E12" sqref="E12"/>
    </sheetView>
  </sheetViews>
  <sheetFormatPr defaultRowHeight="16.2"/>
  <cols>
    <col min="1" max="1" width="93.6640625" customWidth="1"/>
  </cols>
  <sheetData>
    <row r="1" spans="1:2" ht="19.8">
      <c r="A1" s="12" t="s">
        <v>833</v>
      </c>
      <c r="B1" s="1" t="s">
        <v>15</v>
      </c>
    </row>
    <row r="2" spans="1:2" ht="19.8">
      <c r="A2" s="44" t="s">
        <v>467</v>
      </c>
    </row>
    <row r="3" spans="1:2" ht="19.8">
      <c r="A3" s="13" t="s">
        <v>484</v>
      </c>
    </row>
    <row r="4" spans="1:2" ht="19.8">
      <c r="A4" s="14" t="s">
        <v>3</v>
      </c>
    </row>
    <row r="5" spans="1:2" ht="19.8">
      <c r="A5" s="57" t="s">
        <v>796</v>
      </c>
    </row>
    <row r="6" spans="1:2" ht="19.8">
      <c r="A6" s="57" t="s">
        <v>837</v>
      </c>
    </row>
    <row r="7" spans="1:2" ht="19.8">
      <c r="A7" s="59" t="s">
        <v>862</v>
      </c>
    </row>
    <row r="8" spans="1:2" ht="19.8">
      <c r="A8" s="59" t="s">
        <v>840</v>
      </c>
    </row>
    <row r="9" spans="1:2" ht="19.8">
      <c r="A9" s="59" t="s">
        <v>863</v>
      </c>
    </row>
    <row r="10" spans="1:2" ht="19.8">
      <c r="A10" s="56" t="s">
        <v>4</v>
      </c>
    </row>
    <row r="11" spans="1:2" ht="19.8">
      <c r="A11" s="57" t="s">
        <v>559</v>
      </c>
    </row>
    <row r="12" spans="1:2" ht="88.2">
      <c r="A12" s="58" t="s">
        <v>786</v>
      </c>
    </row>
    <row r="13" spans="1:2" ht="19.8">
      <c r="A13" s="14" t="s">
        <v>6</v>
      </c>
    </row>
    <row r="14" spans="1:2" ht="39.6">
      <c r="A14" s="49" t="s">
        <v>717</v>
      </c>
    </row>
    <row r="15" spans="1:2" ht="19.8">
      <c r="A15" s="41" t="s">
        <v>539</v>
      </c>
    </row>
    <row r="16" spans="1:2" ht="19.8">
      <c r="A16" s="50" t="s">
        <v>7</v>
      </c>
    </row>
    <row r="17" spans="1:1" ht="39.6">
      <c r="A17" s="41" t="s">
        <v>487</v>
      </c>
    </row>
    <row r="18" spans="1:1" ht="39.6">
      <c r="A18" s="41" t="s">
        <v>488</v>
      </c>
    </row>
    <row r="19" spans="1:1" ht="39.6">
      <c r="A19" s="41" t="s">
        <v>496</v>
      </c>
    </row>
    <row r="20" spans="1:1" ht="39.6">
      <c r="A20" s="41" t="s">
        <v>489</v>
      </c>
    </row>
    <row r="21" spans="1:1" ht="19.8">
      <c r="A21" s="41" t="s">
        <v>490</v>
      </c>
    </row>
    <row r="22" spans="1:1" ht="39.6">
      <c r="A22" s="41" t="s">
        <v>491</v>
      </c>
    </row>
    <row r="23" spans="1:1" ht="39.6">
      <c r="A23" s="41" t="s">
        <v>492</v>
      </c>
    </row>
    <row r="24" spans="1:1" ht="39.6">
      <c r="A24" s="41" t="s">
        <v>493</v>
      </c>
    </row>
    <row r="25" spans="1:1" ht="19.8">
      <c r="A25" s="41" t="s">
        <v>494</v>
      </c>
    </row>
    <row r="26" spans="1:1" ht="39.6">
      <c r="A26" s="41" t="s">
        <v>495</v>
      </c>
    </row>
    <row r="27" spans="1:1" ht="39.6">
      <c r="A27" s="41" t="s">
        <v>486</v>
      </c>
    </row>
    <row r="28" spans="1:1" ht="19.8">
      <c r="A28" s="41" t="s">
        <v>497</v>
      </c>
    </row>
    <row r="29" spans="1:1" ht="19.8">
      <c r="A29" s="41" t="s">
        <v>498</v>
      </c>
    </row>
    <row r="30" spans="1:1" ht="39.6">
      <c r="A30" s="41" t="s">
        <v>499</v>
      </c>
    </row>
    <row r="31" spans="1:1" ht="19.8">
      <c r="A31" s="41" t="s">
        <v>500</v>
      </c>
    </row>
    <row r="32" spans="1:1" ht="19.8">
      <c r="A32" s="41" t="s">
        <v>501</v>
      </c>
    </row>
    <row r="33" spans="1:1" ht="39.6">
      <c r="A33" s="41" t="s">
        <v>502</v>
      </c>
    </row>
    <row r="34" spans="1:1" ht="39.6">
      <c r="A34" s="41" t="s">
        <v>503</v>
      </c>
    </row>
    <row r="35" spans="1:1" ht="39.6">
      <c r="A35" s="41" t="s">
        <v>504</v>
      </c>
    </row>
    <row r="36" spans="1:1" ht="19.8">
      <c r="A36" s="41" t="s">
        <v>506</v>
      </c>
    </row>
    <row r="37" spans="1:1" ht="99">
      <c r="A37" s="41" t="s">
        <v>542</v>
      </c>
    </row>
    <row r="38" spans="1:1" ht="19.8">
      <c r="A38" s="41" t="s">
        <v>540</v>
      </c>
    </row>
    <row r="39" spans="1:1" ht="19.8">
      <c r="A39" s="41" t="s">
        <v>541</v>
      </c>
    </row>
    <row r="40" spans="1:1" ht="19.8">
      <c r="A40" s="41" t="s">
        <v>9</v>
      </c>
    </row>
    <row r="41" spans="1:1" ht="19.8">
      <c r="A41" s="51" t="s">
        <v>10</v>
      </c>
    </row>
    <row r="42" spans="1:1" ht="39.6">
      <c r="A42" s="41" t="s">
        <v>604</v>
      </c>
    </row>
    <row r="43" spans="1:1" ht="39.6">
      <c r="A43" s="45" t="s">
        <v>718</v>
      </c>
    </row>
    <row r="44" spans="1:1" ht="19.8">
      <c r="A44" s="51" t="s">
        <v>11</v>
      </c>
    </row>
    <row r="45" spans="1:1" ht="39.6">
      <c r="A45" s="41" t="s">
        <v>505</v>
      </c>
    </row>
    <row r="46" spans="1:1" ht="19.8">
      <c r="A46" s="10" t="s">
        <v>39</v>
      </c>
    </row>
    <row r="47" spans="1:1" ht="39.6">
      <c r="A47" s="15" t="s">
        <v>14</v>
      </c>
    </row>
    <row r="48" spans="1:1" ht="20.399999999999999" thickBot="1">
      <c r="A48" s="16" t="s">
        <v>12</v>
      </c>
    </row>
  </sheetData>
  <phoneticPr fontId="13" type="noConversion"/>
  <hyperlinks>
    <hyperlink ref="B1" location="預告統計資料發布時間表!A1" display="回發布時間表" xr:uid="{00000000-0004-0000-2700-000000000000}"/>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DDFFF9"/>
  </sheetPr>
  <dimension ref="A1:B32"/>
  <sheetViews>
    <sheetView workbookViewId="0">
      <selection activeCell="B1" sqref="B1"/>
    </sheetView>
  </sheetViews>
  <sheetFormatPr defaultRowHeight="16.2"/>
  <cols>
    <col min="1" max="1" width="97.44140625" customWidth="1"/>
  </cols>
  <sheetData>
    <row r="1" spans="1:2" ht="19.8">
      <c r="A1" s="12" t="s">
        <v>834</v>
      </c>
      <c r="B1" s="1" t="s">
        <v>15</v>
      </c>
    </row>
    <row r="2" spans="1:2" ht="19.8">
      <c r="A2" s="44" t="s">
        <v>511</v>
      </c>
    </row>
    <row r="3" spans="1:2" ht="19.8">
      <c r="A3" s="13" t="s">
        <v>510</v>
      </c>
    </row>
    <row r="4" spans="1:2" ht="19.8">
      <c r="A4" s="14" t="s">
        <v>3</v>
      </c>
    </row>
    <row r="5" spans="1:2" ht="19.8">
      <c r="A5" s="57" t="s">
        <v>782</v>
      </c>
    </row>
    <row r="6" spans="1:2" ht="19.8">
      <c r="A6" s="57" t="s">
        <v>793</v>
      </c>
    </row>
    <row r="7" spans="1:2" ht="19.8">
      <c r="A7" s="59" t="s">
        <v>864</v>
      </c>
    </row>
    <row r="8" spans="1:2" ht="19.8">
      <c r="A8" s="59" t="s">
        <v>838</v>
      </c>
    </row>
    <row r="9" spans="1:2" ht="19.8">
      <c r="A9" s="59" t="s">
        <v>865</v>
      </c>
    </row>
    <row r="10" spans="1:2" ht="19.8">
      <c r="A10" s="56" t="s">
        <v>4</v>
      </c>
    </row>
    <row r="11" spans="1:2" ht="19.8">
      <c r="A11" s="57" t="s">
        <v>559</v>
      </c>
    </row>
    <row r="12" spans="1:2" ht="99">
      <c r="A12" s="58" t="s">
        <v>788</v>
      </c>
    </row>
    <row r="13" spans="1:2" ht="19.8">
      <c r="A13" s="14" t="s">
        <v>6</v>
      </c>
    </row>
    <row r="14" spans="1:2" ht="39.6">
      <c r="A14" s="49" t="s">
        <v>725</v>
      </c>
    </row>
    <row r="15" spans="1:2" ht="19.8">
      <c r="A15" s="41" t="s">
        <v>719</v>
      </c>
    </row>
    <row r="16" spans="1:2" ht="19.8">
      <c r="A16" s="50" t="s">
        <v>7</v>
      </c>
    </row>
    <row r="17" spans="1:1" ht="19.8">
      <c r="A17" s="49" t="s">
        <v>720</v>
      </c>
    </row>
    <row r="18" spans="1:1" ht="59.4">
      <c r="A18" s="49" t="s">
        <v>721</v>
      </c>
    </row>
    <row r="19" spans="1:1" ht="19.8">
      <c r="A19" s="49" t="s">
        <v>722</v>
      </c>
    </row>
    <row r="20" spans="1:1" ht="19.8">
      <c r="A20" s="41" t="s">
        <v>8</v>
      </c>
    </row>
    <row r="21" spans="1:1" ht="19.8">
      <c r="A21" s="41" t="s">
        <v>723</v>
      </c>
    </row>
    <row r="22" spans="1:1" ht="19.8">
      <c r="A22" s="41" t="s">
        <v>634</v>
      </c>
    </row>
    <row r="23" spans="1:1" ht="19.8">
      <c r="A23" s="45" t="s">
        <v>658</v>
      </c>
    </row>
    <row r="24" spans="1:1" ht="19.8">
      <c r="A24" s="41" t="s">
        <v>9</v>
      </c>
    </row>
    <row r="25" spans="1:1" ht="19.8">
      <c r="A25" s="51" t="s">
        <v>10</v>
      </c>
    </row>
    <row r="26" spans="1:1" ht="39.6">
      <c r="A26" s="41" t="s">
        <v>726</v>
      </c>
    </row>
    <row r="27" spans="1:1" ht="39.6">
      <c r="A27" s="41" t="s">
        <v>656</v>
      </c>
    </row>
    <row r="28" spans="1:1" ht="19.8">
      <c r="A28" s="51" t="s">
        <v>11</v>
      </c>
    </row>
    <row r="29" spans="1:1" ht="59.4">
      <c r="A29" s="41" t="s">
        <v>724</v>
      </c>
    </row>
    <row r="30" spans="1:1" ht="19.8">
      <c r="A30" s="10" t="s">
        <v>636</v>
      </c>
    </row>
    <row r="31" spans="1:1" ht="39.6">
      <c r="A31" s="15" t="s">
        <v>637</v>
      </c>
    </row>
    <row r="32" spans="1:1" ht="20.399999999999999" thickBot="1">
      <c r="A32" s="16" t="s">
        <v>12</v>
      </c>
    </row>
  </sheetData>
  <phoneticPr fontId="4" type="noConversion"/>
  <hyperlinks>
    <hyperlink ref="B1" location="預告統計資料發布時間表!A1" display="回發布時間表"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DDFFF9"/>
  </sheetPr>
  <dimension ref="A1:B40"/>
  <sheetViews>
    <sheetView workbookViewId="0">
      <selection activeCell="A7" sqref="A7"/>
    </sheetView>
  </sheetViews>
  <sheetFormatPr defaultRowHeight="16.2"/>
  <cols>
    <col min="1" max="1" width="94.44140625" customWidth="1"/>
  </cols>
  <sheetData>
    <row r="1" spans="1:2" ht="19.8">
      <c r="A1" s="12" t="s">
        <v>835</v>
      </c>
      <c r="B1" s="1" t="s">
        <v>15</v>
      </c>
    </row>
    <row r="2" spans="1:2" ht="19.8">
      <c r="A2" s="44" t="s">
        <v>515</v>
      </c>
    </row>
    <row r="3" spans="1:2" ht="19.8">
      <c r="A3" s="13" t="s">
        <v>514</v>
      </c>
    </row>
    <row r="4" spans="1:2" ht="19.8">
      <c r="A4" s="14" t="s">
        <v>3</v>
      </c>
    </row>
    <row r="5" spans="1:2" ht="19.8">
      <c r="A5" s="57" t="s">
        <v>796</v>
      </c>
    </row>
    <row r="6" spans="1:2" ht="19.8">
      <c r="A6" s="57" t="s">
        <v>837</v>
      </c>
    </row>
    <row r="7" spans="1:2" ht="19.8">
      <c r="A7" s="59" t="s">
        <v>866</v>
      </c>
    </row>
    <row r="8" spans="1:2" ht="19.8">
      <c r="A8" s="59" t="s">
        <v>840</v>
      </c>
    </row>
    <row r="9" spans="1:2" ht="19.8">
      <c r="A9" s="59" t="s">
        <v>867</v>
      </c>
    </row>
    <row r="10" spans="1:2" ht="19.8">
      <c r="A10" s="56" t="s">
        <v>4</v>
      </c>
    </row>
    <row r="11" spans="1:2" ht="19.8">
      <c r="A11" s="57" t="s">
        <v>559</v>
      </c>
    </row>
    <row r="12" spans="1:2" ht="88.2">
      <c r="A12" s="58" t="s">
        <v>786</v>
      </c>
    </row>
    <row r="13" spans="1:2" ht="19.8">
      <c r="A13" s="14" t="s">
        <v>6</v>
      </c>
    </row>
    <row r="14" spans="1:2" ht="39.6">
      <c r="A14" s="17" t="s">
        <v>727</v>
      </c>
    </row>
    <row r="15" spans="1:2" ht="19.8">
      <c r="A15" s="10" t="s">
        <v>548</v>
      </c>
    </row>
    <row r="16" spans="1:2" ht="19.8">
      <c r="A16" s="9" t="s">
        <v>7</v>
      </c>
    </row>
    <row r="17" spans="1:1" ht="19.8">
      <c r="A17" s="41" t="s">
        <v>516</v>
      </c>
    </row>
    <row r="18" spans="1:1" ht="39.6">
      <c r="A18" s="41" t="s">
        <v>525</v>
      </c>
    </row>
    <row r="19" spans="1:1" ht="39.6">
      <c r="A19" s="41" t="s">
        <v>517</v>
      </c>
    </row>
    <row r="20" spans="1:1" ht="19.8">
      <c r="A20" s="41" t="s">
        <v>518</v>
      </c>
    </row>
    <row r="21" spans="1:1" ht="19.8">
      <c r="A21" s="41" t="s">
        <v>519</v>
      </c>
    </row>
    <row r="22" spans="1:1" ht="19.8">
      <c r="A22" s="41" t="s">
        <v>520</v>
      </c>
    </row>
    <row r="23" spans="1:1" ht="39.6">
      <c r="A23" s="41" t="s">
        <v>521</v>
      </c>
    </row>
    <row r="24" spans="1:1" ht="39.6">
      <c r="A24" s="41" t="s">
        <v>522</v>
      </c>
    </row>
    <row r="25" spans="1:1" ht="59.4">
      <c r="A25" s="41" t="s">
        <v>523</v>
      </c>
    </row>
    <row r="26" spans="1:1" ht="59.4">
      <c r="A26" s="41" t="s">
        <v>524</v>
      </c>
    </row>
    <row r="27" spans="1:1" ht="39.6">
      <c r="A27" s="41" t="s">
        <v>526</v>
      </c>
    </row>
    <row r="28" spans="1:1" ht="19.8">
      <c r="A28" s="10" t="s">
        <v>546</v>
      </c>
    </row>
    <row r="29" spans="1:1" ht="39.6">
      <c r="A29" s="10" t="s">
        <v>547</v>
      </c>
    </row>
    <row r="30" spans="1:1" ht="19.8">
      <c r="A30" s="10" t="s">
        <v>37</v>
      </c>
    </row>
    <row r="31" spans="1:1" ht="19.8">
      <c r="A31" s="10" t="s">
        <v>543</v>
      </c>
    </row>
    <row r="32" spans="1:1" ht="19.8">
      <c r="A32" s="10" t="s">
        <v>9</v>
      </c>
    </row>
    <row r="33" spans="1:1" ht="19.8">
      <c r="A33" s="14" t="s">
        <v>544</v>
      </c>
    </row>
    <row r="34" spans="1:1" ht="39.6">
      <c r="A34" s="10" t="s">
        <v>728</v>
      </c>
    </row>
    <row r="35" spans="1:1" ht="39.6">
      <c r="A35" s="10" t="s">
        <v>545</v>
      </c>
    </row>
    <row r="36" spans="1:1" ht="19.8">
      <c r="A36" s="14" t="s">
        <v>11</v>
      </c>
    </row>
    <row r="37" spans="1:1" ht="19.8">
      <c r="A37" s="10" t="s">
        <v>403</v>
      </c>
    </row>
    <row r="38" spans="1:1" ht="19.8">
      <c r="A38" s="10" t="s">
        <v>39</v>
      </c>
    </row>
    <row r="39" spans="1:1" ht="39.6">
      <c r="A39" s="15" t="s">
        <v>14</v>
      </c>
    </row>
    <row r="40" spans="1:1" ht="20.399999999999999" thickBot="1">
      <c r="A40" s="16" t="s">
        <v>12</v>
      </c>
    </row>
  </sheetData>
  <phoneticPr fontId="13" type="noConversion"/>
  <hyperlinks>
    <hyperlink ref="B1" location="預告統計資料發布時間表!A1" display="回發布時間表" xr:uid="{00000000-0004-0000-2900-000000000000}"/>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DDFFF9"/>
  </sheetPr>
  <dimension ref="A1:B31"/>
  <sheetViews>
    <sheetView workbookViewId="0">
      <selection activeCell="F10" sqref="F10"/>
    </sheetView>
  </sheetViews>
  <sheetFormatPr defaultRowHeight="16.2"/>
  <cols>
    <col min="1" max="1" width="95.21875" customWidth="1"/>
  </cols>
  <sheetData>
    <row r="1" spans="1:2" ht="19.8">
      <c r="A1" s="12" t="s">
        <v>836</v>
      </c>
      <c r="B1" s="1" t="s">
        <v>15</v>
      </c>
    </row>
    <row r="2" spans="1:2" ht="19.8">
      <c r="A2" s="44" t="s">
        <v>515</v>
      </c>
    </row>
    <row r="3" spans="1:2" ht="19.8">
      <c r="A3" s="13" t="s">
        <v>528</v>
      </c>
    </row>
    <row r="4" spans="1:2" ht="19.8">
      <c r="A4" s="14" t="s">
        <v>3</v>
      </c>
    </row>
    <row r="5" spans="1:2" ht="19.8">
      <c r="A5" s="57" t="s">
        <v>796</v>
      </c>
    </row>
    <row r="6" spans="1:2" ht="19.8">
      <c r="A6" s="57" t="s">
        <v>837</v>
      </c>
    </row>
    <row r="7" spans="1:2" ht="19.8">
      <c r="A7" s="59" t="s">
        <v>866</v>
      </c>
    </row>
    <row r="8" spans="1:2" ht="19.8">
      <c r="A8" s="59" t="s">
        <v>840</v>
      </c>
    </row>
    <row r="9" spans="1:2" ht="19.8">
      <c r="A9" s="59" t="s">
        <v>867</v>
      </c>
    </row>
    <row r="10" spans="1:2" ht="19.8">
      <c r="A10" s="56" t="s">
        <v>4</v>
      </c>
    </row>
    <row r="11" spans="1:2" ht="19.8">
      <c r="A11" s="57" t="s">
        <v>559</v>
      </c>
    </row>
    <row r="12" spans="1:2" ht="99">
      <c r="A12" s="58" t="s">
        <v>787</v>
      </c>
    </row>
    <row r="13" spans="1:2" ht="19.8">
      <c r="A13" s="14" t="s">
        <v>6</v>
      </c>
    </row>
    <row r="14" spans="1:2" ht="39.6">
      <c r="A14" s="17" t="s">
        <v>731</v>
      </c>
    </row>
    <row r="15" spans="1:2" ht="19.8">
      <c r="A15" s="10" t="s">
        <v>485</v>
      </c>
    </row>
    <row r="16" spans="1:2" ht="19.8">
      <c r="A16" s="9" t="s">
        <v>7</v>
      </c>
    </row>
    <row r="17" spans="1:1" ht="79.2">
      <c r="A17" s="41" t="s">
        <v>530</v>
      </c>
    </row>
    <row r="18" spans="1:1" ht="79.2">
      <c r="A18" s="41" t="s">
        <v>531</v>
      </c>
    </row>
    <row r="19" spans="1:1" ht="19.8">
      <c r="A19" s="10" t="s">
        <v>533</v>
      </c>
    </row>
    <row r="20" spans="1:1" ht="39.6">
      <c r="A20" s="10" t="s">
        <v>529</v>
      </c>
    </row>
    <row r="21" spans="1:1" ht="19.8">
      <c r="A21" s="10" t="s">
        <v>37</v>
      </c>
    </row>
    <row r="22" spans="1:1" ht="19.8">
      <c r="A22" s="10" t="s">
        <v>732</v>
      </c>
    </row>
    <row r="23" spans="1:1" ht="19.8">
      <c r="A23" s="10" t="s">
        <v>9</v>
      </c>
    </row>
    <row r="24" spans="1:1" ht="19.8">
      <c r="A24" s="14" t="s">
        <v>10</v>
      </c>
    </row>
    <row r="25" spans="1:1" ht="39.6">
      <c r="A25" s="10" t="s">
        <v>730</v>
      </c>
    </row>
    <row r="26" spans="1:1" ht="39.6">
      <c r="A26" s="10" t="s">
        <v>729</v>
      </c>
    </row>
    <row r="27" spans="1:1" ht="19.8">
      <c r="A27" s="14" t="s">
        <v>11</v>
      </c>
    </row>
    <row r="28" spans="1:1" ht="39.6">
      <c r="A28" s="10" t="s">
        <v>532</v>
      </c>
    </row>
    <row r="29" spans="1:1" ht="19.8">
      <c r="A29" s="10" t="s">
        <v>39</v>
      </c>
    </row>
    <row r="30" spans="1:1" ht="39.6">
      <c r="A30" s="15" t="s">
        <v>14</v>
      </c>
    </row>
    <row r="31" spans="1:1" ht="20.399999999999999" thickBot="1">
      <c r="A31" s="16" t="s">
        <v>12</v>
      </c>
    </row>
  </sheetData>
  <phoneticPr fontId="13" type="noConversion"/>
  <hyperlinks>
    <hyperlink ref="B1" location="預告統計資料發布時間表!A1" display="回發布時間表"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F9B77-76C7-45BE-9206-ABC5C40CEDC8}">
  <sheetPr>
    <tabColor rgb="FFFF0000"/>
  </sheetPr>
  <dimension ref="A1:M135"/>
  <sheetViews>
    <sheetView showGridLines="0" zoomScale="115" zoomScaleNormal="115" workbookViewId="0">
      <pane xSplit="5" topLeftCell="F1" activePane="topRight" state="frozen"/>
      <selection pane="topRight" activeCell="K1" sqref="K1:K2"/>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36" t="s">
        <v>1293</v>
      </c>
      <c r="B1" s="1736"/>
      <c r="C1" s="1736"/>
      <c r="D1" s="1736"/>
      <c r="E1" s="1005"/>
      <c r="F1" s="1006"/>
      <c r="G1" s="1006"/>
      <c r="H1" s="1006"/>
      <c r="I1" s="1006"/>
      <c r="J1" s="1007" t="s">
        <v>871</v>
      </c>
      <c r="K1" s="1008" t="s">
        <v>872</v>
      </c>
      <c r="L1" s="1009" t="s">
        <v>873</v>
      </c>
    </row>
    <row r="2" spans="1:12" ht="21" customHeight="1">
      <c r="A2" s="1737" t="s">
        <v>2174</v>
      </c>
      <c r="B2" s="1737"/>
      <c r="C2" s="1737"/>
      <c r="D2" s="1737"/>
      <c r="E2" s="1011" t="s">
        <v>874</v>
      </c>
      <c r="F2" s="1012"/>
      <c r="G2" s="1012"/>
      <c r="H2" s="1012"/>
      <c r="I2" s="1012"/>
      <c r="J2" s="1007" t="s">
        <v>2175</v>
      </c>
      <c r="K2" s="1013" t="s">
        <v>875</v>
      </c>
    </row>
    <row r="3" spans="1:12" ht="33">
      <c r="A3" s="1738" t="s">
        <v>2176</v>
      </c>
      <c r="B3" s="1738"/>
      <c r="C3" s="1738"/>
      <c r="D3" s="1738"/>
      <c r="E3" s="1738"/>
      <c r="F3" s="1738"/>
      <c r="G3" s="1738"/>
      <c r="H3" s="1738"/>
      <c r="I3" s="1738"/>
      <c r="J3" s="1738"/>
      <c r="K3" s="1738"/>
    </row>
    <row r="4" spans="1:12" ht="27" customHeight="1">
      <c r="A4" s="1014"/>
      <c r="B4" s="1014"/>
      <c r="C4" s="1014"/>
      <c r="D4" s="1014"/>
      <c r="E4" s="1014" t="s">
        <v>876</v>
      </c>
      <c r="F4" s="1015"/>
      <c r="G4" s="1016" t="s">
        <v>2177</v>
      </c>
      <c r="H4" s="1006"/>
      <c r="I4" s="1015"/>
      <c r="J4" s="1015"/>
      <c r="K4" s="1017" t="s">
        <v>877</v>
      </c>
    </row>
    <row r="5" spans="1:12" ht="23.25" customHeight="1">
      <c r="A5" s="1730" t="s">
        <v>2178</v>
      </c>
      <c r="B5" s="1730"/>
      <c r="C5" s="1730"/>
      <c r="D5" s="1730"/>
      <c r="E5" s="1731"/>
      <c r="F5" s="1734" t="s">
        <v>2179</v>
      </c>
      <c r="G5" s="1735"/>
      <c r="H5" s="1018" t="s">
        <v>2180</v>
      </c>
      <c r="I5" s="1019" t="s">
        <v>878</v>
      </c>
      <c r="J5" s="1018" t="s">
        <v>2181</v>
      </c>
      <c r="K5" s="1488" t="s">
        <v>879</v>
      </c>
    </row>
    <row r="6" spans="1:12" ht="23.25" customHeight="1">
      <c r="A6" s="1732"/>
      <c r="B6" s="1732"/>
      <c r="C6" s="1732"/>
      <c r="D6" s="1732"/>
      <c r="E6" s="1733"/>
      <c r="F6" s="1007" t="s">
        <v>2182</v>
      </c>
      <c r="G6" s="1007" t="s">
        <v>2183</v>
      </c>
      <c r="H6" s="1007" t="s">
        <v>2182</v>
      </c>
      <c r="I6" s="1007" t="s">
        <v>2183</v>
      </c>
      <c r="J6" s="1007" t="s">
        <v>2182</v>
      </c>
      <c r="K6" s="1487" t="s">
        <v>2183</v>
      </c>
    </row>
    <row r="7" spans="1:12" ht="19.5" customHeight="1">
      <c r="A7" s="1005"/>
      <c r="B7" s="1020" t="s">
        <v>880</v>
      </c>
      <c r="C7" s="1005"/>
      <c r="D7" s="1005"/>
      <c r="E7" s="1005"/>
      <c r="F7" s="1003">
        <f t="shared" ref="F7:G7" si="0">F8+F18+F19+F20+F21+F22+F25+F31+F34+F35+F36</f>
        <v>36907814</v>
      </c>
      <c r="G7" s="1003">
        <f t="shared" si="0"/>
        <v>270561719</v>
      </c>
      <c r="H7" s="1003">
        <f>H8+H18+H19+H20+H21+H22+H25+H31+H34+H35+H36</f>
        <v>36898790</v>
      </c>
      <c r="I7" s="1003">
        <f t="shared" ref="I7:K7" si="1">I8+I18+I19+I20+I21+I22+I25+I31+I34+I35+I36</f>
        <v>258881157</v>
      </c>
      <c r="J7" s="1003">
        <f t="shared" si="1"/>
        <v>9024</v>
      </c>
      <c r="K7" s="1489">
        <f t="shared" si="1"/>
        <v>11680562</v>
      </c>
    </row>
    <row r="8" spans="1:12" ht="19.5" customHeight="1">
      <c r="A8" s="1021"/>
      <c r="B8" s="1021"/>
      <c r="C8" s="1022" t="s">
        <v>881</v>
      </c>
      <c r="D8" s="1021"/>
      <c r="E8" s="1021"/>
      <c r="F8" s="1003">
        <f t="shared" ref="F8:G8" si="2">F9+F10+F11+F12+F13+F16+F17</f>
        <v>13595272</v>
      </c>
      <c r="G8" s="1003">
        <f t="shared" si="2"/>
        <v>174939685</v>
      </c>
      <c r="H8" s="1003">
        <f>H9+H10+H11+H12+H13+H16+H17</f>
        <v>13595272</v>
      </c>
      <c r="I8" s="1003">
        <f t="shared" ref="I8:K8" si="3">I9+I10+I11+I12+I13+I16+I17</f>
        <v>174939685</v>
      </c>
      <c r="J8" s="1003">
        <f t="shared" si="3"/>
        <v>0</v>
      </c>
      <c r="K8" s="1489">
        <f t="shared" si="3"/>
        <v>0</v>
      </c>
    </row>
    <row r="9" spans="1:12" ht="19.5" customHeight="1">
      <c r="A9" s="1021"/>
      <c r="B9" s="1021"/>
      <c r="C9" s="1022"/>
      <c r="D9" s="1021" t="s">
        <v>882</v>
      </c>
      <c r="E9" s="1005"/>
      <c r="F9" s="1003">
        <f>H9+J9</f>
        <v>17730</v>
      </c>
      <c r="G9" s="1003">
        <f>I9+K9</f>
        <v>2681052</v>
      </c>
      <c r="H9" s="1003">
        <v>17730</v>
      </c>
      <c r="I9" s="1003">
        <v>2681052</v>
      </c>
      <c r="J9" s="1003">
        <v>0</v>
      </c>
      <c r="K9" s="1489">
        <v>0</v>
      </c>
    </row>
    <row r="10" spans="1:12" ht="19.5" customHeight="1">
      <c r="A10" s="1021"/>
      <c r="B10" s="1021"/>
      <c r="C10" s="1022"/>
      <c r="D10" s="1021" t="s">
        <v>883</v>
      </c>
      <c r="E10" s="1021"/>
      <c r="F10" s="1003">
        <f t="shared" ref="F10:F12" si="4">H10+J10</f>
        <v>61527</v>
      </c>
      <c r="G10" s="1003">
        <f t="shared" ref="G10:G12" si="5">I10+K10</f>
        <v>699982</v>
      </c>
      <c r="H10" s="1003">
        <v>61527</v>
      </c>
      <c r="I10" s="1003">
        <v>699982</v>
      </c>
      <c r="J10" s="1003">
        <v>0</v>
      </c>
      <c r="K10" s="1489">
        <v>0</v>
      </c>
    </row>
    <row r="11" spans="1:12" ht="19.5" customHeight="1">
      <c r="A11" s="1021"/>
      <c r="B11" s="1021"/>
      <c r="C11" s="1022"/>
      <c r="D11" s="1021" t="s">
        <v>884</v>
      </c>
      <c r="E11" s="1021"/>
      <c r="F11" s="1003">
        <f t="shared" si="4"/>
        <v>1349</v>
      </c>
      <c r="G11" s="1003">
        <f t="shared" si="5"/>
        <v>355575</v>
      </c>
      <c r="H11" s="1003">
        <v>1349</v>
      </c>
      <c r="I11" s="1003">
        <v>355575</v>
      </c>
      <c r="J11" s="1003">
        <v>0</v>
      </c>
      <c r="K11" s="1489">
        <v>0</v>
      </c>
    </row>
    <row r="12" spans="1:12" ht="19.5" customHeight="1">
      <c r="A12" s="1021"/>
      <c r="B12" s="1021"/>
      <c r="C12" s="1022"/>
      <c r="D12" s="1021" t="s">
        <v>885</v>
      </c>
      <c r="E12" s="1021"/>
      <c r="F12" s="1003">
        <f t="shared" si="4"/>
        <v>847703</v>
      </c>
      <c r="G12" s="1003">
        <f t="shared" si="5"/>
        <v>1284666</v>
      </c>
      <c r="H12" s="1003">
        <v>847703</v>
      </c>
      <c r="I12" s="1003">
        <v>1284666</v>
      </c>
      <c r="J12" s="1003">
        <v>0</v>
      </c>
      <c r="K12" s="1489">
        <v>0</v>
      </c>
    </row>
    <row r="13" spans="1:12" ht="19.5" customHeight="1">
      <c r="A13" s="1021"/>
      <c r="B13" s="1021"/>
      <c r="C13" s="1022"/>
      <c r="D13" s="1021" t="s">
        <v>886</v>
      </c>
      <c r="E13" s="1021"/>
      <c r="F13" s="1003">
        <f>H13+J13</f>
        <v>700621</v>
      </c>
      <c r="G13" s="1003">
        <f>I13+K13</f>
        <v>1578072</v>
      </c>
      <c r="H13" s="1003">
        <f>SUM(H14:H15)</f>
        <v>700621</v>
      </c>
      <c r="I13" s="1003">
        <f t="shared" ref="I13:K13" si="6">SUM(I14:I15)</f>
        <v>1578072</v>
      </c>
      <c r="J13" s="1003">
        <f t="shared" si="6"/>
        <v>0</v>
      </c>
      <c r="K13" s="1489">
        <f t="shared" si="6"/>
        <v>0</v>
      </c>
    </row>
    <row r="14" spans="1:12" ht="19.5" customHeight="1">
      <c r="A14" s="1021"/>
      <c r="B14" s="1021"/>
      <c r="C14" s="1022"/>
      <c r="D14" s="1021"/>
      <c r="E14" s="1021" t="s">
        <v>887</v>
      </c>
      <c r="F14" s="1003">
        <f t="shared" ref="F14:F28" si="7">H14+J14</f>
        <v>0</v>
      </c>
      <c r="G14" s="1003">
        <f t="shared" ref="G14:G28" si="8">I14+K14</f>
        <v>0</v>
      </c>
      <c r="H14" s="1003">
        <v>0</v>
      </c>
      <c r="I14" s="1003">
        <v>0</v>
      </c>
      <c r="J14" s="1003">
        <v>0</v>
      </c>
      <c r="K14" s="1489">
        <v>0</v>
      </c>
    </row>
    <row r="15" spans="1:12" ht="19.5" customHeight="1">
      <c r="A15" s="1021"/>
      <c r="B15" s="1021"/>
      <c r="C15" s="1022"/>
      <c r="D15" s="1021"/>
      <c r="E15" s="1021" t="s">
        <v>888</v>
      </c>
      <c r="F15" s="1003">
        <f t="shared" si="7"/>
        <v>700621</v>
      </c>
      <c r="G15" s="1003">
        <f t="shared" si="8"/>
        <v>1578072</v>
      </c>
      <c r="H15" s="1003">
        <v>700621</v>
      </c>
      <c r="I15" s="1003">
        <v>1578072</v>
      </c>
      <c r="J15" s="1003">
        <v>0</v>
      </c>
      <c r="K15" s="1489">
        <v>0</v>
      </c>
    </row>
    <row r="16" spans="1:12" ht="19.5" customHeight="1">
      <c r="A16" s="1021"/>
      <c r="B16" s="1021"/>
      <c r="C16" s="1022"/>
      <c r="D16" s="1021" t="s">
        <v>889</v>
      </c>
      <c r="E16" s="1021"/>
      <c r="F16" s="1003">
        <f t="shared" si="7"/>
        <v>11966342</v>
      </c>
      <c r="G16" s="1003">
        <f t="shared" si="8"/>
        <v>168340338</v>
      </c>
      <c r="H16" s="1003">
        <v>11966342</v>
      </c>
      <c r="I16" s="1003">
        <v>168340338</v>
      </c>
      <c r="J16" s="1003">
        <v>0</v>
      </c>
      <c r="K16" s="1489">
        <v>0</v>
      </c>
    </row>
    <row r="17" spans="1:11" ht="19.5" customHeight="1">
      <c r="A17" s="1021"/>
      <c r="B17" s="1021"/>
      <c r="C17" s="1022"/>
      <c r="D17" s="1021" t="s">
        <v>890</v>
      </c>
      <c r="E17" s="1021"/>
      <c r="F17" s="1003">
        <f t="shared" si="7"/>
        <v>0</v>
      </c>
      <c r="G17" s="1003">
        <f t="shared" si="8"/>
        <v>0</v>
      </c>
      <c r="H17" s="1003">
        <v>0</v>
      </c>
      <c r="I17" s="1003">
        <v>0</v>
      </c>
      <c r="J17" s="1003">
        <v>0</v>
      </c>
      <c r="K17" s="1489">
        <v>0</v>
      </c>
    </row>
    <row r="18" spans="1:11" ht="19.5" customHeight="1">
      <c r="A18" s="1021"/>
      <c r="B18" s="1021"/>
      <c r="C18" s="1023" t="s">
        <v>891</v>
      </c>
      <c r="D18" s="1021"/>
      <c r="E18" s="1021"/>
      <c r="F18" s="1003">
        <f t="shared" si="7"/>
        <v>0</v>
      </c>
      <c r="G18" s="1003">
        <f t="shared" si="8"/>
        <v>0</v>
      </c>
      <c r="H18" s="1003">
        <v>0</v>
      </c>
      <c r="I18" s="1003">
        <v>0</v>
      </c>
      <c r="J18" s="1003">
        <v>0</v>
      </c>
      <c r="K18" s="1489">
        <v>0</v>
      </c>
    </row>
    <row r="19" spans="1:11" ht="19.5" customHeight="1">
      <c r="A19" s="1021"/>
      <c r="B19" s="1021"/>
      <c r="C19" s="1023" t="s">
        <v>892</v>
      </c>
      <c r="D19" s="1021"/>
      <c r="E19" s="1021"/>
      <c r="F19" s="1003">
        <f t="shared" si="7"/>
        <v>4238</v>
      </c>
      <c r="G19" s="1003">
        <f t="shared" si="8"/>
        <v>54074</v>
      </c>
      <c r="H19" s="1003">
        <v>4238</v>
      </c>
      <c r="I19" s="1003">
        <v>54074</v>
      </c>
      <c r="J19" s="1003">
        <v>0</v>
      </c>
      <c r="K19" s="1489">
        <v>0</v>
      </c>
    </row>
    <row r="20" spans="1:11" ht="19.5" customHeight="1">
      <c r="A20" s="1021"/>
      <c r="B20" s="1021"/>
      <c r="C20" s="1023" t="s">
        <v>893</v>
      </c>
      <c r="D20" s="1021"/>
      <c r="E20" s="1021"/>
      <c r="F20" s="1003">
        <f t="shared" si="7"/>
        <v>370688</v>
      </c>
      <c r="G20" s="1003">
        <f t="shared" si="8"/>
        <v>9200061</v>
      </c>
      <c r="H20" s="1003">
        <v>370688</v>
      </c>
      <c r="I20" s="1003">
        <v>9200061</v>
      </c>
      <c r="J20" s="1003">
        <v>0</v>
      </c>
      <c r="K20" s="1489">
        <v>0</v>
      </c>
    </row>
    <row r="21" spans="1:11" ht="19.5" customHeight="1">
      <c r="A21" s="1021"/>
      <c r="B21" s="1021"/>
      <c r="C21" s="1023" t="s">
        <v>894</v>
      </c>
      <c r="D21" s="1021"/>
      <c r="E21" s="1021"/>
      <c r="F21" s="1003">
        <f t="shared" si="7"/>
        <v>0</v>
      </c>
      <c r="G21" s="1003">
        <f t="shared" si="8"/>
        <v>0</v>
      </c>
      <c r="H21" s="1003">
        <v>0</v>
      </c>
      <c r="I21" s="1003">
        <v>0</v>
      </c>
      <c r="J21" s="1003">
        <v>0</v>
      </c>
      <c r="K21" s="1489">
        <v>0</v>
      </c>
    </row>
    <row r="22" spans="1:11" ht="19.5" customHeight="1">
      <c r="A22" s="1021"/>
      <c r="B22" s="1021"/>
      <c r="C22" s="1023" t="s">
        <v>895</v>
      </c>
      <c r="D22" s="1021"/>
      <c r="E22" s="1021"/>
      <c r="F22" s="1003">
        <f t="shared" si="7"/>
        <v>113214</v>
      </c>
      <c r="G22" s="1003">
        <f t="shared" si="8"/>
        <v>992685</v>
      </c>
      <c r="H22" s="1003">
        <f>SUM(H23:H24)</f>
        <v>113214</v>
      </c>
      <c r="I22" s="1003">
        <f t="shared" ref="I22:K22" si="9">SUM(I23:I24)</f>
        <v>992685</v>
      </c>
      <c r="J22" s="1003">
        <f t="shared" si="9"/>
        <v>0</v>
      </c>
      <c r="K22" s="1489">
        <f t="shared" si="9"/>
        <v>0</v>
      </c>
    </row>
    <row r="23" spans="1:11" ht="19.5" customHeight="1">
      <c r="A23" s="1021"/>
      <c r="B23" s="1021"/>
      <c r="C23" s="1005"/>
      <c r="D23" s="1023" t="s">
        <v>896</v>
      </c>
      <c r="E23" s="1021"/>
      <c r="F23" s="1003">
        <f t="shared" si="7"/>
        <v>113214</v>
      </c>
      <c r="G23" s="1003">
        <f t="shared" si="8"/>
        <v>992685</v>
      </c>
      <c r="H23" s="1003">
        <v>113214</v>
      </c>
      <c r="I23" s="1003">
        <v>992685</v>
      </c>
      <c r="J23" s="1003">
        <v>0</v>
      </c>
      <c r="K23" s="1489">
        <v>0</v>
      </c>
    </row>
    <row r="24" spans="1:11" ht="19.5" customHeight="1">
      <c r="A24" s="1021"/>
      <c r="B24" s="1021"/>
      <c r="C24" s="1021"/>
      <c r="D24" s="1021" t="s">
        <v>897</v>
      </c>
      <c r="E24" s="1021"/>
      <c r="F24" s="1003">
        <f t="shared" si="7"/>
        <v>0</v>
      </c>
      <c r="G24" s="1003">
        <f t="shared" si="8"/>
        <v>0</v>
      </c>
      <c r="H24" s="1003">
        <v>0</v>
      </c>
      <c r="I24" s="1003">
        <v>0</v>
      </c>
      <c r="J24" s="1003">
        <v>0</v>
      </c>
      <c r="K24" s="1489">
        <v>0</v>
      </c>
    </row>
    <row r="25" spans="1:11" ht="19.5" customHeight="1">
      <c r="A25" s="1021"/>
      <c r="B25" s="1021"/>
      <c r="C25" s="1021" t="s">
        <v>898</v>
      </c>
      <c r="D25" s="1021"/>
      <c r="E25" s="1021"/>
      <c r="F25" s="1003">
        <f t="shared" si="7"/>
        <v>0</v>
      </c>
      <c r="G25" s="1003">
        <f t="shared" si="8"/>
        <v>0</v>
      </c>
      <c r="H25" s="1003">
        <f>SUM(H26:H28)</f>
        <v>0</v>
      </c>
      <c r="I25" s="1003">
        <v>0</v>
      </c>
      <c r="J25" s="1003">
        <v>0</v>
      </c>
      <c r="K25" s="1489">
        <v>0</v>
      </c>
    </row>
    <row r="26" spans="1:11" ht="19.5" customHeight="1">
      <c r="A26" s="1021"/>
      <c r="B26" s="1021"/>
      <c r="C26" s="1021"/>
      <c r="D26" s="1021" t="s">
        <v>899</v>
      </c>
      <c r="E26" s="1021"/>
      <c r="F26" s="1003">
        <f t="shared" si="7"/>
        <v>0</v>
      </c>
      <c r="G26" s="1003">
        <f t="shared" si="8"/>
        <v>0</v>
      </c>
      <c r="H26" s="1003">
        <v>0</v>
      </c>
      <c r="I26" s="1003">
        <v>0</v>
      </c>
      <c r="J26" s="1003">
        <v>0</v>
      </c>
      <c r="K26" s="1489">
        <v>0</v>
      </c>
    </row>
    <row r="27" spans="1:11" ht="19.5" customHeight="1">
      <c r="A27" s="1021"/>
      <c r="B27" s="1021"/>
      <c r="C27" s="1021"/>
      <c r="D27" s="1021" t="s">
        <v>900</v>
      </c>
      <c r="E27" s="1021"/>
      <c r="F27" s="1003">
        <f t="shared" si="7"/>
        <v>0</v>
      </c>
      <c r="G27" s="1003">
        <f t="shared" si="8"/>
        <v>0</v>
      </c>
      <c r="H27" s="1003">
        <v>0</v>
      </c>
      <c r="I27" s="1003">
        <v>0</v>
      </c>
      <c r="J27" s="1003">
        <v>0</v>
      </c>
      <c r="K27" s="1489">
        <v>0</v>
      </c>
    </row>
    <row r="28" spans="1:11" ht="19.5" customHeight="1">
      <c r="A28" s="1021"/>
      <c r="B28" s="1021"/>
      <c r="C28" s="1021"/>
      <c r="D28" s="1021" t="s">
        <v>901</v>
      </c>
      <c r="E28" s="1021"/>
      <c r="F28" s="1003">
        <f t="shared" si="7"/>
        <v>0</v>
      </c>
      <c r="G28" s="1003">
        <f t="shared" si="8"/>
        <v>0</v>
      </c>
      <c r="H28" s="1003">
        <v>0</v>
      </c>
      <c r="I28" s="1003">
        <v>0</v>
      </c>
      <c r="J28" s="1003">
        <v>0</v>
      </c>
      <c r="K28" s="1489">
        <v>0</v>
      </c>
    </row>
    <row r="29" spans="1:11" ht="18.600000000000001" customHeight="1">
      <c r="A29" s="1730" t="s">
        <v>2178</v>
      </c>
      <c r="B29" s="1730"/>
      <c r="C29" s="1730"/>
      <c r="D29" s="1730"/>
      <c r="E29" s="1731"/>
      <c r="F29" s="1734" t="s">
        <v>2179</v>
      </c>
      <c r="G29" s="1735"/>
      <c r="H29" s="1018" t="s">
        <v>2180</v>
      </c>
      <c r="I29" s="1019" t="s">
        <v>878</v>
      </c>
      <c r="J29" s="1018" t="s">
        <v>2181</v>
      </c>
      <c r="K29" s="1488" t="s">
        <v>879</v>
      </c>
    </row>
    <row r="30" spans="1:11" ht="18.600000000000001" customHeight="1">
      <c r="A30" s="1732"/>
      <c r="B30" s="1732"/>
      <c r="C30" s="1732"/>
      <c r="D30" s="1732"/>
      <c r="E30" s="1733"/>
      <c r="F30" s="1007" t="s">
        <v>2182</v>
      </c>
      <c r="G30" s="1007" t="s">
        <v>2183</v>
      </c>
      <c r="H30" s="1007" t="s">
        <v>2182</v>
      </c>
      <c r="I30" s="1007" t="s">
        <v>2183</v>
      </c>
      <c r="J30" s="1007" t="s">
        <v>2182</v>
      </c>
      <c r="K30" s="1487" t="s">
        <v>2183</v>
      </c>
    </row>
    <row r="31" spans="1:11" ht="19.5" customHeight="1">
      <c r="A31" s="1021"/>
      <c r="B31" s="1021"/>
      <c r="C31" s="1021" t="s">
        <v>902</v>
      </c>
      <c r="D31" s="1021"/>
      <c r="E31" s="1021"/>
      <c r="F31" s="1003">
        <f>H31+J31</f>
        <v>22467742</v>
      </c>
      <c r="G31" s="1003">
        <f>I31+K31</f>
        <v>83341500</v>
      </c>
      <c r="H31" s="1003">
        <f>SUM(H32:H33)</f>
        <v>22467742</v>
      </c>
      <c r="I31" s="1003">
        <f t="shared" ref="I31:K31" si="10">SUM(I32:I33)</f>
        <v>71691154</v>
      </c>
      <c r="J31" s="1003">
        <f t="shared" si="10"/>
        <v>0</v>
      </c>
      <c r="K31" s="1489">
        <f t="shared" si="10"/>
        <v>11650346</v>
      </c>
    </row>
    <row r="32" spans="1:11" ht="19.5" customHeight="1">
      <c r="A32" s="1021"/>
      <c r="B32" s="1021"/>
      <c r="C32" s="1021"/>
      <c r="D32" s="1021" t="s">
        <v>903</v>
      </c>
      <c r="E32" s="1021"/>
      <c r="F32" s="1003">
        <f t="shared" ref="F32:F42" si="11">H32+J32</f>
        <v>22467742</v>
      </c>
      <c r="G32" s="1003">
        <f t="shared" ref="G32:G42" si="12">I32+K32</f>
        <v>83341500</v>
      </c>
      <c r="H32" s="1003">
        <v>22467742</v>
      </c>
      <c r="I32" s="1003">
        <v>71691154</v>
      </c>
      <c r="J32" s="1003">
        <v>0</v>
      </c>
      <c r="K32" s="1489">
        <v>11650346</v>
      </c>
    </row>
    <row r="33" spans="1:11" ht="19.5" customHeight="1">
      <c r="A33" s="1021"/>
      <c r="B33" s="1021"/>
      <c r="C33" s="1021"/>
      <c r="D33" s="1021" t="s">
        <v>904</v>
      </c>
      <c r="E33" s="1021"/>
      <c r="F33" s="1003">
        <f t="shared" si="11"/>
        <v>0</v>
      </c>
      <c r="G33" s="1003">
        <f t="shared" si="12"/>
        <v>0</v>
      </c>
      <c r="H33" s="1003">
        <v>0</v>
      </c>
      <c r="I33" s="1003">
        <v>0</v>
      </c>
      <c r="J33" s="1003">
        <v>0</v>
      </c>
      <c r="K33" s="1489">
        <v>0</v>
      </c>
    </row>
    <row r="34" spans="1:11" ht="19.5" customHeight="1">
      <c r="A34" s="1021"/>
      <c r="B34" s="1021"/>
      <c r="C34" s="1021" t="s">
        <v>905</v>
      </c>
      <c r="D34" s="1021"/>
      <c r="E34" s="1021"/>
      <c r="F34" s="1003">
        <f t="shared" si="11"/>
        <v>0</v>
      </c>
      <c r="G34" s="1003">
        <f t="shared" si="12"/>
        <v>0</v>
      </c>
      <c r="H34" s="1003">
        <v>0</v>
      </c>
      <c r="I34" s="1003">
        <v>0</v>
      </c>
      <c r="J34" s="1003">
        <v>0</v>
      </c>
      <c r="K34" s="1489">
        <v>0</v>
      </c>
    </row>
    <row r="35" spans="1:11" ht="19.5" customHeight="1">
      <c r="A35" s="1021"/>
      <c r="B35" s="1021"/>
      <c r="C35" s="1021" t="s">
        <v>906</v>
      </c>
      <c r="D35" s="1021"/>
      <c r="E35" s="1021"/>
      <c r="F35" s="1003">
        <f t="shared" si="11"/>
        <v>0</v>
      </c>
      <c r="G35" s="1003">
        <f t="shared" si="12"/>
        <v>0</v>
      </c>
      <c r="H35" s="1003">
        <v>0</v>
      </c>
      <c r="I35" s="1003">
        <v>0</v>
      </c>
      <c r="J35" s="1003">
        <v>0</v>
      </c>
      <c r="K35" s="1489">
        <v>0</v>
      </c>
    </row>
    <row r="36" spans="1:11" ht="19.5" customHeight="1">
      <c r="A36" s="1021"/>
      <c r="B36" s="1021"/>
      <c r="C36" s="1021" t="s">
        <v>907</v>
      </c>
      <c r="D36" s="1021"/>
      <c r="E36" s="1021"/>
      <c r="F36" s="1003">
        <f t="shared" si="11"/>
        <v>356660</v>
      </c>
      <c r="G36" s="1003">
        <f t="shared" si="12"/>
        <v>2033714</v>
      </c>
      <c r="H36" s="1003">
        <v>347636</v>
      </c>
      <c r="I36" s="1003">
        <v>2003498</v>
      </c>
      <c r="J36" s="1003">
        <v>9024</v>
      </c>
      <c r="K36" s="1489">
        <v>30216</v>
      </c>
    </row>
    <row r="37" spans="1:11" ht="19.5" customHeight="1">
      <c r="A37" s="1021"/>
      <c r="B37" s="1021" t="s">
        <v>955</v>
      </c>
      <c r="C37" s="1021"/>
      <c r="D37" s="1021"/>
      <c r="E37" s="1021"/>
      <c r="F37" s="1003">
        <f t="shared" si="11"/>
        <v>0</v>
      </c>
      <c r="G37" s="1003">
        <f t="shared" si="12"/>
        <v>0</v>
      </c>
      <c r="H37" s="1003">
        <f>SUM(H38)</f>
        <v>0</v>
      </c>
      <c r="I37" s="1003">
        <f t="shared" ref="I37:K37" si="13">SUM(I38)</f>
        <v>0</v>
      </c>
      <c r="J37" s="1003">
        <f t="shared" si="13"/>
        <v>0</v>
      </c>
      <c r="K37" s="1489">
        <f t="shared" si="13"/>
        <v>0</v>
      </c>
    </row>
    <row r="38" spans="1:11" ht="19.5" customHeight="1">
      <c r="A38" s="1021"/>
      <c r="B38" s="1021"/>
      <c r="C38" s="1021" t="s">
        <v>908</v>
      </c>
      <c r="D38" s="1021"/>
      <c r="E38" s="1021"/>
      <c r="F38" s="1003">
        <f t="shared" si="11"/>
        <v>0</v>
      </c>
      <c r="G38" s="1003">
        <f t="shared" si="12"/>
        <v>0</v>
      </c>
      <c r="H38" s="1003">
        <f>SUM(H39:H42)</f>
        <v>0</v>
      </c>
      <c r="I38" s="1003">
        <v>0</v>
      </c>
      <c r="J38" s="1003">
        <v>0</v>
      </c>
      <c r="K38" s="1489">
        <v>0</v>
      </c>
    </row>
    <row r="39" spans="1:11" ht="19.5" customHeight="1">
      <c r="A39" s="1021"/>
      <c r="B39" s="1021"/>
      <c r="C39" s="1021"/>
      <c r="D39" s="1021" t="s">
        <v>909</v>
      </c>
      <c r="E39" s="1021"/>
      <c r="F39" s="1003">
        <f t="shared" si="11"/>
        <v>0</v>
      </c>
      <c r="G39" s="1003">
        <f t="shared" si="12"/>
        <v>0</v>
      </c>
      <c r="H39" s="1003">
        <v>0</v>
      </c>
      <c r="I39" s="1003">
        <v>0</v>
      </c>
      <c r="J39" s="1003">
        <v>0</v>
      </c>
      <c r="K39" s="1489">
        <v>0</v>
      </c>
    </row>
    <row r="40" spans="1:11" ht="19.5" customHeight="1">
      <c r="A40" s="1021"/>
      <c r="B40" s="1021"/>
      <c r="C40" s="1021"/>
      <c r="D40" s="1021" t="s">
        <v>910</v>
      </c>
      <c r="E40" s="1021"/>
      <c r="F40" s="1003">
        <f t="shared" si="11"/>
        <v>0</v>
      </c>
      <c r="G40" s="1003">
        <f t="shared" si="12"/>
        <v>0</v>
      </c>
      <c r="H40" s="1003">
        <v>0</v>
      </c>
      <c r="I40" s="1003">
        <v>0</v>
      </c>
      <c r="J40" s="1003">
        <v>0</v>
      </c>
      <c r="K40" s="1489">
        <v>0</v>
      </c>
    </row>
    <row r="41" spans="1:11" ht="19.5" customHeight="1">
      <c r="A41" s="1021"/>
      <c r="B41" s="1021"/>
      <c r="C41" s="1021"/>
      <c r="D41" s="1021" t="s">
        <v>911</v>
      </c>
      <c r="E41" s="1021"/>
      <c r="F41" s="1003">
        <f t="shared" si="11"/>
        <v>0</v>
      </c>
      <c r="G41" s="1003">
        <f t="shared" si="12"/>
        <v>0</v>
      </c>
      <c r="H41" s="1003">
        <v>0</v>
      </c>
      <c r="I41" s="1003">
        <v>0</v>
      </c>
      <c r="J41" s="1003">
        <v>0</v>
      </c>
      <c r="K41" s="1489">
        <v>0</v>
      </c>
    </row>
    <row r="42" spans="1:11" ht="19.5" customHeight="1">
      <c r="A42" s="1021"/>
      <c r="B42" s="1021"/>
      <c r="C42" s="1021"/>
      <c r="D42" s="1021" t="s">
        <v>897</v>
      </c>
      <c r="E42" s="1021"/>
      <c r="F42" s="1003">
        <f t="shared" si="11"/>
        <v>0</v>
      </c>
      <c r="G42" s="1003">
        <f t="shared" si="12"/>
        <v>0</v>
      </c>
      <c r="H42" s="1003"/>
      <c r="I42" s="1003">
        <v>0</v>
      </c>
      <c r="J42" s="1003">
        <v>0</v>
      </c>
      <c r="K42" s="1489">
        <v>0</v>
      </c>
    </row>
    <row r="43" spans="1:11" ht="19.5" customHeight="1">
      <c r="A43" s="1021"/>
      <c r="B43" s="1024" t="s">
        <v>912</v>
      </c>
      <c r="C43" s="1021"/>
      <c r="D43" s="1021"/>
      <c r="E43" s="1021"/>
      <c r="F43" s="1003">
        <f>F37+F7</f>
        <v>36907814</v>
      </c>
      <c r="G43" s="1003">
        <f t="shared" ref="G43:K43" si="14">G37+G7</f>
        <v>270561719</v>
      </c>
      <c r="H43" s="1003">
        <f t="shared" si="14"/>
        <v>36898790</v>
      </c>
      <c r="I43" s="1003">
        <f t="shared" si="14"/>
        <v>258881157</v>
      </c>
      <c r="J43" s="1003">
        <f t="shared" si="14"/>
        <v>9024</v>
      </c>
      <c r="K43" s="1489">
        <f t="shared" si="14"/>
        <v>11680562</v>
      </c>
    </row>
    <row r="44" spans="1:11" ht="19.5" customHeight="1">
      <c r="A44" s="1021"/>
      <c r="B44" s="1021" t="s">
        <v>913</v>
      </c>
      <c r="C44" s="1021"/>
      <c r="D44" s="1021"/>
      <c r="E44" s="1021"/>
      <c r="F44" s="1003"/>
      <c r="G44" s="1003"/>
      <c r="H44" s="1025"/>
      <c r="I44" s="1026"/>
      <c r="J44" s="1026"/>
      <c r="K44" s="1490"/>
    </row>
    <row r="45" spans="1:11" ht="19.5" customHeight="1">
      <c r="A45" s="1021"/>
      <c r="B45" s="1021" t="s">
        <v>914</v>
      </c>
      <c r="C45" s="1021"/>
      <c r="D45" s="1021"/>
      <c r="E45" s="1021"/>
      <c r="F45" s="1003"/>
      <c r="G45" s="1003"/>
      <c r="H45" s="1027"/>
      <c r="I45" s="1028"/>
      <c r="J45" s="1028"/>
      <c r="K45" s="1491"/>
    </row>
    <row r="46" spans="1:11" ht="19.5" customHeight="1">
      <c r="A46" s="1021"/>
      <c r="B46" s="1021" t="s">
        <v>915</v>
      </c>
      <c r="C46" s="1021"/>
      <c r="D46" s="1021"/>
      <c r="E46" s="1021"/>
      <c r="F46" s="1003"/>
      <c r="G46" s="1003"/>
      <c r="H46" s="1027"/>
      <c r="I46" s="1028"/>
      <c r="J46" s="1028"/>
      <c r="K46" s="1491"/>
    </row>
    <row r="47" spans="1:11" ht="19.5" customHeight="1">
      <c r="A47" s="1021"/>
      <c r="B47" s="1021" t="s">
        <v>916</v>
      </c>
      <c r="C47" s="1021"/>
      <c r="D47" s="1021"/>
      <c r="E47" s="1021"/>
      <c r="F47" s="1003"/>
      <c r="G47" s="1003"/>
      <c r="H47" s="1027"/>
      <c r="I47" s="1028"/>
      <c r="J47" s="1028"/>
      <c r="K47" s="1491"/>
    </row>
    <row r="48" spans="1:11" ht="19.5" customHeight="1">
      <c r="A48" s="1021"/>
      <c r="B48" s="1021" t="s">
        <v>917</v>
      </c>
      <c r="C48" s="1021"/>
      <c r="D48" s="1021"/>
      <c r="E48" s="1021"/>
      <c r="F48" s="1003"/>
      <c r="G48" s="1003"/>
      <c r="H48" s="1027"/>
      <c r="I48" s="1028"/>
      <c r="J48" s="1028"/>
      <c r="K48" s="1491"/>
    </row>
    <row r="49" spans="1:11" ht="19.5" customHeight="1">
      <c r="A49" s="1021" t="s">
        <v>918</v>
      </c>
      <c r="B49" s="1021"/>
      <c r="C49" s="1021"/>
      <c r="D49" s="1021"/>
      <c r="E49" s="1021"/>
      <c r="F49" s="1003"/>
      <c r="G49" s="1003"/>
      <c r="H49" s="1027"/>
      <c r="I49" s="1028"/>
      <c r="J49" s="1028"/>
      <c r="K49" s="1491"/>
    </row>
    <row r="50" spans="1:11" ht="19.5" customHeight="1">
      <c r="A50" s="1021"/>
      <c r="B50" s="1021" t="s">
        <v>919</v>
      </c>
      <c r="C50" s="1021"/>
      <c r="D50" s="1021"/>
      <c r="E50" s="1021"/>
      <c r="F50" s="1003"/>
      <c r="G50" s="1003"/>
      <c r="H50" s="1027"/>
      <c r="I50" s="1028"/>
      <c r="J50" s="1028"/>
      <c r="K50" s="1491"/>
    </row>
    <row r="51" spans="1:11" ht="19.5" customHeight="1">
      <c r="A51" s="1024" t="s">
        <v>2184</v>
      </c>
      <c r="B51" s="1021"/>
      <c r="C51" s="1021"/>
      <c r="D51" s="1021"/>
      <c r="E51" s="1029"/>
      <c r="F51" s="1003">
        <f>SUM(F43:F50)</f>
        <v>36907814</v>
      </c>
      <c r="G51" s="1003">
        <f>SUM(G43:G50)</f>
        <v>270561719</v>
      </c>
      <c r="H51" s="1027"/>
      <c r="I51" s="1028"/>
      <c r="J51" s="1028"/>
      <c r="K51" s="1491"/>
    </row>
    <row r="52" spans="1:11" ht="19.5" customHeight="1">
      <c r="A52" s="1024" t="s">
        <v>920</v>
      </c>
      <c r="B52" s="1021"/>
      <c r="C52" s="1021"/>
      <c r="D52" s="1021"/>
      <c r="E52" s="1030"/>
      <c r="F52" s="1003">
        <v>335259363</v>
      </c>
      <c r="G52" s="1003"/>
      <c r="H52" s="1027"/>
      <c r="I52" s="1028"/>
      <c r="J52" s="1028"/>
      <c r="K52" s="1491"/>
    </row>
    <row r="53" spans="1:11" ht="19.5" customHeight="1">
      <c r="A53" s="1024" t="s">
        <v>2185</v>
      </c>
      <c r="B53" s="1021"/>
      <c r="C53" s="1021"/>
      <c r="D53" s="1021"/>
      <c r="E53" s="1030"/>
      <c r="F53" s="1003">
        <f>SUM(F51:F52)</f>
        <v>372167177</v>
      </c>
      <c r="G53" s="1003"/>
      <c r="H53" s="1031"/>
      <c r="I53" s="1032"/>
      <c r="J53" s="1032"/>
      <c r="K53" s="1492"/>
    </row>
    <row r="54" spans="1:11" ht="18.600000000000001" customHeight="1">
      <c r="A54" s="1730" t="s">
        <v>2178</v>
      </c>
      <c r="B54" s="1730"/>
      <c r="C54" s="1730"/>
      <c r="D54" s="1730"/>
      <c r="E54" s="1731"/>
      <c r="F54" s="1744" t="s">
        <v>2179</v>
      </c>
      <c r="G54" s="1745"/>
      <c r="H54" s="1033" t="s">
        <v>2180</v>
      </c>
      <c r="I54" s="1034" t="s">
        <v>921</v>
      </c>
      <c r="J54" s="1033" t="s">
        <v>2181</v>
      </c>
      <c r="K54" s="1493" t="s">
        <v>922</v>
      </c>
    </row>
    <row r="55" spans="1:11" ht="18.600000000000001" customHeight="1">
      <c r="A55" s="1732"/>
      <c r="B55" s="1732"/>
      <c r="C55" s="1732"/>
      <c r="D55" s="1732"/>
      <c r="E55" s="1733"/>
      <c r="F55" s="1035" t="s">
        <v>2182</v>
      </c>
      <c r="G55" s="1035" t="s">
        <v>2183</v>
      </c>
      <c r="H55" s="1035" t="s">
        <v>2182</v>
      </c>
      <c r="I55" s="1035" t="s">
        <v>2183</v>
      </c>
      <c r="J55" s="1035" t="s">
        <v>2182</v>
      </c>
      <c r="K55" s="1486" t="s">
        <v>2183</v>
      </c>
    </row>
    <row r="56" spans="1:11" ht="19.5" customHeight="1">
      <c r="A56" s="1021"/>
      <c r="B56" s="1022" t="s">
        <v>923</v>
      </c>
      <c r="C56" s="1021"/>
      <c r="D56" s="1021"/>
      <c r="E56" s="1021"/>
      <c r="F56" s="1003">
        <f>H56+J56</f>
        <v>18996642</v>
      </c>
      <c r="G56" s="1003">
        <f>I56+K56</f>
        <v>125237504</v>
      </c>
      <c r="H56" s="1003">
        <f>H57+H62+H66+H71+H77+H82+H85+H88</f>
        <v>18996642</v>
      </c>
      <c r="I56" s="1003">
        <f t="shared" ref="I56:K56" si="15">I57+I62+I66+I71+I77+I82+I85+I88</f>
        <v>125237504</v>
      </c>
      <c r="J56" s="1003">
        <f t="shared" si="15"/>
        <v>0</v>
      </c>
      <c r="K56" s="1489">
        <f t="shared" si="15"/>
        <v>0</v>
      </c>
    </row>
    <row r="57" spans="1:11" ht="19.5" customHeight="1">
      <c r="A57" s="1021"/>
      <c r="B57" s="1021"/>
      <c r="C57" s="1022" t="s">
        <v>924</v>
      </c>
      <c r="D57" s="1021"/>
      <c r="E57" s="1021"/>
      <c r="F57" s="1003">
        <f t="shared" ref="F57:F79" si="16">H57+J57</f>
        <v>9815763</v>
      </c>
      <c r="G57" s="1003">
        <f t="shared" ref="G57:G79" si="17">I57+K57</f>
        <v>69657886</v>
      </c>
      <c r="H57" s="1003">
        <f>SUM(H58:H61)</f>
        <v>9815763</v>
      </c>
      <c r="I57" s="1003">
        <f t="shared" ref="I57:K57" si="18">SUM(I58:I61)</f>
        <v>69657886</v>
      </c>
      <c r="J57" s="1003">
        <f t="shared" si="18"/>
        <v>0</v>
      </c>
      <c r="K57" s="1489">
        <f t="shared" si="18"/>
        <v>0</v>
      </c>
    </row>
    <row r="58" spans="1:11" ht="19.5" customHeight="1">
      <c r="A58" s="1021"/>
      <c r="B58" s="1021"/>
      <c r="C58" s="1022"/>
      <c r="D58" s="1021" t="s">
        <v>925</v>
      </c>
      <c r="E58" s="1021"/>
      <c r="F58" s="1003">
        <f t="shared" si="16"/>
        <v>450369</v>
      </c>
      <c r="G58" s="1003">
        <f t="shared" si="17"/>
        <v>15115942</v>
      </c>
      <c r="H58" s="1003">
        <v>450369</v>
      </c>
      <c r="I58" s="1003">
        <v>15115942</v>
      </c>
      <c r="J58" s="1003">
        <v>0</v>
      </c>
      <c r="K58" s="1489">
        <v>0</v>
      </c>
    </row>
    <row r="59" spans="1:11" ht="19.5" customHeight="1">
      <c r="A59" s="1021"/>
      <c r="B59" s="1021"/>
      <c r="C59" s="1022"/>
      <c r="D59" s="1021" t="s">
        <v>926</v>
      </c>
      <c r="E59" s="1021"/>
      <c r="F59" s="1003">
        <f t="shared" si="16"/>
        <v>2231588</v>
      </c>
      <c r="G59" s="1003">
        <f t="shared" si="17"/>
        <v>17186047</v>
      </c>
      <c r="H59" s="1003">
        <v>2231588</v>
      </c>
      <c r="I59" s="1003">
        <v>17186047</v>
      </c>
      <c r="J59" s="1003">
        <v>0</v>
      </c>
      <c r="K59" s="1489">
        <v>0</v>
      </c>
    </row>
    <row r="60" spans="1:11" ht="19.5" customHeight="1">
      <c r="A60" s="1021"/>
      <c r="B60" s="1021"/>
      <c r="C60" s="1022"/>
      <c r="D60" s="1021" t="s">
        <v>927</v>
      </c>
      <c r="E60" s="1021"/>
      <c r="F60" s="1003">
        <f t="shared" si="16"/>
        <v>7106037</v>
      </c>
      <c r="G60" s="1003">
        <f t="shared" si="17"/>
        <v>37238908</v>
      </c>
      <c r="H60" s="1003">
        <v>7106037</v>
      </c>
      <c r="I60" s="1003">
        <v>37238908</v>
      </c>
      <c r="J60" s="1003">
        <v>0</v>
      </c>
      <c r="K60" s="1489">
        <v>0</v>
      </c>
    </row>
    <row r="61" spans="1:11" ht="19.5" customHeight="1">
      <c r="A61" s="1021"/>
      <c r="B61" s="1021"/>
      <c r="C61" s="1022"/>
      <c r="D61" s="1021" t="s">
        <v>928</v>
      </c>
      <c r="E61" s="1021"/>
      <c r="F61" s="1003">
        <f t="shared" si="16"/>
        <v>27769</v>
      </c>
      <c r="G61" s="1003">
        <f t="shared" si="17"/>
        <v>116989</v>
      </c>
      <c r="H61" s="1003">
        <v>27769</v>
      </c>
      <c r="I61" s="1003">
        <v>116989</v>
      </c>
      <c r="J61" s="1003">
        <v>0</v>
      </c>
      <c r="K61" s="1489">
        <v>0</v>
      </c>
    </row>
    <row r="62" spans="1:11" ht="19.5" customHeight="1">
      <c r="A62" s="1021"/>
      <c r="B62" s="1021"/>
      <c r="C62" s="1022" t="s">
        <v>929</v>
      </c>
      <c r="D62" s="1021"/>
      <c r="E62" s="1021"/>
      <c r="F62" s="1003">
        <f t="shared" si="16"/>
        <v>525369</v>
      </c>
      <c r="G62" s="1003">
        <f t="shared" si="17"/>
        <v>3427923</v>
      </c>
      <c r="H62" s="1003">
        <f>SUM(H63:H65)</f>
        <v>525369</v>
      </c>
      <c r="I62" s="1003">
        <f t="shared" ref="I62:K62" si="19">SUM(I63:I65)</f>
        <v>3427923</v>
      </c>
      <c r="J62" s="1003">
        <f t="shared" si="19"/>
        <v>0</v>
      </c>
      <c r="K62" s="1489">
        <f t="shared" si="19"/>
        <v>0</v>
      </c>
    </row>
    <row r="63" spans="1:11" ht="19.5" customHeight="1">
      <c r="A63" s="1021"/>
      <c r="B63" s="1021"/>
      <c r="C63" s="1022"/>
      <c r="D63" s="1021" t="s">
        <v>930</v>
      </c>
      <c r="E63" s="1021"/>
      <c r="F63" s="1003">
        <f t="shared" si="16"/>
        <v>0</v>
      </c>
      <c r="G63" s="1003">
        <f t="shared" si="17"/>
        <v>0</v>
      </c>
      <c r="H63" s="1003">
        <v>0</v>
      </c>
      <c r="I63" s="1003">
        <v>0</v>
      </c>
      <c r="J63" s="1003">
        <v>0</v>
      </c>
      <c r="K63" s="1489">
        <v>0</v>
      </c>
    </row>
    <row r="64" spans="1:11" ht="19.5" customHeight="1">
      <c r="A64" s="1021"/>
      <c r="B64" s="1021"/>
      <c r="C64" s="1022"/>
      <c r="D64" s="1021" t="s">
        <v>931</v>
      </c>
      <c r="E64" s="1021"/>
      <c r="F64" s="1003">
        <f t="shared" si="16"/>
        <v>0</v>
      </c>
      <c r="G64" s="1003">
        <f t="shared" si="17"/>
        <v>0</v>
      </c>
      <c r="H64" s="1003">
        <v>0</v>
      </c>
      <c r="I64" s="1003">
        <v>0</v>
      </c>
      <c r="J64" s="1003">
        <v>0</v>
      </c>
      <c r="K64" s="1489">
        <v>0</v>
      </c>
    </row>
    <row r="65" spans="1:13" ht="19.5" customHeight="1">
      <c r="A65" s="1021"/>
      <c r="B65" s="1021"/>
      <c r="C65" s="1022"/>
      <c r="D65" s="1021" t="s">
        <v>932</v>
      </c>
      <c r="E65" s="1021"/>
      <c r="F65" s="1003">
        <f t="shared" si="16"/>
        <v>525369</v>
      </c>
      <c r="G65" s="1003">
        <f t="shared" si="17"/>
        <v>3427923</v>
      </c>
      <c r="H65" s="1003">
        <v>525369</v>
      </c>
      <c r="I65" s="1003">
        <v>3427923</v>
      </c>
      <c r="J65" s="1003">
        <v>0</v>
      </c>
      <c r="K65" s="1489">
        <v>0</v>
      </c>
    </row>
    <row r="66" spans="1:13" ht="19.5" customHeight="1">
      <c r="A66" s="1021"/>
      <c r="B66" s="1021"/>
      <c r="C66" s="1022" t="s">
        <v>933</v>
      </c>
      <c r="D66" s="1021"/>
      <c r="E66" s="1021"/>
      <c r="F66" s="1003">
        <f t="shared" si="16"/>
        <v>5223341</v>
      </c>
      <c r="G66" s="1003">
        <f t="shared" si="17"/>
        <v>20326054</v>
      </c>
      <c r="H66" s="1003">
        <f>SUM(H67:H70)</f>
        <v>5223341</v>
      </c>
      <c r="I66" s="1003">
        <f t="shared" ref="I66:K66" si="20">SUM(I67:I70)</f>
        <v>20326054</v>
      </c>
      <c r="J66" s="1003">
        <f t="shared" si="20"/>
        <v>0</v>
      </c>
      <c r="K66" s="1489">
        <f t="shared" si="20"/>
        <v>0</v>
      </c>
    </row>
    <row r="67" spans="1:13" ht="19.5" customHeight="1">
      <c r="A67" s="1021"/>
      <c r="B67" s="1021"/>
      <c r="C67" s="1022"/>
      <c r="D67" s="1021" t="s">
        <v>934</v>
      </c>
      <c r="E67" s="1021"/>
      <c r="F67" s="1003">
        <f t="shared" si="16"/>
        <v>1386627</v>
      </c>
      <c r="G67" s="1003">
        <f t="shared" si="17"/>
        <v>8816280</v>
      </c>
      <c r="H67" s="1003">
        <v>1386627</v>
      </c>
      <c r="I67" s="1003">
        <v>8816280</v>
      </c>
      <c r="J67" s="1003">
        <v>0</v>
      </c>
      <c r="K67" s="1489">
        <v>0</v>
      </c>
    </row>
    <row r="68" spans="1:13" ht="19.5" customHeight="1">
      <c r="A68" s="1021"/>
      <c r="B68" s="1021"/>
      <c r="C68" s="1022"/>
      <c r="D68" s="1021" t="s">
        <v>935</v>
      </c>
      <c r="E68" s="1021"/>
      <c r="F68" s="1003">
        <f t="shared" si="16"/>
        <v>300686</v>
      </c>
      <c r="G68" s="1003">
        <f t="shared" si="17"/>
        <v>307921</v>
      </c>
      <c r="H68" s="1003">
        <v>300686</v>
      </c>
      <c r="I68" s="1003">
        <v>307921</v>
      </c>
      <c r="J68" s="1003">
        <v>0</v>
      </c>
      <c r="K68" s="1489">
        <v>0</v>
      </c>
    </row>
    <row r="69" spans="1:13" ht="19.5" customHeight="1">
      <c r="A69" s="1021"/>
      <c r="B69" s="1021"/>
      <c r="C69" s="1022"/>
      <c r="D69" s="1021" t="s">
        <v>936</v>
      </c>
      <c r="E69" s="1021"/>
      <c r="F69" s="1003">
        <f t="shared" si="16"/>
        <v>0</v>
      </c>
      <c r="G69" s="1003">
        <f t="shared" si="17"/>
        <v>0</v>
      </c>
      <c r="H69" s="1003">
        <v>0</v>
      </c>
      <c r="I69" s="1003">
        <v>0</v>
      </c>
      <c r="J69" s="1003">
        <v>0</v>
      </c>
      <c r="K69" s="1489">
        <v>0</v>
      </c>
    </row>
    <row r="70" spans="1:13" ht="19.5" customHeight="1">
      <c r="A70" s="1021"/>
      <c r="B70" s="1021"/>
      <c r="C70" s="1022"/>
      <c r="D70" s="1021" t="s">
        <v>937</v>
      </c>
      <c r="E70" s="1021"/>
      <c r="F70" s="1003">
        <f t="shared" si="16"/>
        <v>3536028</v>
      </c>
      <c r="G70" s="1003">
        <f t="shared" si="17"/>
        <v>11201853</v>
      </c>
      <c r="H70" s="1003">
        <v>3536028</v>
      </c>
      <c r="I70" s="1003">
        <v>11201853</v>
      </c>
      <c r="J70" s="1003">
        <v>0</v>
      </c>
      <c r="K70" s="1489">
        <v>0</v>
      </c>
    </row>
    <row r="71" spans="1:13" ht="19.5" customHeight="1">
      <c r="A71" s="1021"/>
      <c r="B71" s="1021"/>
      <c r="C71" s="1022" t="s">
        <v>938</v>
      </c>
      <c r="D71" s="1021"/>
      <c r="E71" s="1021"/>
      <c r="F71" s="1003">
        <f t="shared" si="16"/>
        <v>753968</v>
      </c>
      <c r="G71" s="1003">
        <f t="shared" si="17"/>
        <v>8369771</v>
      </c>
      <c r="H71" s="1003">
        <f>SUM(H72:H76)</f>
        <v>753968</v>
      </c>
      <c r="I71" s="1003">
        <f t="shared" ref="I71:K71" si="21">SUM(I72:I76)</f>
        <v>8369771</v>
      </c>
      <c r="J71" s="1003">
        <f t="shared" si="21"/>
        <v>0</v>
      </c>
      <c r="K71" s="1489">
        <f t="shared" si="21"/>
        <v>0</v>
      </c>
    </row>
    <row r="72" spans="1:13" ht="19.5" customHeight="1">
      <c r="A72" s="1021"/>
      <c r="B72" s="1021"/>
      <c r="C72" s="1022"/>
      <c r="D72" s="1021" t="s">
        <v>939</v>
      </c>
      <c r="E72" s="1021"/>
      <c r="F72" s="1003">
        <f t="shared" si="16"/>
        <v>72766</v>
      </c>
      <c r="G72" s="1003">
        <f t="shared" si="17"/>
        <v>478655</v>
      </c>
      <c r="H72" s="1003">
        <v>72766</v>
      </c>
      <c r="I72" s="1003">
        <v>478655</v>
      </c>
      <c r="J72" s="1003">
        <v>0</v>
      </c>
      <c r="K72" s="1489">
        <v>0</v>
      </c>
    </row>
    <row r="73" spans="1:13" ht="19.5" customHeight="1">
      <c r="A73" s="1021"/>
      <c r="B73" s="1021"/>
      <c r="C73" s="1022"/>
      <c r="D73" s="1021" t="s">
        <v>940</v>
      </c>
      <c r="E73" s="1021"/>
      <c r="F73" s="1003">
        <f t="shared" si="16"/>
        <v>0</v>
      </c>
      <c r="G73" s="1003">
        <f t="shared" si="17"/>
        <v>0</v>
      </c>
      <c r="H73" s="1003">
        <v>0</v>
      </c>
      <c r="I73" s="1003">
        <v>0</v>
      </c>
      <c r="J73" s="1003">
        <v>0</v>
      </c>
      <c r="K73" s="1489">
        <v>0</v>
      </c>
    </row>
    <row r="74" spans="1:13" ht="19.5" customHeight="1">
      <c r="A74" s="1021"/>
      <c r="B74" s="1021"/>
      <c r="C74" s="1022"/>
      <c r="D74" s="1021" t="s">
        <v>941</v>
      </c>
      <c r="E74" s="1021"/>
      <c r="F74" s="1003">
        <f t="shared" si="16"/>
        <v>681202</v>
      </c>
      <c r="G74" s="1003">
        <f t="shared" si="17"/>
        <v>7891116</v>
      </c>
      <c r="H74" s="1003">
        <v>681202</v>
      </c>
      <c r="I74" s="1003">
        <v>7891116</v>
      </c>
      <c r="J74" s="1003">
        <v>0</v>
      </c>
      <c r="K74" s="1489">
        <v>0</v>
      </c>
    </row>
    <row r="75" spans="1:13" ht="19.5" customHeight="1">
      <c r="A75" s="1021"/>
      <c r="B75" s="1021"/>
      <c r="C75" s="1022"/>
      <c r="D75" s="1021" t="s">
        <v>942</v>
      </c>
      <c r="E75" s="1021"/>
      <c r="F75" s="1003">
        <f t="shared" si="16"/>
        <v>0</v>
      </c>
      <c r="G75" s="1003">
        <f t="shared" si="17"/>
        <v>0</v>
      </c>
      <c r="H75" s="1003">
        <v>0</v>
      </c>
      <c r="I75" s="1003">
        <v>0</v>
      </c>
      <c r="J75" s="1003">
        <v>0</v>
      </c>
      <c r="K75" s="1489">
        <v>0</v>
      </c>
    </row>
    <row r="76" spans="1:13" ht="19.5" customHeight="1">
      <c r="A76" s="1021"/>
      <c r="B76" s="1021"/>
      <c r="C76" s="1022"/>
      <c r="D76" s="1021" t="s">
        <v>943</v>
      </c>
      <c r="E76" s="1021"/>
      <c r="F76" s="1003">
        <f t="shared" si="16"/>
        <v>0</v>
      </c>
      <c r="G76" s="1003">
        <f t="shared" si="17"/>
        <v>0</v>
      </c>
      <c r="H76" s="1003">
        <v>0</v>
      </c>
      <c r="I76" s="1003">
        <v>0</v>
      </c>
      <c r="J76" s="1003">
        <v>0</v>
      </c>
      <c r="K76" s="1489">
        <v>0</v>
      </c>
    </row>
    <row r="77" spans="1:13" ht="19.5" customHeight="1">
      <c r="A77" s="1021"/>
      <c r="B77" s="1021"/>
      <c r="C77" s="1021" t="s">
        <v>944</v>
      </c>
      <c r="D77" s="1021"/>
      <c r="E77" s="1021"/>
      <c r="F77" s="1003">
        <f t="shared" si="16"/>
        <v>2342557</v>
      </c>
      <c r="G77" s="1003">
        <f t="shared" si="17"/>
        <v>16702922</v>
      </c>
      <c r="H77" s="1003">
        <f>SUM(H78:H79)</f>
        <v>2342557</v>
      </c>
      <c r="I77" s="1003">
        <f t="shared" ref="I77:K77" si="22">SUM(I78:I79)</f>
        <v>16702922</v>
      </c>
      <c r="J77" s="1003">
        <f t="shared" si="22"/>
        <v>0</v>
      </c>
      <c r="K77" s="1489">
        <f t="shared" si="22"/>
        <v>0</v>
      </c>
    </row>
    <row r="78" spans="1:13" ht="19.5" customHeight="1">
      <c r="A78" s="1021"/>
      <c r="B78" s="1021"/>
      <c r="C78" s="1021"/>
      <c r="D78" s="1021" t="s">
        <v>945</v>
      </c>
      <c r="E78" s="1021"/>
      <c r="F78" s="1003">
        <f t="shared" si="16"/>
        <v>147180</v>
      </c>
      <c r="G78" s="1003">
        <f t="shared" si="17"/>
        <v>369758</v>
      </c>
      <c r="H78" s="1003">
        <v>147180</v>
      </c>
      <c r="I78" s="1003">
        <v>369758</v>
      </c>
      <c r="J78" s="1003">
        <v>0</v>
      </c>
      <c r="K78" s="1489">
        <v>0</v>
      </c>
    </row>
    <row r="79" spans="1:13" ht="19.5" customHeight="1">
      <c r="A79" s="1021"/>
      <c r="B79" s="1021"/>
      <c r="C79" s="1021"/>
      <c r="D79" s="1021" t="s">
        <v>946</v>
      </c>
      <c r="E79" s="1021"/>
      <c r="F79" s="1003">
        <f t="shared" si="16"/>
        <v>2195377</v>
      </c>
      <c r="G79" s="1003">
        <f t="shared" si="17"/>
        <v>16333164</v>
      </c>
      <c r="H79" s="1003">
        <v>2195377</v>
      </c>
      <c r="I79" s="1003">
        <v>16333164</v>
      </c>
      <c r="J79" s="1003">
        <v>0</v>
      </c>
      <c r="K79" s="1489">
        <v>0</v>
      </c>
    </row>
    <row r="80" spans="1:13" ht="23.25" customHeight="1">
      <c r="A80" s="1730" t="s">
        <v>2178</v>
      </c>
      <c r="B80" s="1730"/>
      <c r="C80" s="1730"/>
      <c r="D80" s="1730"/>
      <c r="E80" s="1731"/>
      <c r="F80" s="1744" t="s">
        <v>2179</v>
      </c>
      <c r="G80" s="1745"/>
      <c r="H80" s="1033" t="s">
        <v>2180</v>
      </c>
      <c r="I80" s="1034" t="s">
        <v>921</v>
      </c>
      <c r="J80" s="1033" t="s">
        <v>2181</v>
      </c>
      <c r="K80" s="1493" t="s">
        <v>922</v>
      </c>
      <c r="L80" s="1005"/>
      <c r="M80" s="1036"/>
    </row>
    <row r="81" spans="1:13" ht="23.25" customHeight="1">
      <c r="A81" s="1732"/>
      <c r="B81" s="1732"/>
      <c r="C81" s="1732"/>
      <c r="D81" s="1732"/>
      <c r="E81" s="1733"/>
      <c r="F81" s="1035" t="s">
        <v>2182</v>
      </c>
      <c r="G81" s="1035" t="s">
        <v>2183</v>
      </c>
      <c r="H81" s="1035" t="s">
        <v>2182</v>
      </c>
      <c r="I81" s="1035" t="s">
        <v>2183</v>
      </c>
      <c r="J81" s="1035" t="s">
        <v>2182</v>
      </c>
      <c r="K81" s="1486" t="s">
        <v>2183</v>
      </c>
      <c r="L81" s="1005"/>
      <c r="M81" s="1037"/>
    </row>
    <row r="82" spans="1:13" ht="19.5" customHeight="1">
      <c r="A82" s="1021"/>
      <c r="B82" s="1021"/>
      <c r="C82" s="1021" t="s">
        <v>947</v>
      </c>
      <c r="D82" s="1021"/>
      <c r="E82" s="1021"/>
      <c r="F82" s="1003">
        <f>H82+J82</f>
        <v>335644</v>
      </c>
      <c r="G82" s="1003">
        <f>I82+K82</f>
        <v>5922298</v>
      </c>
      <c r="H82" s="1003">
        <f>SUM(H83:H84)</f>
        <v>335644</v>
      </c>
      <c r="I82" s="1003">
        <f t="shared" ref="I82:K82" si="23">SUM(I83:I84)</f>
        <v>5922298</v>
      </c>
      <c r="J82" s="1003">
        <f t="shared" si="23"/>
        <v>0</v>
      </c>
      <c r="K82" s="1489">
        <f t="shared" si="23"/>
        <v>0</v>
      </c>
    </row>
    <row r="83" spans="1:13" ht="19.5" customHeight="1">
      <c r="A83" s="1021"/>
      <c r="B83" s="1021"/>
      <c r="C83" s="1021"/>
      <c r="D83" s="1021" t="s">
        <v>948</v>
      </c>
      <c r="E83" s="1021"/>
      <c r="F83" s="1003">
        <f t="shared" ref="F83:F90" si="24">H83+J83</f>
        <v>335644</v>
      </c>
      <c r="G83" s="1003">
        <f t="shared" ref="G83:G90" si="25">I83+K83</f>
        <v>5922298</v>
      </c>
      <c r="H83" s="1003">
        <v>335644</v>
      </c>
      <c r="I83" s="1003">
        <v>5922298</v>
      </c>
      <c r="J83" s="1003">
        <v>0</v>
      </c>
      <c r="K83" s="1489">
        <v>0</v>
      </c>
    </row>
    <row r="84" spans="1:13" ht="19.5" customHeight="1">
      <c r="A84" s="1021"/>
      <c r="B84" s="1021"/>
      <c r="C84" s="1021"/>
      <c r="D84" s="1021" t="s">
        <v>949</v>
      </c>
      <c r="E84" s="1021"/>
      <c r="F84" s="1003">
        <f t="shared" si="24"/>
        <v>0</v>
      </c>
      <c r="G84" s="1003">
        <f t="shared" si="25"/>
        <v>0</v>
      </c>
      <c r="H84" s="1003">
        <v>0</v>
      </c>
      <c r="I84" s="1003">
        <v>0</v>
      </c>
      <c r="J84" s="1003">
        <v>0</v>
      </c>
      <c r="K84" s="1489">
        <v>0</v>
      </c>
    </row>
    <row r="85" spans="1:13" ht="19.5" customHeight="1">
      <c r="A85" s="1021"/>
      <c r="B85" s="1021"/>
      <c r="C85" s="1021" t="s">
        <v>950</v>
      </c>
      <c r="D85" s="1021"/>
      <c r="E85" s="1021"/>
      <c r="F85" s="1003">
        <f t="shared" si="24"/>
        <v>0</v>
      </c>
      <c r="G85" s="1003">
        <f t="shared" si="25"/>
        <v>0</v>
      </c>
      <c r="H85" s="1003">
        <f>SUM(H86:H87)</f>
        <v>0</v>
      </c>
      <c r="I85" s="1003">
        <f t="shared" ref="I85:K85" si="26">SUM(I86:I87)</f>
        <v>0</v>
      </c>
      <c r="J85" s="1003">
        <f t="shared" si="26"/>
        <v>0</v>
      </c>
      <c r="K85" s="1489">
        <f t="shared" si="26"/>
        <v>0</v>
      </c>
    </row>
    <row r="86" spans="1:13" ht="19.5" customHeight="1">
      <c r="A86" s="1021"/>
      <c r="B86" s="1021"/>
      <c r="C86" s="1021"/>
      <c r="D86" s="1021" t="s">
        <v>951</v>
      </c>
      <c r="E86" s="1021"/>
      <c r="F86" s="1003">
        <f t="shared" si="24"/>
        <v>0</v>
      </c>
      <c r="G86" s="1003">
        <f t="shared" si="25"/>
        <v>0</v>
      </c>
      <c r="H86" s="1003">
        <v>0</v>
      </c>
      <c r="I86" s="1003">
        <v>0</v>
      </c>
      <c r="J86" s="1003">
        <v>0</v>
      </c>
      <c r="K86" s="1489">
        <v>0</v>
      </c>
    </row>
    <row r="87" spans="1:13" ht="19.5" customHeight="1">
      <c r="A87" s="1021"/>
      <c r="B87" s="1021"/>
      <c r="C87" s="1021"/>
      <c r="D87" s="1021" t="s">
        <v>952</v>
      </c>
      <c r="E87" s="1021"/>
      <c r="F87" s="1003">
        <f t="shared" si="24"/>
        <v>0</v>
      </c>
      <c r="G87" s="1003">
        <f t="shared" si="25"/>
        <v>0</v>
      </c>
      <c r="H87" s="1003">
        <v>0</v>
      </c>
      <c r="I87" s="1003">
        <v>0</v>
      </c>
      <c r="J87" s="1003">
        <v>0</v>
      </c>
      <c r="K87" s="1489">
        <v>0</v>
      </c>
    </row>
    <row r="88" spans="1:13" ht="19.5" customHeight="1">
      <c r="A88" s="1021"/>
      <c r="B88" s="1021"/>
      <c r="C88" s="1021" t="s">
        <v>953</v>
      </c>
      <c r="D88" s="1021"/>
      <c r="E88" s="1021"/>
      <c r="F88" s="1003">
        <f t="shared" si="24"/>
        <v>0</v>
      </c>
      <c r="G88" s="1003">
        <f t="shared" si="25"/>
        <v>830650</v>
      </c>
      <c r="H88" s="1003">
        <f>SUM(H89:H90)</f>
        <v>0</v>
      </c>
      <c r="I88" s="1003">
        <f t="shared" ref="I88:K88" si="27">SUM(I89:I90)</f>
        <v>830650</v>
      </c>
      <c r="J88" s="1003">
        <f t="shared" si="27"/>
        <v>0</v>
      </c>
      <c r="K88" s="1489">
        <f t="shared" si="27"/>
        <v>0</v>
      </c>
    </row>
    <row r="89" spans="1:13" ht="19.5" customHeight="1">
      <c r="A89" s="1021"/>
      <c r="B89" s="1021"/>
      <c r="C89" s="1021"/>
      <c r="D89" s="1021" t="s">
        <v>954</v>
      </c>
      <c r="E89" s="1021"/>
      <c r="F89" s="1003">
        <f t="shared" si="24"/>
        <v>0</v>
      </c>
      <c r="G89" s="1003">
        <f t="shared" si="25"/>
        <v>0</v>
      </c>
      <c r="H89" s="1003">
        <v>0</v>
      </c>
      <c r="I89" s="1003">
        <v>0</v>
      </c>
      <c r="J89" s="1003">
        <v>0</v>
      </c>
      <c r="K89" s="1489">
        <v>0</v>
      </c>
    </row>
    <row r="90" spans="1:13" ht="19.5" customHeight="1">
      <c r="A90" s="1021"/>
      <c r="B90" s="1021"/>
      <c r="C90" s="1021" t="s">
        <v>876</v>
      </c>
      <c r="D90" s="1021" t="s">
        <v>2191</v>
      </c>
      <c r="E90" s="1021"/>
      <c r="F90" s="1003">
        <f t="shared" si="24"/>
        <v>0</v>
      </c>
      <c r="G90" s="1003">
        <f t="shared" si="25"/>
        <v>830650</v>
      </c>
      <c r="H90" s="1003">
        <v>0</v>
      </c>
      <c r="I90" s="1003">
        <v>830650</v>
      </c>
      <c r="J90" s="1003">
        <v>0</v>
      </c>
      <c r="K90" s="1489">
        <v>0</v>
      </c>
    </row>
    <row r="91" spans="1:13" ht="19.5" customHeight="1">
      <c r="A91" s="1021"/>
      <c r="B91" s="1022" t="s">
        <v>955</v>
      </c>
      <c r="C91" s="1021"/>
      <c r="D91" s="1021"/>
      <c r="E91" s="1021"/>
      <c r="F91" s="1003">
        <f t="shared" ref="F91:F105" si="28">H91+J91</f>
        <v>22906076</v>
      </c>
      <c r="G91" s="1003">
        <f t="shared" ref="G91:G105" si="29">I91+K91</f>
        <v>109105119</v>
      </c>
      <c r="H91" s="1003">
        <f>H92+H97+H101+H108+H114+H117</f>
        <v>22906076</v>
      </c>
      <c r="I91" s="1003">
        <f t="shared" ref="I91:K91" si="30">I92+I97+I101+I108+I114+I117</f>
        <v>71447275</v>
      </c>
      <c r="J91" s="1003">
        <f t="shared" si="30"/>
        <v>0</v>
      </c>
      <c r="K91" s="1489">
        <f t="shared" si="30"/>
        <v>37657844</v>
      </c>
    </row>
    <row r="92" spans="1:13" ht="19.5" customHeight="1">
      <c r="A92" s="1021"/>
      <c r="B92" s="1021"/>
      <c r="C92" s="1022" t="s">
        <v>924</v>
      </c>
      <c r="D92" s="1021"/>
      <c r="E92" s="1021"/>
      <c r="F92" s="1003">
        <f t="shared" si="28"/>
        <v>1839881</v>
      </c>
      <c r="G92" s="1003">
        <f t="shared" si="29"/>
        <v>34295643</v>
      </c>
      <c r="H92" s="1003">
        <f>SUM(H93:H96)</f>
        <v>1839881</v>
      </c>
      <c r="I92" s="1003">
        <f t="shared" ref="I92:K92" si="31">SUM(I93:I96)</f>
        <v>7114446</v>
      </c>
      <c r="J92" s="1003">
        <f t="shared" si="31"/>
        <v>0</v>
      </c>
      <c r="K92" s="1489">
        <f t="shared" si="31"/>
        <v>27181197</v>
      </c>
    </row>
    <row r="93" spans="1:13" ht="19.5" customHeight="1">
      <c r="A93" s="1021"/>
      <c r="B93" s="1021"/>
      <c r="C93" s="1022"/>
      <c r="D93" s="1021" t="s">
        <v>925</v>
      </c>
      <c r="E93" s="1021"/>
      <c r="F93" s="1003">
        <f t="shared" si="28"/>
        <v>21000</v>
      </c>
      <c r="G93" s="1003">
        <f t="shared" si="29"/>
        <v>93784</v>
      </c>
      <c r="H93" s="1003">
        <v>21000</v>
      </c>
      <c r="I93" s="1003">
        <v>93784</v>
      </c>
      <c r="J93" s="1003">
        <v>0</v>
      </c>
      <c r="K93" s="1489">
        <v>0</v>
      </c>
    </row>
    <row r="94" spans="1:13" ht="19.5" customHeight="1">
      <c r="A94" s="1021"/>
      <c r="B94" s="1021"/>
      <c r="C94" s="1022"/>
      <c r="D94" s="1021" t="s">
        <v>926</v>
      </c>
      <c r="E94" s="1021"/>
      <c r="F94" s="1003">
        <f t="shared" si="28"/>
        <v>310590</v>
      </c>
      <c r="G94" s="1003">
        <f t="shared" si="29"/>
        <v>897773</v>
      </c>
      <c r="H94" s="1003">
        <v>310590</v>
      </c>
      <c r="I94" s="1003">
        <v>897773</v>
      </c>
      <c r="J94" s="1003">
        <v>0</v>
      </c>
      <c r="K94" s="1489">
        <v>0</v>
      </c>
    </row>
    <row r="95" spans="1:13" ht="19.5" customHeight="1">
      <c r="A95" s="1021"/>
      <c r="B95" s="1021"/>
      <c r="C95" s="1022"/>
      <c r="D95" s="1021" t="s">
        <v>927</v>
      </c>
      <c r="E95" s="1021"/>
      <c r="F95" s="1003">
        <f t="shared" si="28"/>
        <v>1508291</v>
      </c>
      <c r="G95" s="1003">
        <f t="shared" si="29"/>
        <v>33304086</v>
      </c>
      <c r="H95" s="1003">
        <v>1508291</v>
      </c>
      <c r="I95" s="1003">
        <v>6122889</v>
      </c>
      <c r="J95" s="1003">
        <v>0</v>
      </c>
      <c r="K95" s="1489">
        <v>27181197</v>
      </c>
    </row>
    <row r="96" spans="1:13" ht="19.5" customHeight="1">
      <c r="A96" s="1021"/>
      <c r="B96" s="1021"/>
      <c r="C96" s="1022"/>
      <c r="D96" s="1021" t="s">
        <v>928</v>
      </c>
      <c r="E96" s="1021"/>
      <c r="F96" s="1003">
        <f t="shared" si="28"/>
        <v>0</v>
      </c>
      <c r="G96" s="1003">
        <f t="shared" si="29"/>
        <v>0</v>
      </c>
      <c r="H96" s="1003">
        <v>0</v>
      </c>
      <c r="I96" s="1003">
        <v>0</v>
      </c>
      <c r="J96" s="1003">
        <v>0</v>
      </c>
      <c r="K96" s="1489">
        <v>0</v>
      </c>
    </row>
    <row r="97" spans="1:11" ht="19.5" customHeight="1">
      <c r="A97" s="1021"/>
      <c r="B97" s="1021"/>
      <c r="C97" s="1022" t="s">
        <v>929</v>
      </c>
      <c r="D97" s="1021"/>
      <c r="E97" s="1021"/>
      <c r="F97" s="1003">
        <f t="shared" si="28"/>
        <v>0</v>
      </c>
      <c r="G97" s="1003">
        <f t="shared" si="29"/>
        <v>20000</v>
      </c>
      <c r="H97" s="1003">
        <f>SUM(H98:H100)</f>
        <v>0</v>
      </c>
      <c r="I97" s="1003">
        <f t="shared" ref="I97:K97" si="32">SUM(I98:I100)</f>
        <v>20000</v>
      </c>
      <c r="J97" s="1003">
        <f t="shared" si="32"/>
        <v>0</v>
      </c>
      <c r="K97" s="1489">
        <f t="shared" si="32"/>
        <v>0</v>
      </c>
    </row>
    <row r="98" spans="1:11" ht="19.5" customHeight="1">
      <c r="A98" s="1021"/>
      <c r="B98" s="1021"/>
      <c r="C98" s="1022"/>
      <c r="D98" s="1021" t="s">
        <v>930</v>
      </c>
      <c r="E98" s="1021"/>
      <c r="F98" s="1003">
        <f t="shared" si="28"/>
        <v>0</v>
      </c>
      <c r="G98" s="1003">
        <f t="shared" si="29"/>
        <v>0</v>
      </c>
      <c r="H98" s="1003">
        <v>0</v>
      </c>
      <c r="I98" s="1003">
        <v>0</v>
      </c>
      <c r="J98" s="1003">
        <v>0</v>
      </c>
      <c r="K98" s="1489">
        <v>0</v>
      </c>
    </row>
    <row r="99" spans="1:11" ht="19.5" customHeight="1">
      <c r="A99" s="1021"/>
      <c r="B99" s="1021"/>
      <c r="C99" s="1022"/>
      <c r="D99" s="1021" t="s">
        <v>931</v>
      </c>
      <c r="E99" s="1021"/>
      <c r="F99" s="1003">
        <f t="shared" si="28"/>
        <v>0</v>
      </c>
      <c r="G99" s="1003">
        <f t="shared" si="29"/>
        <v>0</v>
      </c>
      <c r="H99" s="1003">
        <v>0</v>
      </c>
      <c r="I99" s="1003">
        <v>0</v>
      </c>
      <c r="J99" s="1003">
        <v>0</v>
      </c>
      <c r="K99" s="1489">
        <v>0</v>
      </c>
    </row>
    <row r="100" spans="1:11" ht="19.5" customHeight="1">
      <c r="A100" s="1021"/>
      <c r="B100" s="1021"/>
      <c r="C100" s="1022"/>
      <c r="D100" s="1021" t="s">
        <v>932</v>
      </c>
      <c r="E100" s="1021"/>
      <c r="F100" s="1003">
        <f t="shared" si="28"/>
        <v>0</v>
      </c>
      <c r="G100" s="1003">
        <f t="shared" si="29"/>
        <v>20000</v>
      </c>
      <c r="H100" s="1003">
        <v>0</v>
      </c>
      <c r="I100" s="1003">
        <v>20000</v>
      </c>
      <c r="J100" s="1003">
        <v>0</v>
      </c>
      <c r="K100" s="1489">
        <v>0</v>
      </c>
    </row>
    <row r="101" spans="1:11" ht="19.5" customHeight="1">
      <c r="A101" s="1021"/>
      <c r="B101" s="1021"/>
      <c r="C101" s="1022" t="s">
        <v>933</v>
      </c>
      <c r="D101" s="1021"/>
      <c r="E101" s="1021"/>
      <c r="F101" s="1003">
        <f t="shared" si="28"/>
        <v>18853600</v>
      </c>
      <c r="G101" s="1003">
        <f t="shared" si="29"/>
        <v>68549856</v>
      </c>
      <c r="H101" s="1003">
        <f>SUM(H102:H105)</f>
        <v>18853600</v>
      </c>
      <c r="I101" s="1003">
        <f t="shared" ref="I101:K101" si="33">SUM(I102:I105)</f>
        <v>59045209</v>
      </c>
      <c r="J101" s="1003">
        <f t="shared" si="33"/>
        <v>0</v>
      </c>
      <c r="K101" s="1489">
        <f t="shared" si="33"/>
        <v>9504647</v>
      </c>
    </row>
    <row r="102" spans="1:11" ht="19.5" customHeight="1">
      <c r="A102" s="1021"/>
      <c r="B102" s="1021"/>
      <c r="C102" s="1022"/>
      <c r="D102" s="1021" t="s">
        <v>934</v>
      </c>
      <c r="E102" s="1021"/>
      <c r="F102" s="1003">
        <f t="shared" si="28"/>
        <v>20000</v>
      </c>
      <c r="G102" s="1003">
        <f t="shared" si="29"/>
        <v>20000</v>
      </c>
      <c r="H102" s="1003">
        <v>20000</v>
      </c>
      <c r="I102" s="1003">
        <v>20000</v>
      </c>
      <c r="J102" s="1003">
        <v>0</v>
      </c>
      <c r="K102" s="1489">
        <v>0</v>
      </c>
    </row>
    <row r="103" spans="1:11" ht="19.5" customHeight="1">
      <c r="A103" s="1021"/>
      <c r="B103" s="1021"/>
      <c r="C103" s="1022"/>
      <c r="D103" s="1021" t="s">
        <v>935</v>
      </c>
      <c r="E103" s="1021"/>
      <c r="F103" s="1003">
        <f t="shared" si="28"/>
        <v>0</v>
      </c>
      <c r="G103" s="1003">
        <f t="shared" si="29"/>
        <v>0</v>
      </c>
      <c r="H103" s="1003">
        <v>0</v>
      </c>
      <c r="I103" s="1003">
        <v>0</v>
      </c>
      <c r="J103" s="1003">
        <v>0</v>
      </c>
      <c r="K103" s="1489">
        <v>0</v>
      </c>
    </row>
    <row r="104" spans="1:11" ht="19.5" customHeight="1">
      <c r="A104" s="1021"/>
      <c r="B104" s="1021"/>
      <c r="C104" s="1022"/>
      <c r="D104" s="1021" t="s">
        <v>936</v>
      </c>
      <c r="E104" s="1021"/>
      <c r="F104" s="1003">
        <f t="shared" si="28"/>
        <v>0</v>
      </c>
      <c r="G104" s="1003">
        <f t="shared" si="29"/>
        <v>0</v>
      </c>
      <c r="H104" s="1003">
        <v>0</v>
      </c>
      <c r="I104" s="1003">
        <v>0</v>
      </c>
      <c r="J104" s="1003">
        <v>0</v>
      </c>
      <c r="K104" s="1489">
        <v>0</v>
      </c>
    </row>
    <row r="105" spans="1:11" ht="19.5" customHeight="1">
      <c r="A105" s="1021"/>
      <c r="B105" s="1021"/>
      <c r="C105" s="1022"/>
      <c r="D105" s="1021" t="s">
        <v>937</v>
      </c>
      <c r="E105" s="1021"/>
      <c r="F105" s="1003">
        <f t="shared" si="28"/>
        <v>18833600</v>
      </c>
      <c r="G105" s="1003">
        <f t="shared" si="29"/>
        <v>68529856</v>
      </c>
      <c r="H105" s="1003">
        <v>18833600</v>
      </c>
      <c r="I105" s="1003">
        <v>59025209</v>
      </c>
      <c r="J105" s="1003">
        <v>0</v>
      </c>
      <c r="K105" s="1489">
        <v>9504647</v>
      </c>
    </row>
    <row r="106" spans="1:11" ht="19.8" customHeight="1">
      <c r="A106" s="1730" t="s">
        <v>2178</v>
      </c>
      <c r="B106" s="1730"/>
      <c r="C106" s="1730"/>
      <c r="D106" s="1730"/>
      <c r="E106" s="1731"/>
      <c r="F106" s="1744" t="s">
        <v>2179</v>
      </c>
      <c r="G106" s="1745"/>
      <c r="H106" s="1033" t="s">
        <v>2180</v>
      </c>
      <c r="I106" s="1034" t="s">
        <v>921</v>
      </c>
      <c r="J106" s="1033" t="s">
        <v>2181</v>
      </c>
      <c r="K106" s="1493" t="s">
        <v>922</v>
      </c>
    </row>
    <row r="107" spans="1:11" ht="19.8" customHeight="1">
      <c r="A107" s="1732"/>
      <c r="B107" s="1732"/>
      <c r="C107" s="1732"/>
      <c r="D107" s="1732"/>
      <c r="E107" s="1733"/>
      <c r="F107" s="1035" t="s">
        <v>2182</v>
      </c>
      <c r="G107" s="1035" t="s">
        <v>2183</v>
      </c>
      <c r="H107" s="1035" t="s">
        <v>2182</v>
      </c>
      <c r="I107" s="1035" t="s">
        <v>2183</v>
      </c>
      <c r="J107" s="1035" t="s">
        <v>2182</v>
      </c>
      <c r="K107" s="1486" t="s">
        <v>2183</v>
      </c>
    </row>
    <row r="108" spans="1:11" ht="20.25" customHeight="1">
      <c r="A108" s="1021"/>
      <c r="B108" s="1021"/>
      <c r="C108" s="1022" t="s">
        <v>938</v>
      </c>
      <c r="D108" s="1021"/>
      <c r="E108" s="1021"/>
      <c r="F108" s="1003">
        <f t="shared" ref="F108:G108" si="34">SUM(F109:F113)</f>
        <v>0</v>
      </c>
      <c r="G108" s="1003">
        <f t="shared" si="34"/>
        <v>0</v>
      </c>
      <c r="H108" s="1003">
        <f>SUM(H109:H113)</f>
        <v>0</v>
      </c>
      <c r="I108" s="1003">
        <f t="shared" ref="I108:K108" si="35">SUM(I109:I113)</f>
        <v>0</v>
      </c>
      <c r="J108" s="1003">
        <f t="shared" si="35"/>
        <v>0</v>
      </c>
      <c r="K108" s="1489">
        <f t="shared" si="35"/>
        <v>0</v>
      </c>
    </row>
    <row r="109" spans="1:11" ht="20.25" customHeight="1">
      <c r="A109" s="1021"/>
      <c r="B109" s="1021"/>
      <c r="C109" s="1022"/>
      <c r="D109" s="1021" t="s">
        <v>939</v>
      </c>
      <c r="E109" s="1021"/>
      <c r="F109" s="1003">
        <f>H109+J109</f>
        <v>0</v>
      </c>
      <c r="G109" s="1003">
        <f>I109+K109</f>
        <v>0</v>
      </c>
      <c r="H109" s="1003">
        <v>0</v>
      </c>
      <c r="I109" s="1003">
        <v>0</v>
      </c>
      <c r="J109" s="1003">
        <v>0</v>
      </c>
      <c r="K109" s="1489">
        <v>0</v>
      </c>
    </row>
    <row r="110" spans="1:11" ht="20.25" customHeight="1">
      <c r="A110" s="1021"/>
      <c r="B110" s="1021"/>
      <c r="C110" s="1022"/>
      <c r="D110" s="1021" t="s">
        <v>940</v>
      </c>
      <c r="E110" s="1021"/>
      <c r="F110" s="1003">
        <f t="shared" ref="F110:F117" si="36">H110+J110</f>
        <v>0</v>
      </c>
      <c r="G110" s="1003">
        <f t="shared" ref="G110:G117" si="37">I110+K110</f>
        <v>0</v>
      </c>
      <c r="H110" s="1003">
        <v>0</v>
      </c>
      <c r="I110" s="1003">
        <v>0</v>
      </c>
      <c r="J110" s="1003">
        <v>0</v>
      </c>
      <c r="K110" s="1489">
        <v>0</v>
      </c>
    </row>
    <row r="111" spans="1:11" ht="20.25" customHeight="1">
      <c r="A111" s="1021"/>
      <c r="B111" s="1021"/>
      <c r="C111" s="1022"/>
      <c r="D111" s="1021" t="s">
        <v>941</v>
      </c>
      <c r="E111" s="1021"/>
      <c r="F111" s="1003">
        <f t="shared" si="36"/>
        <v>0</v>
      </c>
      <c r="G111" s="1003">
        <f t="shared" si="37"/>
        <v>0</v>
      </c>
      <c r="H111" s="1003">
        <v>0</v>
      </c>
      <c r="I111" s="1003">
        <v>0</v>
      </c>
      <c r="J111" s="1003">
        <v>0</v>
      </c>
      <c r="K111" s="1489">
        <v>0</v>
      </c>
    </row>
    <row r="112" spans="1:11" ht="20.25" customHeight="1">
      <c r="A112" s="1021"/>
      <c r="B112" s="1021"/>
      <c r="C112" s="1022"/>
      <c r="D112" s="1021" t="s">
        <v>942</v>
      </c>
      <c r="E112" s="1021"/>
      <c r="F112" s="1003">
        <f t="shared" si="36"/>
        <v>0</v>
      </c>
      <c r="G112" s="1003">
        <f t="shared" si="37"/>
        <v>0</v>
      </c>
      <c r="H112" s="1003">
        <v>0</v>
      </c>
      <c r="I112" s="1003">
        <v>0</v>
      </c>
      <c r="J112" s="1003">
        <v>0</v>
      </c>
      <c r="K112" s="1489">
        <v>0</v>
      </c>
    </row>
    <row r="113" spans="1:11" ht="20.25" customHeight="1">
      <c r="A113" s="1021"/>
      <c r="B113" s="1021"/>
      <c r="C113" s="1022"/>
      <c r="D113" s="1021" t="s">
        <v>943</v>
      </c>
      <c r="E113" s="1021"/>
      <c r="F113" s="1003">
        <f t="shared" si="36"/>
        <v>0</v>
      </c>
      <c r="G113" s="1003">
        <f t="shared" si="37"/>
        <v>0</v>
      </c>
      <c r="H113" s="1003">
        <v>0</v>
      </c>
      <c r="I113" s="1003">
        <v>0</v>
      </c>
      <c r="J113" s="1003">
        <v>0</v>
      </c>
      <c r="K113" s="1489">
        <v>0</v>
      </c>
    </row>
    <row r="114" spans="1:11" ht="20.25" customHeight="1">
      <c r="A114" s="1021"/>
      <c r="B114" s="1021"/>
      <c r="C114" s="1021" t="s">
        <v>944</v>
      </c>
      <c r="D114" s="1021"/>
      <c r="E114" s="1021"/>
      <c r="F114" s="1003">
        <f t="shared" si="36"/>
        <v>2212595</v>
      </c>
      <c r="G114" s="1003">
        <f t="shared" si="37"/>
        <v>3701620</v>
      </c>
      <c r="H114" s="1003">
        <f>SUM(H115:H116)</f>
        <v>2212595</v>
      </c>
      <c r="I114" s="1003">
        <f t="shared" ref="I114:K114" si="38">SUM(I115:I116)</f>
        <v>3701620</v>
      </c>
      <c r="J114" s="1003">
        <f t="shared" si="38"/>
        <v>0</v>
      </c>
      <c r="K114" s="1489">
        <f t="shared" si="38"/>
        <v>0</v>
      </c>
    </row>
    <row r="115" spans="1:11" ht="20.25" customHeight="1">
      <c r="A115" s="1021"/>
      <c r="B115" s="1021"/>
      <c r="C115" s="1021"/>
      <c r="D115" s="1021" t="s">
        <v>945</v>
      </c>
      <c r="E115" s="1021"/>
      <c r="F115" s="1003">
        <f t="shared" si="36"/>
        <v>0</v>
      </c>
      <c r="G115" s="1003">
        <f t="shared" si="37"/>
        <v>0</v>
      </c>
      <c r="H115" s="1003">
        <v>0</v>
      </c>
      <c r="I115" s="1003">
        <v>0</v>
      </c>
      <c r="J115" s="1003">
        <v>0</v>
      </c>
      <c r="K115" s="1489">
        <v>0</v>
      </c>
    </row>
    <row r="116" spans="1:11" ht="20.25" customHeight="1">
      <c r="A116" s="1021"/>
      <c r="B116" s="1021"/>
      <c r="C116" s="1021"/>
      <c r="D116" s="1021" t="s">
        <v>946</v>
      </c>
      <c r="E116" s="1021"/>
      <c r="F116" s="1003">
        <f t="shared" si="36"/>
        <v>2212595</v>
      </c>
      <c r="G116" s="1003">
        <f t="shared" si="37"/>
        <v>3701620</v>
      </c>
      <c r="H116" s="1003">
        <v>2212595</v>
      </c>
      <c r="I116" s="1003">
        <v>3701620</v>
      </c>
      <c r="J116" s="1003">
        <v>0</v>
      </c>
      <c r="K116" s="1489">
        <v>0</v>
      </c>
    </row>
    <row r="117" spans="1:11" ht="20.25" customHeight="1">
      <c r="A117" s="1021"/>
      <c r="B117" s="1021"/>
      <c r="C117" s="1021" t="s">
        <v>956</v>
      </c>
      <c r="D117" s="1021"/>
      <c r="E117" s="1021"/>
      <c r="F117" s="1003">
        <f t="shared" si="36"/>
        <v>0</v>
      </c>
      <c r="G117" s="1003">
        <f t="shared" si="37"/>
        <v>2538000</v>
      </c>
      <c r="H117" s="1003">
        <v>0</v>
      </c>
      <c r="I117" s="1003">
        <v>1566000</v>
      </c>
      <c r="J117" s="1003">
        <v>0</v>
      </c>
      <c r="K117" s="1489">
        <v>972000</v>
      </c>
    </row>
    <row r="118" spans="1:11" ht="20.25" customHeight="1">
      <c r="A118" s="1021"/>
      <c r="B118" s="1024" t="s">
        <v>912</v>
      </c>
      <c r="C118" s="1021"/>
      <c r="D118" s="1021"/>
      <c r="E118" s="1021"/>
      <c r="F118" s="1003">
        <f t="shared" ref="F118" si="39">H118+J118</f>
        <v>41902718</v>
      </c>
      <c r="G118" s="1003">
        <f t="shared" ref="G118" si="40">I118+K118</f>
        <v>234342623</v>
      </c>
      <c r="H118" s="1003">
        <f>H56+H91</f>
        <v>41902718</v>
      </c>
      <c r="I118" s="1003">
        <f t="shared" ref="I118:K118" si="41">I56+I91</f>
        <v>196684779</v>
      </c>
      <c r="J118" s="1003">
        <f t="shared" si="41"/>
        <v>0</v>
      </c>
      <c r="K118" s="1489">
        <f t="shared" si="41"/>
        <v>37657844</v>
      </c>
    </row>
    <row r="119" spans="1:11" ht="20.25" customHeight="1">
      <c r="A119" s="1021"/>
      <c r="B119" s="1021" t="s">
        <v>957</v>
      </c>
      <c r="C119" s="1021"/>
      <c r="D119" s="1021"/>
      <c r="E119" s="1021"/>
      <c r="F119" s="1003"/>
      <c r="G119" s="1003"/>
      <c r="H119" s="1025"/>
      <c r="I119" s="1026"/>
      <c r="J119" s="1026"/>
      <c r="K119" s="1490"/>
    </row>
    <row r="120" spans="1:11" ht="20.25" customHeight="1">
      <c r="A120" s="1021"/>
      <c r="B120" s="1021" t="s">
        <v>958</v>
      </c>
      <c r="C120" s="1021"/>
      <c r="D120" s="1021"/>
      <c r="E120" s="1021"/>
      <c r="F120" s="1003">
        <v>-2112598</v>
      </c>
      <c r="G120" s="1003">
        <v>0</v>
      </c>
      <c r="H120" s="1027"/>
      <c r="I120" s="1028"/>
      <c r="J120" s="1028"/>
      <c r="K120" s="1491"/>
    </row>
    <row r="121" spans="1:11" ht="20.25" customHeight="1">
      <c r="A121" s="1021"/>
      <c r="B121" s="1021" t="s">
        <v>959</v>
      </c>
      <c r="C121" s="1021"/>
      <c r="D121" s="1021"/>
      <c r="E121" s="1021"/>
      <c r="F121" s="1003"/>
      <c r="G121" s="1003"/>
      <c r="H121" s="1027"/>
      <c r="I121" s="1028"/>
      <c r="J121" s="1028"/>
      <c r="K121" s="1491"/>
    </row>
    <row r="122" spans="1:11" ht="20.25" customHeight="1">
      <c r="A122" s="1021"/>
      <c r="B122" s="1021" t="s">
        <v>960</v>
      </c>
      <c r="C122" s="1021"/>
      <c r="D122" s="1021"/>
      <c r="E122" s="1021"/>
      <c r="F122" s="1003">
        <v>0</v>
      </c>
      <c r="G122" s="1003">
        <v>1261693</v>
      </c>
      <c r="H122" s="1027"/>
      <c r="I122" s="1028"/>
      <c r="J122" s="1028"/>
      <c r="K122" s="1491"/>
    </row>
    <row r="123" spans="1:11" ht="20.25" customHeight="1">
      <c r="A123" s="1005"/>
      <c r="B123" s="1021" t="s">
        <v>956</v>
      </c>
      <c r="C123" s="1005"/>
      <c r="D123" s="1005"/>
      <c r="E123" s="1005"/>
      <c r="F123" s="1003"/>
      <c r="G123" s="1003"/>
      <c r="H123" s="1027"/>
      <c r="I123" s="1028"/>
      <c r="J123" s="1028"/>
      <c r="K123" s="1491"/>
    </row>
    <row r="124" spans="1:11" ht="20.25" customHeight="1">
      <c r="A124" s="1021"/>
      <c r="B124" s="1021" t="s">
        <v>961</v>
      </c>
      <c r="C124" s="1021"/>
      <c r="D124" s="1021"/>
      <c r="E124" s="1021"/>
      <c r="F124" s="1003"/>
      <c r="G124" s="1003"/>
      <c r="H124" s="1027"/>
      <c r="I124" s="1028"/>
      <c r="J124" s="1028"/>
      <c r="K124" s="1491"/>
    </row>
    <row r="125" spans="1:11" ht="20.25" customHeight="1">
      <c r="A125" s="1021" t="s">
        <v>962</v>
      </c>
      <c r="B125" s="1021"/>
      <c r="C125" s="1021"/>
      <c r="D125" s="1021"/>
      <c r="E125" s="1021"/>
      <c r="F125" s="1003"/>
      <c r="G125" s="1003"/>
      <c r="H125" s="1027"/>
      <c r="I125" s="1028"/>
      <c r="J125" s="1028"/>
      <c r="K125" s="1491"/>
    </row>
    <row r="126" spans="1:11" ht="20.25" customHeight="1">
      <c r="A126" s="1021"/>
      <c r="B126" s="1021" t="s">
        <v>2192</v>
      </c>
      <c r="C126" s="1021"/>
      <c r="D126" s="1021"/>
      <c r="E126" s="1021"/>
      <c r="F126" s="1003"/>
      <c r="G126" s="1003"/>
      <c r="H126" s="1027"/>
      <c r="I126" s="1028"/>
      <c r="J126" s="1028"/>
      <c r="K126" s="1491"/>
    </row>
    <row r="127" spans="1:11" ht="20.25" customHeight="1">
      <c r="A127" s="1024" t="s">
        <v>2186</v>
      </c>
      <c r="B127" s="1021"/>
      <c r="C127" s="1021"/>
      <c r="D127" s="1021"/>
      <c r="E127" s="1038"/>
      <c r="F127" s="1003">
        <f>F118+F120</f>
        <v>39790120</v>
      </c>
      <c r="G127" s="1003">
        <f>SUM(G118:G126)</f>
        <v>235604316</v>
      </c>
      <c r="H127" s="1027"/>
      <c r="I127" s="1028"/>
      <c r="J127" s="1028"/>
      <c r="K127" s="1491"/>
    </row>
    <row r="128" spans="1:11" ht="20.25" customHeight="1">
      <c r="A128" s="1021" t="s">
        <v>963</v>
      </c>
      <c r="B128" s="1021"/>
      <c r="C128" s="1021"/>
      <c r="D128" s="1021"/>
      <c r="E128" s="1039"/>
      <c r="F128" s="1003">
        <f>F53-F127</f>
        <v>332377057</v>
      </c>
      <c r="G128" s="1003"/>
      <c r="H128" s="1027"/>
      <c r="I128" s="1028"/>
      <c r="J128" s="1028"/>
      <c r="K128" s="1491"/>
    </row>
    <row r="129" spans="1:11" ht="20.25" customHeight="1">
      <c r="A129" s="1021" t="s">
        <v>2187</v>
      </c>
      <c r="B129" s="1021"/>
      <c r="C129" s="1021"/>
      <c r="D129" s="1021"/>
      <c r="E129" s="1021"/>
      <c r="F129" s="1003">
        <f>SUM(F127:F128)</f>
        <v>372167177</v>
      </c>
      <c r="G129" s="1003"/>
      <c r="H129" s="1027"/>
      <c r="I129" s="1028"/>
      <c r="J129" s="1028"/>
      <c r="K129" s="1491"/>
    </row>
    <row r="130" spans="1:11" ht="20.25" customHeight="1">
      <c r="A130" s="1021" t="s">
        <v>964</v>
      </c>
      <c r="B130" s="1021"/>
      <c r="C130" s="1021"/>
      <c r="D130" s="1021"/>
      <c r="E130" s="1021"/>
      <c r="F130" s="1003">
        <v>0</v>
      </c>
      <c r="G130" s="1003"/>
      <c r="H130" s="1040"/>
      <c r="I130" s="1028"/>
      <c r="J130" s="1028"/>
      <c r="K130" s="1491"/>
    </row>
    <row r="131" spans="1:11" ht="20.25" customHeight="1">
      <c r="A131" s="1024" t="s">
        <v>965</v>
      </c>
      <c r="B131" s="1021"/>
      <c r="C131" s="1021"/>
      <c r="D131" s="1021"/>
      <c r="E131" s="1021"/>
      <c r="F131" s="1003">
        <f>F53-F127+F130</f>
        <v>332377057</v>
      </c>
      <c r="G131" s="1003"/>
      <c r="H131" s="1041"/>
      <c r="I131" s="1032"/>
      <c r="J131" s="1032"/>
      <c r="K131" s="1492"/>
    </row>
    <row r="132" spans="1:11" ht="23.25" customHeight="1">
      <c r="A132" s="1005" t="s">
        <v>966</v>
      </c>
      <c r="B132" s="1005"/>
      <c r="C132" s="1005"/>
      <c r="D132" s="1005"/>
      <c r="E132" s="1005" t="s">
        <v>967</v>
      </c>
      <c r="F132" s="1739" t="s">
        <v>2188</v>
      </c>
      <c r="G132" s="1740"/>
      <c r="H132" s="1006" t="s">
        <v>968</v>
      </c>
      <c r="I132" s="1006"/>
      <c r="J132" s="1741" t="s">
        <v>969</v>
      </c>
      <c r="K132" s="1741"/>
    </row>
    <row r="133" spans="1:11" ht="17.399999999999999">
      <c r="A133" s="1005"/>
      <c r="B133" s="1005"/>
      <c r="C133" s="1005"/>
      <c r="D133" s="1005"/>
      <c r="E133" s="1005"/>
      <c r="F133" s="1742" t="s">
        <v>2189</v>
      </c>
      <c r="G133" s="1743"/>
      <c r="H133" s="1006"/>
      <c r="I133" s="1006"/>
      <c r="J133" s="1006"/>
      <c r="K133" s="1006"/>
    </row>
    <row r="134" spans="1:11" ht="17.399999999999999">
      <c r="A134" s="1005" t="s">
        <v>970</v>
      </c>
    </row>
    <row r="135" spans="1:11" ht="17.399999999999999">
      <c r="A135" s="1005" t="s">
        <v>2190</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B56C718C-EAFE-4411-A40C-642418D3B863}"/>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ignoredErrors>
    <ignoredError sqref="H13 H114 I114:K114" formulaRange="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06BD2-5E1E-4298-B037-16EF4122A83F}">
  <sheetPr>
    <tabColor rgb="FFFF0000"/>
  </sheetPr>
  <dimension ref="A1:M135"/>
  <sheetViews>
    <sheetView showGridLines="0" zoomScale="115" zoomScaleNormal="115" workbookViewId="0">
      <pane xSplit="5" topLeftCell="F1" activePane="topRight" state="frozen"/>
      <selection pane="topRight" activeCell="K1" sqref="K1:K2"/>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36" t="s">
        <v>1293</v>
      </c>
      <c r="B1" s="1736"/>
      <c r="C1" s="1736"/>
      <c r="D1" s="1736"/>
      <c r="E1" s="1005"/>
      <c r="F1" s="1006"/>
      <c r="G1" s="1006"/>
      <c r="H1" s="1006"/>
      <c r="I1" s="1006"/>
      <c r="J1" s="1007" t="s">
        <v>871</v>
      </c>
      <c r="K1" s="1008" t="s">
        <v>872</v>
      </c>
      <c r="L1" s="1009" t="s">
        <v>873</v>
      </c>
    </row>
    <row r="2" spans="1:12" ht="21" customHeight="1">
      <c r="A2" s="1737" t="s">
        <v>2174</v>
      </c>
      <c r="B2" s="1737"/>
      <c r="C2" s="1737"/>
      <c r="D2" s="1737"/>
      <c r="E2" s="1011" t="s">
        <v>874</v>
      </c>
      <c r="F2" s="1012"/>
      <c r="G2" s="1012"/>
      <c r="H2" s="1012"/>
      <c r="I2" s="1012"/>
      <c r="J2" s="1007" t="s">
        <v>2175</v>
      </c>
      <c r="K2" s="1013" t="s">
        <v>875</v>
      </c>
    </row>
    <row r="3" spans="1:12" ht="33">
      <c r="A3" s="1738" t="s">
        <v>2176</v>
      </c>
      <c r="B3" s="1738"/>
      <c r="C3" s="1738"/>
      <c r="D3" s="1738"/>
      <c r="E3" s="1738"/>
      <c r="F3" s="1738"/>
      <c r="G3" s="1738"/>
      <c r="H3" s="1738"/>
      <c r="I3" s="1738"/>
      <c r="J3" s="1738"/>
      <c r="K3" s="1738"/>
    </row>
    <row r="4" spans="1:12" ht="27" customHeight="1">
      <c r="A4" s="1014"/>
      <c r="B4" s="1014"/>
      <c r="C4" s="1014"/>
      <c r="D4" s="1014"/>
      <c r="E4" s="1014" t="s">
        <v>876</v>
      </c>
      <c r="F4" s="1015"/>
      <c r="G4" s="1016" t="s">
        <v>2235</v>
      </c>
      <c r="H4" s="1006"/>
      <c r="I4" s="1015"/>
      <c r="J4" s="1015"/>
      <c r="K4" s="1017" t="s">
        <v>877</v>
      </c>
    </row>
    <row r="5" spans="1:12" ht="23.25" customHeight="1">
      <c r="A5" s="1730" t="s">
        <v>2178</v>
      </c>
      <c r="B5" s="1730"/>
      <c r="C5" s="1730"/>
      <c r="D5" s="1730"/>
      <c r="E5" s="1731"/>
      <c r="F5" s="1734" t="s">
        <v>2179</v>
      </c>
      <c r="G5" s="1735"/>
      <c r="H5" s="1018" t="s">
        <v>2180</v>
      </c>
      <c r="I5" s="1019" t="s">
        <v>878</v>
      </c>
      <c r="J5" s="1018" t="s">
        <v>2181</v>
      </c>
      <c r="K5" s="1488" t="s">
        <v>879</v>
      </c>
    </row>
    <row r="6" spans="1:12" ht="23.25" customHeight="1">
      <c r="A6" s="1732"/>
      <c r="B6" s="1732"/>
      <c r="C6" s="1732"/>
      <c r="D6" s="1732"/>
      <c r="E6" s="1733"/>
      <c r="F6" s="1007" t="s">
        <v>2182</v>
      </c>
      <c r="G6" s="1007" t="s">
        <v>2183</v>
      </c>
      <c r="H6" s="1007" t="s">
        <v>2182</v>
      </c>
      <c r="I6" s="1007" t="s">
        <v>2183</v>
      </c>
      <c r="J6" s="1007" t="s">
        <v>2182</v>
      </c>
      <c r="K6" s="1487" t="s">
        <v>2183</v>
      </c>
    </row>
    <row r="7" spans="1:12" ht="19.5" customHeight="1">
      <c r="A7" s="1005"/>
      <c r="B7" s="1020" t="s">
        <v>880</v>
      </c>
      <c r="C7" s="1005"/>
      <c r="D7" s="1005"/>
      <c r="E7" s="1005"/>
      <c r="F7" s="1174">
        <f t="shared" ref="F7:G7" si="0">F8+F18+F19+F20+F21+F22+F25+F31+F34+F35+F36</f>
        <v>38643821</v>
      </c>
      <c r="G7" s="1174">
        <f t="shared" si="0"/>
        <v>38643821</v>
      </c>
      <c r="H7" s="1174">
        <f>H8+H18+H19+H20+H21+H22+H25+H31+H34+H35+H36</f>
        <v>38611109</v>
      </c>
      <c r="I7" s="1174">
        <f t="shared" ref="I7:K7" si="1">I8+I18+I19+I20+I21+I22+I25+I31+I34+I35+I36</f>
        <v>38611109</v>
      </c>
      <c r="J7" s="1174">
        <f t="shared" si="1"/>
        <v>32712</v>
      </c>
      <c r="K7" s="1494">
        <f t="shared" si="1"/>
        <v>32712</v>
      </c>
    </row>
    <row r="8" spans="1:12" ht="19.5" customHeight="1">
      <c r="A8" s="1021"/>
      <c r="B8" s="1021"/>
      <c r="C8" s="1022" t="s">
        <v>881</v>
      </c>
      <c r="D8" s="1021"/>
      <c r="E8" s="1021"/>
      <c r="F8" s="1174">
        <f t="shared" ref="F8:G8" si="2">F9+F10+F11+F12+F13+F16+F17</f>
        <v>36264281</v>
      </c>
      <c r="G8" s="1174">
        <f t="shared" si="2"/>
        <v>36264281</v>
      </c>
      <c r="H8" s="1174">
        <f>H9+H10+H11+H12+H13+H16+H17</f>
        <v>36264281</v>
      </c>
      <c r="I8" s="1174">
        <f t="shared" ref="I8:K8" si="3">I9+I10+I11+I12+I13+I16+I17</f>
        <v>36264281</v>
      </c>
      <c r="J8" s="1174">
        <f t="shared" si="3"/>
        <v>0</v>
      </c>
      <c r="K8" s="1494">
        <f t="shared" si="3"/>
        <v>0</v>
      </c>
    </row>
    <row r="9" spans="1:12" ht="19.5" customHeight="1">
      <c r="A9" s="1021"/>
      <c r="B9" s="1021"/>
      <c r="C9" s="1022"/>
      <c r="D9" s="1021" t="s">
        <v>882</v>
      </c>
      <c r="E9" s="1005"/>
      <c r="F9" s="1174">
        <f>H9+J9</f>
        <v>10855</v>
      </c>
      <c r="G9" s="1174">
        <f>I9+K9</f>
        <v>10855</v>
      </c>
      <c r="H9" s="1003">
        <v>10855</v>
      </c>
      <c r="I9" s="1003">
        <v>10855</v>
      </c>
      <c r="J9" s="1003">
        <v>0</v>
      </c>
      <c r="K9" s="1489">
        <v>0</v>
      </c>
    </row>
    <row r="10" spans="1:12" ht="19.5" customHeight="1">
      <c r="A10" s="1021"/>
      <c r="B10" s="1021"/>
      <c r="C10" s="1022"/>
      <c r="D10" s="1021" t="s">
        <v>883</v>
      </c>
      <c r="E10" s="1021"/>
      <c r="F10" s="1174">
        <f t="shared" ref="F10:G12" si="4">H10+J10</f>
        <v>55896</v>
      </c>
      <c r="G10" s="1174">
        <f t="shared" si="4"/>
        <v>55896</v>
      </c>
      <c r="H10" s="1003">
        <v>55896</v>
      </c>
      <c r="I10" s="1003">
        <v>55896</v>
      </c>
      <c r="J10" s="1003">
        <v>0</v>
      </c>
      <c r="K10" s="1489">
        <v>0</v>
      </c>
    </row>
    <row r="11" spans="1:12" ht="19.5" customHeight="1">
      <c r="A11" s="1021"/>
      <c r="B11" s="1021"/>
      <c r="C11" s="1022"/>
      <c r="D11" s="1021" t="s">
        <v>884</v>
      </c>
      <c r="E11" s="1021"/>
      <c r="F11" s="1174">
        <f t="shared" si="4"/>
        <v>2507</v>
      </c>
      <c r="G11" s="1174">
        <f t="shared" si="4"/>
        <v>2507</v>
      </c>
      <c r="H11" s="1003">
        <v>2507</v>
      </c>
      <c r="I11" s="1003">
        <v>2507</v>
      </c>
      <c r="J11" s="1003">
        <v>0</v>
      </c>
      <c r="K11" s="1489">
        <v>0</v>
      </c>
    </row>
    <row r="12" spans="1:12" ht="19.5" customHeight="1">
      <c r="A12" s="1021"/>
      <c r="B12" s="1021"/>
      <c r="C12" s="1022"/>
      <c r="D12" s="1021" t="s">
        <v>885</v>
      </c>
      <c r="E12" s="1021"/>
      <c r="F12" s="1174">
        <f t="shared" si="4"/>
        <v>0</v>
      </c>
      <c r="G12" s="1174">
        <f t="shared" si="4"/>
        <v>0</v>
      </c>
      <c r="H12" s="1003">
        <v>0</v>
      </c>
      <c r="I12" s="1003">
        <v>0</v>
      </c>
      <c r="J12" s="1003">
        <v>0</v>
      </c>
      <c r="K12" s="1489">
        <v>0</v>
      </c>
    </row>
    <row r="13" spans="1:12" ht="19.5" customHeight="1">
      <c r="A13" s="1021"/>
      <c r="B13" s="1021"/>
      <c r="C13" s="1022"/>
      <c r="D13" s="1021" t="s">
        <v>886</v>
      </c>
      <c r="E13" s="1021"/>
      <c r="F13" s="1174">
        <f>H13+J13</f>
        <v>30758</v>
      </c>
      <c r="G13" s="1174">
        <f>I13+K13</f>
        <v>30758</v>
      </c>
      <c r="H13" s="1174">
        <f>SUM(H14:H15)</f>
        <v>30758</v>
      </c>
      <c r="I13" s="1174">
        <f t="shared" ref="I13:K13" si="5">SUM(I14:I15)</f>
        <v>30758</v>
      </c>
      <c r="J13" s="1174">
        <f t="shared" si="5"/>
        <v>0</v>
      </c>
      <c r="K13" s="1494">
        <f t="shared" si="5"/>
        <v>0</v>
      </c>
    </row>
    <row r="14" spans="1:12" ht="19.5" customHeight="1">
      <c r="A14" s="1021"/>
      <c r="B14" s="1021"/>
      <c r="C14" s="1022"/>
      <c r="D14" s="1021"/>
      <c r="E14" s="1021" t="s">
        <v>887</v>
      </c>
      <c r="F14" s="1174">
        <f t="shared" ref="F14:G28" si="6">H14+J14</f>
        <v>0</v>
      </c>
      <c r="G14" s="1174">
        <f t="shared" si="6"/>
        <v>0</v>
      </c>
      <c r="H14" s="1003">
        <v>0</v>
      </c>
      <c r="I14" s="1003">
        <v>0</v>
      </c>
      <c r="J14" s="1003">
        <v>0</v>
      </c>
      <c r="K14" s="1489">
        <v>0</v>
      </c>
    </row>
    <row r="15" spans="1:12" ht="19.5" customHeight="1">
      <c r="A15" s="1021"/>
      <c r="B15" s="1021"/>
      <c r="C15" s="1022"/>
      <c r="D15" s="1021"/>
      <c r="E15" s="1021" t="s">
        <v>888</v>
      </c>
      <c r="F15" s="1174">
        <f t="shared" si="6"/>
        <v>30758</v>
      </c>
      <c r="G15" s="1174">
        <f t="shared" si="6"/>
        <v>30758</v>
      </c>
      <c r="H15" s="1003">
        <v>30758</v>
      </c>
      <c r="I15" s="1003">
        <v>30758</v>
      </c>
      <c r="J15" s="1003">
        <v>0</v>
      </c>
      <c r="K15" s="1489">
        <v>0</v>
      </c>
    </row>
    <row r="16" spans="1:12" ht="19.5" customHeight="1">
      <c r="A16" s="1021"/>
      <c r="B16" s="1021"/>
      <c r="C16" s="1022"/>
      <c r="D16" s="1021" t="s">
        <v>889</v>
      </c>
      <c r="E16" s="1021"/>
      <c r="F16" s="1174">
        <f t="shared" si="6"/>
        <v>36164265</v>
      </c>
      <c r="G16" s="1174">
        <f t="shared" si="6"/>
        <v>36164265</v>
      </c>
      <c r="H16" s="1003">
        <v>36164265</v>
      </c>
      <c r="I16" s="1003">
        <v>36164265</v>
      </c>
      <c r="J16" s="1003">
        <v>0</v>
      </c>
      <c r="K16" s="1489">
        <v>0</v>
      </c>
    </row>
    <row r="17" spans="1:11" ht="19.5" customHeight="1">
      <c r="A17" s="1021"/>
      <c r="B17" s="1021"/>
      <c r="C17" s="1022"/>
      <c r="D17" s="1021" t="s">
        <v>890</v>
      </c>
      <c r="E17" s="1021"/>
      <c r="F17" s="1174">
        <f t="shared" si="6"/>
        <v>0</v>
      </c>
      <c r="G17" s="1174">
        <f t="shared" si="6"/>
        <v>0</v>
      </c>
      <c r="H17" s="1003">
        <v>0</v>
      </c>
      <c r="I17" s="1003">
        <v>0</v>
      </c>
      <c r="J17" s="1003">
        <v>0</v>
      </c>
      <c r="K17" s="1489">
        <v>0</v>
      </c>
    </row>
    <row r="18" spans="1:11" ht="19.5" customHeight="1">
      <c r="A18" s="1021"/>
      <c r="B18" s="1021"/>
      <c r="C18" s="1023" t="s">
        <v>891</v>
      </c>
      <c r="D18" s="1021"/>
      <c r="E18" s="1021"/>
      <c r="F18" s="1174">
        <f t="shared" si="6"/>
        <v>0</v>
      </c>
      <c r="G18" s="1174">
        <f t="shared" si="6"/>
        <v>0</v>
      </c>
      <c r="H18" s="1003">
        <v>0</v>
      </c>
      <c r="I18" s="1003">
        <v>0</v>
      </c>
      <c r="J18" s="1003">
        <v>0</v>
      </c>
      <c r="K18" s="1489">
        <v>0</v>
      </c>
    </row>
    <row r="19" spans="1:11" ht="19.5" customHeight="1">
      <c r="A19" s="1021"/>
      <c r="B19" s="1021"/>
      <c r="C19" s="1023" t="s">
        <v>892</v>
      </c>
      <c r="D19" s="1021"/>
      <c r="E19" s="1021"/>
      <c r="F19" s="1174">
        <f t="shared" si="6"/>
        <v>0</v>
      </c>
      <c r="G19" s="1174">
        <f t="shared" si="6"/>
        <v>0</v>
      </c>
      <c r="H19" s="1003">
        <v>0</v>
      </c>
      <c r="I19" s="1003">
        <v>0</v>
      </c>
      <c r="J19" s="1003">
        <v>0</v>
      </c>
      <c r="K19" s="1489">
        <v>0</v>
      </c>
    </row>
    <row r="20" spans="1:11" ht="19.5" customHeight="1">
      <c r="A20" s="1021"/>
      <c r="B20" s="1021"/>
      <c r="C20" s="1023" t="s">
        <v>893</v>
      </c>
      <c r="D20" s="1021"/>
      <c r="E20" s="1021"/>
      <c r="F20" s="1174">
        <f t="shared" si="6"/>
        <v>439900</v>
      </c>
      <c r="G20" s="1174">
        <f t="shared" si="6"/>
        <v>439900</v>
      </c>
      <c r="H20" s="1003">
        <v>439900</v>
      </c>
      <c r="I20" s="1003">
        <v>439900</v>
      </c>
      <c r="J20" s="1003">
        <v>0</v>
      </c>
      <c r="K20" s="1489">
        <v>0</v>
      </c>
    </row>
    <row r="21" spans="1:11" ht="19.5" customHeight="1">
      <c r="A21" s="1021"/>
      <c r="B21" s="1021"/>
      <c r="C21" s="1023" t="s">
        <v>894</v>
      </c>
      <c r="D21" s="1021"/>
      <c r="E21" s="1021"/>
      <c r="F21" s="1174">
        <f t="shared" si="6"/>
        <v>0</v>
      </c>
      <c r="G21" s="1174">
        <f t="shared" si="6"/>
        <v>0</v>
      </c>
      <c r="H21" s="1003">
        <v>0</v>
      </c>
      <c r="I21" s="1003">
        <v>0</v>
      </c>
      <c r="J21" s="1003">
        <v>0</v>
      </c>
      <c r="K21" s="1489">
        <v>0</v>
      </c>
    </row>
    <row r="22" spans="1:11" ht="19.5" customHeight="1">
      <c r="A22" s="1021"/>
      <c r="B22" s="1021"/>
      <c r="C22" s="1023" t="s">
        <v>895</v>
      </c>
      <c r="D22" s="1021"/>
      <c r="E22" s="1021"/>
      <c r="F22" s="1174">
        <f t="shared" si="6"/>
        <v>142989</v>
      </c>
      <c r="G22" s="1174">
        <f t="shared" si="6"/>
        <v>142989</v>
      </c>
      <c r="H22" s="1174">
        <f>SUM(H23:H24)</f>
        <v>142989</v>
      </c>
      <c r="I22" s="1174">
        <f t="shared" ref="I22:K22" si="7">SUM(I23:I24)</f>
        <v>142989</v>
      </c>
      <c r="J22" s="1174">
        <f t="shared" si="7"/>
        <v>0</v>
      </c>
      <c r="K22" s="1494">
        <f t="shared" si="7"/>
        <v>0</v>
      </c>
    </row>
    <row r="23" spans="1:11" ht="19.5" customHeight="1">
      <c r="A23" s="1021"/>
      <c r="B23" s="1021"/>
      <c r="C23" s="1005"/>
      <c r="D23" s="1023" t="s">
        <v>896</v>
      </c>
      <c r="E23" s="1021"/>
      <c r="F23" s="1174">
        <f t="shared" si="6"/>
        <v>142989</v>
      </c>
      <c r="G23" s="1174">
        <f t="shared" si="6"/>
        <v>142989</v>
      </c>
      <c r="H23" s="1003">
        <v>142989</v>
      </c>
      <c r="I23" s="1003">
        <v>142989</v>
      </c>
      <c r="J23" s="1003">
        <v>0</v>
      </c>
      <c r="K23" s="1489">
        <v>0</v>
      </c>
    </row>
    <row r="24" spans="1:11" ht="19.5" customHeight="1">
      <c r="A24" s="1021"/>
      <c r="B24" s="1021"/>
      <c r="C24" s="1021"/>
      <c r="D24" s="1021" t="s">
        <v>897</v>
      </c>
      <c r="E24" s="1021"/>
      <c r="F24" s="1174">
        <f t="shared" si="6"/>
        <v>0</v>
      </c>
      <c r="G24" s="1174">
        <f t="shared" si="6"/>
        <v>0</v>
      </c>
      <c r="H24" s="1003">
        <v>0</v>
      </c>
      <c r="I24" s="1003">
        <v>0</v>
      </c>
      <c r="J24" s="1003">
        <v>0</v>
      </c>
      <c r="K24" s="1489">
        <v>0</v>
      </c>
    </row>
    <row r="25" spans="1:11" ht="19.5" customHeight="1">
      <c r="A25" s="1021"/>
      <c r="B25" s="1021"/>
      <c r="C25" s="1021" t="s">
        <v>898</v>
      </c>
      <c r="D25" s="1021"/>
      <c r="E25" s="1021"/>
      <c r="F25" s="1174">
        <f t="shared" si="6"/>
        <v>0</v>
      </c>
      <c r="G25" s="1174">
        <f t="shared" si="6"/>
        <v>0</v>
      </c>
      <c r="H25" s="1174">
        <f>SUM(H26:H28)</f>
        <v>0</v>
      </c>
      <c r="I25" s="1174">
        <v>0</v>
      </c>
      <c r="J25" s="1174">
        <v>0</v>
      </c>
      <c r="K25" s="1494">
        <v>0</v>
      </c>
    </row>
    <row r="26" spans="1:11" ht="19.5" customHeight="1">
      <c r="A26" s="1021"/>
      <c r="B26" s="1021"/>
      <c r="C26" s="1021"/>
      <c r="D26" s="1021" t="s">
        <v>899</v>
      </c>
      <c r="E26" s="1021"/>
      <c r="F26" s="1174">
        <f t="shared" si="6"/>
        <v>0</v>
      </c>
      <c r="G26" s="1174">
        <f t="shared" si="6"/>
        <v>0</v>
      </c>
      <c r="H26" s="1003">
        <v>0</v>
      </c>
      <c r="I26" s="1003">
        <v>0</v>
      </c>
      <c r="J26" s="1003">
        <v>0</v>
      </c>
      <c r="K26" s="1489">
        <v>0</v>
      </c>
    </row>
    <row r="27" spans="1:11" ht="19.5" customHeight="1">
      <c r="A27" s="1021"/>
      <c r="B27" s="1021"/>
      <c r="C27" s="1021"/>
      <c r="D27" s="1021" t="s">
        <v>900</v>
      </c>
      <c r="E27" s="1021"/>
      <c r="F27" s="1174">
        <f t="shared" si="6"/>
        <v>0</v>
      </c>
      <c r="G27" s="1174">
        <f t="shared" si="6"/>
        <v>0</v>
      </c>
      <c r="H27" s="1003">
        <v>0</v>
      </c>
      <c r="I27" s="1003">
        <v>0</v>
      </c>
      <c r="J27" s="1003">
        <v>0</v>
      </c>
      <c r="K27" s="1489">
        <v>0</v>
      </c>
    </row>
    <row r="28" spans="1:11" ht="19.5" customHeight="1">
      <c r="A28" s="1021"/>
      <c r="B28" s="1021"/>
      <c r="C28" s="1021"/>
      <c r="D28" s="1021" t="s">
        <v>901</v>
      </c>
      <c r="E28" s="1021"/>
      <c r="F28" s="1174">
        <f t="shared" si="6"/>
        <v>0</v>
      </c>
      <c r="G28" s="1174">
        <f t="shared" si="6"/>
        <v>0</v>
      </c>
      <c r="H28" s="1003">
        <v>0</v>
      </c>
      <c r="I28" s="1003">
        <v>0</v>
      </c>
      <c r="J28" s="1003">
        <v>0</v>
      </c>
      <c r="K28" s="1489">
        <v>0</v>
      </c>
    </row>
    <row r="29" spans="1:11" ht="18.600000000000001" customHeight="1">
      <c r="A29" s="1730" t="s">
        <v>2178</v>
      </c>
      <c r="B29" s="1730"/>
      <c r="C29" s="1730"/>
      <c r="D29" s="1730"/>
      <c r="E29" s="1731"/>
      <c r="F29" s="1734" t="s">
        <v>2179</v>
      </c>
      <c r="G29" s="1735"/>
      <c r="H29" s="1018" t="s">
        <v>2180</v>
      </c>
      <c r="I29" s="1019" t="s">
        <v>878</v>
      </c>
      <c r="J29" s="1018" t="s">
        <v>2181</v>
      </c>
      <c r="K29" s="1488" t="s">
        <v>879</v>
      </c>
    </row>
    <row r="30" spans="1:11" ht="18.600000000000001" customHeight="1">
      <c r="A30" s="1732"/>
      <c r="B30" s="1732"/>
      <c r="C30" s="1732"/>
      <c r="D30" s="1732"/>
      <c r="E30" s="1733"/>
      <c r="F30" s="1007" t="s">
        <v>2182</v>
      </c>
      <c r="G30" s="1007" t="s">
        <v>2183</v>
      </c>
      <c r="H30" s="1007" t="s">
        <v>2182</v>
      </c>
      <c r="I30" s="1007" t="s">
        <v>2183</v>
      </c>
      <c r="J30" s="1007" t="s">
        <v>2182</v>
      </c>
      <c r="K30" s="1487" t="s">
        <v>2183</v>
      </c>
    </row>
    <row r="31" spans="1:11" ht="19.5" customHeight="1">
      <c r="A31" s="1021"/>
      <c r="B31" s="1021"/>
      <c r="C31" s="1021" t="s">
        <v>902</v>
      </c>
      <c r="D31" s="1021"/>
      <c r="E31" s="1021"/>
      <c r="F31" s="1174">
        <f>H31+J31</f>
        <v>1601191</v>
      </c>
      <c r="G31" s="1174">
        <f>I31+K31</f>
        <v>1601191</v>
      </c>
      <c r="H31" s="1174">
        <f>SUM(H32:H33)</f>
        <v>1601191</v>
      </c>
      <c r="I31" s="1174">
        <f t="shared" ref="I31:K31" si="8">SUM(I32:I33)</f>
        <v>1601191</v>
      </c>
      <c r="J31" s="1174">
        <f t="shared" si="8"/>
        <v>0</v>
      </c>
      <c r="K31" s="1494">
        <f t="shared" si="8"/>
        <v>0</v>
      </c>
    </row>
    <row r="32" spans="1:11" ht="19.5" customHeight="1">
      <c r="A32" s="1021"/>
      <c r="B32" s="1021"/>
      <c r="C32" s="1021"/>
      <c r="D32" s="1021" t="s">
        <v>903</v>
      </c>
      <c r="E32" s="1021"/>
      <c r="F32" s="1174">
        <f t="shared" ref="F32:G42" si="9">H32+J32</f>
        <v>1601191</v>
      </c>
      <c r="G32" s="1174">
        <f t="shared" si="9"/>
        <v>1601191</v>
      </c>
      <c r="H32" s="1003">
        <v>1601191</v>
      </c>
      <c r="I32" s="1003">
        <v>1601191</v>
      </c>
      <c r="J32" s="1003">
        <v>0</v>
      </c>
      <c r="K32" s="1489">
        <v>0</v>
      </c>
    </row>
    <row r="33" spans="1:11" ht="19.5" customHeight="1">
      <c r="A33" s="1021"/>
      <c r="B33" s="1021"/>
      <c r="C33" s="1021"/>
      <c r="D33" s="1021" t="s">
        <v>904</v>
      </c>
      <c r="E33" s="1021"/>
      <c r="F33" s="1174">
        <f t="shared" si="9"/>
        <v>0</v>
      </c>
      <c r="G33" s="1174">
        <f t="shared" si="9"/>
        <v>0</v>
      </c>
      <c r="H33" s="1003">
        <v>0</v>
      </c>
      <c r="I33" s="1003">
        <v>0</v>
      </c>
      <c r="J33" s="1003">
        <v>0</v>
      </c>
      <c r="K33" s="1489">
        <v>0</v>
      </c>
    </row>
    <row r="34" spans="1:11" ht="19.5" customHeight="1">
      <c r="A34" s="1021"/>
      <c r="B34" s="1021"/>
      <c r="C34" s="1021" t="s">
        <v>905</v>
      </c>
      <c r="D34" s="1021"/>
      <c r="E34" s="1021"/>
      <c r="F34" s="1174">
        <f t="shared" si="9"/>
        <v>0</v>
      </c>
      <c r="G34" s="1174">
        <f t="shared" si="9"/>
        <v>0</v>
      </c>
      <c r="H34" s="1003">
        <v>0</v>
      </c>
      <c r="I34" s="1003">
        <v>0</v>
      </c>
      <c r="J34" s="1003">
        <v>0</v>
      </c>
      <c r="K34" s="1489">
        <v>0</v>
      </c>
    </row>
    <row r="35" spans="1:11" ht="19.5" customHeight="1">
      <c r="A35" s="1021"/>
      <c r="B35" s="1021"/>
      <c r="C35" s="1021" t="s">
        <v>906</v>
      </c>
      <c r="D35" s="1021"/>
      <c r="E35" s="1021"/>
      <c r="F35" s="1174">
        <f t="shared" si="9"/>
        <v>0</v>
      </c>
      <c r="G35" s="1174">
        <f t="shared" si="9"/>
        <v>0</v>
      </c>
      <c r="H35" s="1003">
        <v>0</v>
      </c>
      <c r="I35" s="1003">
        <v>0</v>
      </c>
      <c r="J35" s="1003">
        <v>0</v>
      </c>
      <c r="K35" s="1489">
        <v>0</v>
      </c>
    </row>
    <row r="36" spans="1:11" ht="19.5" customHeight="1">
      <c r="A36" s="1021"/>
      <c r="B36" s="1021"/>
      <c r="C36" s="1021" t="s">
        <v>907</v>
      </c>
      <c r="D36" s="1021"/>
      <c r="E36" s="1021"/>
      <c r="F36" s="1174">
        <f t="shared" si="9"/>
        <v>195460</v>
      </c>
      <c r="G36" s="1174">
        <f t="shared" si="9"/>
        <v>195460</v>
      </c>
      <c r="H36" s="1003">
        <v>162748</v>
      </c>
      <c r="I36" s="1003">
        <v>162748</v>
      </c>
      <c r="J36" s="1003">
        <v>32712</v>
      </c>
      <c r="K36" s="1489">
        <v>32712</v>
      </c>
    </row>
    <row r="37" spans="1:11" ht="19.5" customHeight="1">
      <c r="A37" s="1021"/>
      <c r="B37" s="1021" t="s">
        <v>955</v>
      </c>
      <c r="C37" s="1021"/>
      <c r="D37" s="1021"/>
      <c r="E37" s="1021"/>
      <c r="F37" s="1174">
        <f t="shared" si="9"/>
        <v>0</v>
      </c>
      <c r="G37" s="1174">
        <f t="shared" si="9"/>
        <v>0</v>
      </c>
      <c r="H37" s="1003">
        <f>SUM(H38)</f>
        <v>0</v>
      </c>
      <c r="I37" s="1003">
        <f t="shared" ref="I37:K37" si="10">SUM(I38)</f>
        <v>0</v>
      </c>
      <c r="J37" s="1003">
        <f t="shared" si="10"/>
        <v>0</v>
      </c>
      <c r="K37" s="1489">
        <f t="shared" si="10"/>
        <v>0</v>
      </c>
    </row>
    <row r="38" spans="1:11" ht="19.5" customHeight="1">
      <c r="A38" s="1021"/>
      <c r="B38" s="1021"/>
      <c r="C38" s="1021" t="s">
        <v>908</v>
      </c>
      <c r="D38" s="1021"/>
      <c r="E38" s="1021"/>
      <c r="F38" s="1174">
        <f t="shared" si="9"/>
        <v>0</v>
      </c>
      <c r="G38" s="1174">
        <f t="shared" si="9"/>
        <v>0</v>
      </c>
      <c r="H38" s="1003">
        <f>SUM(H39:H42)</f>
        <v>0</v>
      </c>
      <c r="I38" s="1003">
        <v>0</v>
      </c>
      <c r="J38" s="1003">
        <v>0</v>
      </c>
      <c r="K38" s="1489">
        <v>0</v>
      </c>
    </row>
    <row r="39" spans="1:11" ht="19.5" customHeight="1">
      <c r="A39" s="1021"/>
      <c r="B39" s="1021"/>
      <c r="C39" s="1021"/>
      <c r="D39" s="1021" t="s">
        <v>909</v>
      </c>
      <c r="E39" s="1021"/>
      <c r="F39" s="1174">
        <f t="shared" si="9"/>
        <v>0</v>
      </c>
      <c r="G39" s="1174">
        <f t="shared" si="9"/>
        <v>0</v>
      </c>
      <c r="H39" s="1003">
        <v>0</v>
      </c>
      <c r="I39" s="1003">
        <v>0</v>
      </c>
      <c r="J39" s="1003">
        <v>0</v>
      </c>
      <c r="K39" s="1489">
        <v>0</v>
      </c>
    </row>
    <row r="40" spans="1:11" ht="19.5" customHeight="1">
      <c r="A40" s="1021"/>
      <c r="B40" s="1021"/>
      <c r="C40" s="1021"/>
      <c r="D40" s="1021" t="s">
        <v>910</v>
      </c>
      <c r="E40" s="1021"/>
      <c r="F40" s="1174">
        <f t="shared" si="9"/>
        <v>0</v>
      </c>
      <c r="G40" s="1174">
        <f t="shared" si="9"/>
        <v>0</v>
      </c>
      <c r="H40" s="1003">
        <v>0</v>
      </c>
      <c r="I40" s="1003">
        <v>0</v>
      </c>
      <c r="J40" s="1003">
        <v>0</v>
      </c>
      <c r="K40" s="1489">
        <v>0</v>
      </c>
    </row>
    <row r="41" spans="1:11" ht="19.5" customHeight="1">
      <c r="A41" s="1021"/>
      <c r="B41" s="1021"/>
      <c r="C41" s="1021"/>
      <c r="D41" s="1021" t="s">
        <v>911</v>
      </c>
      <c r="E41" s="1021"/>
      <c r="F41" s="1174">
        <f t="shared" si="9"/>
        <v>0</v>
      </c>
      <c r="G41" s="1174">
        <f t="shared" si="9"/>
        <v>0</v>
      </c>
      <c r="H41" s="1003">
        <v>0</v>
      </c>
      <c r="I41" s="1003">
        <v>0</v>
      </c>
      <c r="J41" s="1003">
        <v>0</v>
      </c>
      <c r="K41" s="1489">
        <v>0</v>
      </c>
    </row>
    <row r="42" spans="1:11" ht="19.5" customHeight="1">
      <c r="A42" s="1021"/>
      <c r="B42" s="1021"/>
      <c r="C42" s="1021"/>
      <c r="D42" s="1021" t="s">
        <v>897</v>
      </c>
      <c r="E42" s="1021"/>
      <c r="F42" s="1174">
        <f t="shared" si="9"/>
        <v>0</v>
      </c>
      <c r="G42" s="1174">
        <f t="shared" si="9"/>
        <v>0</v>
      </c>
      <c r="H42" s="1003"/>
      <c r="I42" s="1003">
        <v>0</v>
      </c>
      <c r="J42" s="1003">
        <v>0</v>
      </c>
      <c r="K42" s="1489">
        <v>0</v>
      </c>
    </row>
    <row r="43" spans="1:11" ht="19.5" customHeight="1">
      <c r="A43" s="1021"/>
      <c r="B43" s="1024" t="s">
        <v>912</v>
      </c>
      <c r="C43" s="1021"/>
      <c r="D43" s="1021"/>
      <c r="E43" s="1021"/>
      <c r="F43" s="1174">
        <f>F37+F7</f>
        <v>38643821</v>
      </c>
      <c r="G43" s="1174">
        <f t="shared" ref="G43:K43" si="11">G37+G7</f>
        <v>38643821</v>
      </c>
      <c r="H43" s="1174">
        <f t="shared" si="11"/>
        <v>38611109</v>
      </c>
      <c r="I43" s="1174">
        <f t="shared" si="11"/>
        <v>38611109</v>
      </c>
      <c r="J43" s="1174">
        <f t="shared" si="11"/>
        <v>32712</v>
      </c>
      <c r="K43" s="1494">
        <f t="shared" si="11"/>
        <v>32712</v>
      </c>
    </row>
    <row r="44" spans="1:11" ht="19.5" customHeight="1">
      <c r="A44" s="1021"/>
      <c r="B44" s="1021" t="s">
        <v>913</v>
      </c>
      <c r="C44" s="1021"/>
      <c r="D44" s="1021"/>
      <c r="E44" s="1021"/>
      <c r="F44" s="1003"/>
      <c r="G44" s="1003"/>
      <c r="H44" s="1025"/>
      <c r="I44" s="1026"/>
      <c r="J44" s="1026"/>
      <c r="K44" s="1490"/>
    </row>
    <row r="45" spans="1:11" ht="19.5" customHeight="1">
      <c r="A45" s="1021"/>
      <c r="B45" s="1021" t="s">
        <v>914</v>
      </c>
      <c r="C45" s="1021"/>
      <c r="D45" s="1021"/>
      <c r="E45" s="1021"/>
      <c r="F45" s="1003"/>
      <c r="G45" s="1003"/>
      <c r="H45" s="1027"/>
      <c r="I45" s="1028"/>
      <c r="J45" s="1028"/>
      <c r="K45" s="1491"/>
    </row>
    <row r="46" spans="1:11" ht="19.5" customHeight="1">
      <c r="A46" s="1021"/>
      <c r="B46" s="1021" t="s">
        <v>915</v>
      </c>
      <c r="C46" s="1021"/>
      <c r="D46" s="1021"/>
      <c r="E46" s="1021"/>
      <c r="F46" s="1003"/>
      <c r="G46" s="1003"/>
      <c r="H46" s="1027"/>
      <c r="I46" s="1028"/>
      <c r="J46" s="1028"/>
      <c r="K46" s="1491"/>
    </row>
    <row r="47" spans="1:11" ht="19.5" customHeight="1">
      <c r="A47" s="1021"/>
      <c r="B47" s="1021" t="s">
        <v>916</v>
      </c>
      <c r="C47" s="1021"/>
      <c r="D47" s="1021"/>
      <c r="E47" s="1021"/>
      <c r="F47" s="1003"/>
      <c r="G47" s="1003"/>
      <c r="H47" s="1027"/>
      <c r="I47" s="1028"/>
      <c r="J47" s="1028"/>
      <c r="K47" s="1491"/>
    </row>
    <row r="48" spans="1:11" ht="19.5" customHeight="1">
      <c r="A48" s="1021"/>
      <c r="B48" s="1021" t="s">
        <v>917</v>
      </c>
      <c r="C48" s="1021"/>
      <c r="D48" s="1021"/>
      <c r="E48" s="1021"/>
      <c r="F48" s="1003"/>
      <c r="G48" s="1003"/>
      <c r="H48" s="1027"/>
      <c r="I48" s="1028"/>
      <c r="J48" s="1028"/>
      <c r="K48" s="1491"/>
    </row>
    <row r="49" spans="1:11" ht="19.5" customHeight="1">
      <c r="A49" s="1021" t="s">
        <v>918</v>
      </c>
      <c r="B49" s="1021"/>
      <c r="C49" s="1021"/>
      <c r="D49" s="1021"/>
      <c r="E49" s="1021"/>
      <c r="F49" s="1003"/>
      <c r="G49" s="1003"/>
      <c r="H49" s="1027"/>
      <c r="I49" s="1028"/>
      <c r="J49" s="1028"/>
      <c r="K49" s="1491"/>
    </row>
    <row r="50" spans="1:11" ht="19.5" customHeight="1">
      <c r="A50" s="1021"/>
      <c r="B50" s="1021" t="s">
        <v>919</v>
      </c>
      <c r="C50" s="1021"/>
      <c r="D50" s="1021"/>
      <c r="E50" s="1021"/>
      <c r="F50" s="1003"/>
      <c r="G50" s="1003"/>
      <c r="H50" s="1027"/>
      <c r="I50" s="1028"/>
      <c r="J50" s="1028"/>
      <c r="K50" s="1491"/>
    </row>
    <row r="51" spans="1:11" ht="19.5" customHeight="1">
      <c r="A51" s="1024" t="s">
        <v>2184</v>
      </c>
      <c r="B51" s="1021"/>
      <c r="C51" s="1021"/>
      <c r="D51" s="1021"/>
      <c r="E51" s="1029"/>
      <c r="F51" s="1174">
        <f>SUM(F43:F50)</f>
        <v>38643821</v>
      </c>
      <c r="G51" s="1174">
        <f>SUM(G43:G50)</f>
        <v>38643821</v>
      </c>
      <c r="H51" s="1027"/>
      <c r="I51" s="1028"/>
      <c r="J51" s="1028"/>
      <c r="K51" s="1491"/>
    </row>
    <row r="52" spans="1:11" ht="19.5" customHeight="1">
      <c r="A52" s="1024" t="s">
        <v>920</v>
      </c>
      <c r="B52" s="1021"/>
      <c r="C52" s="1021"/>
      <c r="D52" s="1021"/>
      <c r="E52" s="1030"/>
      <c r="F52" s="1003">
        <v>332377057</v>
      </c>
      <c r="G52" s="1003"/>
      <c r="H52" s="1027"/>
      <c r="I52" s="1028"/>
      <c r="J52" s="1028"/>
      <c r="K52" s="1491"/>
    </row>
    <row r="53" spans="1:11" ht="19.5" customHeight="1">
      <c r="A53" s="1024" t="s">
        <v>2185</v>
      </c>
      <c r="B53" s="1021"/>
      <c r="C53" s="1021"/>
      <c r="D53" s="1021"/>
      <c r="E53" s="1030"/>
      <c r="F53" s="1174">
        <f>SUM(F51:F52)</f>
        <v>371020878</v>
      </c>
      <c r="G53" s="1003"/>
      <c r="H53" s="1031"/>
      <c r="I53" s="1032"/>
      <c r="J53" s="1032"/>
      <c r="K53" s="1492"/>
    </row>
    <row r="54" spans="1:11" ht="18.600000000000001" customHeight="1">
      <c r="A54" s="1730" t="s">
        <v>2178</v>
      </c>
      <c r="B54" s="1730"/>
      <c r="C54" s="1730"/>
      <c r="D54" s="1730"/>
      <c r="E54" s="1731"/>
      <c r="F54" s="1744" t="s">
        <v>2179</v>
      </c>
      <c r="G54" s="1745"/>
      <c r="H54" s="1033" t="s">
        <v>2180</v>
      </c>
      <c r="I54" s="1034" t="s">
        <v>921</v>
      </c>
      <c r="J54" s="1033" t="s">
        <v>2181</v>
      </c>
      <c r="K54" s="1493" t="s">
        <v>922</v>
      </c>
    </row>
    <row r="55" spans="1:11" ht="18.600000000000001" customHeight="1">
      <c r="A55" s="1732"/>
      <c r="B55" s="1732"/>
      <c r="C55" s="1732"/>
      <c r="D55" s="1732"/>
      <c r="E55" s="1733"/>
      <c r="F55" s="1035" t="s">
        <v>2182</v>
      </c>
      <c r="G55" s="1035" t="s">
        <v>2183</v>
      </c>
      <c r="H55" s="1035" t="s">
        <v>2182</v>
      </c>
      <c r="I55" s="1035" t="s">
        <v>2183</v>
      </c>
      <c r="J55" s="1035" t="s">
        <v>2182</v>
      </c>
      <c r="K55" s="1486" t="s">
        <v>2183</v>
      </c>
    </row>
    <row r="56" spans="1:11" ht="19.5" customHeight="1">
      <c r="A56" s="1021"/>
      <c r="B56" s="1022" t="s">
        <v>923</v>
      </c>
      <c r="C56" s="1021"/>
      <c r="D56" s="1021"/>
      <c r="E56" s="1021"/>
      <c r="F56" s="1174">
        <f>H56+J56</f>
        <v>11440462</v>
      </c>
      <c r="G56" s="1174">
        <f>I56+K56</f>
        <v>11440462</v>
      </c>
      <c r="H56" s="1174">
        <f>H57+H62+H66+H71+H77+H82+H85+H88</f>
        <v>11440462</v>
      </c>
      <c r="I56" s="1174">
        <f t="shared" ref="I56:K56" si="12">I57+I62+I66+I71+I77+I82+I85+I88</f>
        <v>11440462</v>
      </c>
      <c r="J56" s="1174">
        <f t="shared" si="12"/>
        <v>0</v>
      </c>
      <c r="K56" s="1494">
        <f t="shared" si="12"/>
        <v>0</v>
      </c>
    </row>
    <row r="57" spans="1:11" ht="19.5" customHeight="1">
      <c r="A57" s="1021"/>
      <c r="B57" s="1021"/>
      <c r="C57" s="1022" t="s">
        <v>924</v>
      </c>
      <c r="D57" s="1021"/>
      <c r="E57" s="1021"/>
      <c r="F57" s="1174">
        <f t="shared" ref="F57:G79" si="13">H57+J57</f>
        <v>7274391</v>
      </c>
      <c r="G57" s="1174">
        <f t="shared" si="13"/>
        <v>7274391</v>
      </c>
      <c r="H57" s="1174">
        <f>SUM(H58:H61)</f>
        <v>7274391</v>
      </c>
      <c r="I57" s="1174">
        <f t="shared" ref="I57:K57" si="14">SUM(I58:I61)</f>
        <v>7274391</v>
      </c>
      <c r="J57" s="1174">
        <f t="shared" si="14"/>
        <v>0</v>
      </c>
      <c r="K57" s="1494">
        <f t="shared" si="14"/>
        <v>0</v>
      </c>
    </row>
    <row r="58" spans="1:11" ht="19.5" customHeight="1">
      <c r="A58" s="1021"/>
      <c r="B58" s="1021"/>
      <c r="C58" s="1022"/>
      <c r="D58" s="1021" t="s">
        <v>925</v>
      </c>
      <c r="E58" s="1021"/>
      <c r="F58" s="1174">
        <f t="shared" si="13"/>
        <v>2963785</v>
      </c>
      <c r="G58" s="1174">
        <f t="shared" si="13"/>
        <v>2963785</v>
      </c>
      <c r="H58" s="1003">
        <v>2963785</v>
      </c>
      <c r="I58" s="1003">
        <v>2963785</v>
      </c>
      <c r="J58" s="1003">
        <v>0</v>
      </c>
      <c r="K58" s="1489">
        <v>0</v>
      </c>
    </row>
    <row r="59" spans="1:11" ht="19.5" customHeight="1">
      <c r="A59" s="1021"/>
      <c r="B59" s="1021"/>
      <c r="C59" s="1022"/>
      <c r="D59" s="1021" t="s">
        <v>926</v>
      </c>
      <c r="E59" s="1021"/>
      <c r="F59" s="1174">
        <f t="shared" si="13"/>
        <v>1557967</v>
      </c>
      <c r="G59" s="1174">
        <f t="shared" si="13"/>
        <v>1557967</v>
      </c>
      <c r="H59" s="1003">
        <v>1557967</v>
      </c>
      <c r="I59" s="1003">
        <v>1557967</v>
      </c>
      <c r="J59" s="1003">
        <v>0</v>
      </c>
      <c r="K59" s="1489">
        <v>0</v>
      </c>
    </row>
    <row r="60" spans="1:11" ht="19.5" customHeight="1">
      <c r="A60" s="1021"/>
      <c r="B60" s="1021"/>
      <c r="C60" s="1022"/>
      <c r="D60" s="1021" t="s">
        <v>927</v>
      </c>
      <c r="E60" s="1021"/>
      <c r="F60" s="1174">
        <f t="shared" si="13"/>
        <v>2740867</v>
      </c>
      <c r="G60" s="1174">
        <f t="shared" si="13"/>
        <v>2740867</v>
      </c>
      <c r="H60" s="1003">
        <v>2740867</v>
      </c>
      <c r="I60" s="1003">
        <v>2740867</v>
      </c>
      <c r="J60" s="1003">
        <v>0</v>
      </c>
      <c r="K60" s="1489">
        <v>0</v>
      </c>
    </row>
    <row r="61" spans="1:11" ht="19.5" customHeight="1">
      <c r="A61" s="1021"/>
      <c r="B61" s="1021"/>
      <c r="C61" s="1022"/>
      <c r="D61" s="1021" t="s">
        <v>928</v>
      </c>
      <c r="E61" s="1021"/>
      <c r="F61" s="1174">
        <f t="shared" si="13"/>
        <v>11772</v>
      </c>
      <c r="G61" s="1174">
        <f t="shared" si="13"/>
        <v>11772</v>
      </c>
      <c r="H61" s="1003">
        <v>11772</v>
      </c>
      <c r="I61" s="1003">
        <v>11772</v>
      </c>
      <c r="J61" s="1003">
        <v>0</v>
      </c>
      <c r="K61" s="1489">
        <v>0</v>
      </c>
    </row>
    <row r="62" spans="1:11" ht="19.5" customHeight="1">
      <c r="A62" s="1021"/>
      <c r="B62" s="1021"/>
      <c r="C62" s="1022" t="s">
        <v>929</v>
      </c>
      <c r="D62" s="1021"/>
      <c r="E62" s="1021"/>
      <c r="F62" s="1174">
        <f t="shared" si="13"/>
        <v>294991</v>
      </c>
      <c r="G62" s="1174">
        <f t="shared" si="13"/>
        <v>294991</v>
      </c>
      <c r="H62" s="1174">
        <f>SUM(H63:H65)</f>
        <v>294991</v>
      </c>
      <c r="I62" s="1174">
        <f t="shared" ref="I62:K62" si="15">SUM(I63:I65)</f>
        <v>294991</v>
      </c>
      <c r="J62" s="1174">
        <f t="shared" si="15"/>
        <v>0</v>
      </c>
      <c r="K62" s="1494">
        <f t="shared" si="15"/>
        <v>0</v>
      </c>
    </row>
    <row r="63" spans="1:11" ht="19.5" customHeight="1">
      <c r="A63" s="1021"/>
      <c r="B63" s="1021"/>
      <c r="C63" s="1022"/>
      <c r="D63" s="1021" t="s">
        <v>930</v>
      </c>
      <c r="E63" s="1021"/>
      <c r="F63" s="1174">
        <f t="shared" si="13"/>
        <v>0</v>
      </c>
      <c r="G63" s="1174">
        <f t="shared" si="13"/>
        <v>0</v>
      </c>
      <c r="H63" s="1003">
        <v>0</v>
      </c>
      <c r="I63" s="1003">
        <v>0</v>
      </c>
      <c r="J63" s="1003">
        <v>0</v>
      </c>
      <c r="K63" s="1489">
        <v>0</v>
      </c>
    </row>
    <row r="64" spans="1:11" ht="19.5" customHeight="1">
      <c r="A64" s="1021"/>
      <c r="B64" s="1021"/>
      <c r="C64" s="1022"/>
      <c r="D64" s="1021" t="s">
        <v>931</v>
      </c>
      <c r="E64" s="1021"/>
      <c r="F64" s="1174">
        <f t="shared" si="13"/>
        <v>0</v>
      </c>
      <c r="G64" s="1174">
        <f t="shared" si="13"/>
        <v>0</v>
      </c>
      <c r="H64" s="1003">
        <v>0</v>
      </c>
      <c r="I64" s="1003">
        <v>0</v>
      </c>
      <c r="J64" s="1003">
        <v>0</v>
      </c>
      <c r="K64" s="1489">
        <v>0</v>
      </c>
    </row>
    <row r="65" spans="1:13" ht="19.5" customHeight="1">
      <c r="A65" s="1021"/>
      <c r="B65" s="1021"/>
      <c r="C65" s="1022"/>
      <c r="D65" s="1021" t="s">
        <v>932</v>
      </c>
      <c r="E65" s="1021"/>
      <c r="F65" s="1174">
        <f t="shared" si="13"/>
        <v>294991</v>
      </c>
      <c r="G65" s="1174">
        <f t="shared" si="13"/>
        <v>294991</v>
      </c>
      <c r="H65" s="1003">
        <v>294991</v>
      </c>
      <c r="I65" s="1003">
        <v>294991</v>
      </c>
      <c r="J65" s="1003">
        <v>0</v>
      </c>
      <c r="K65" s="1489">
        <v>0</v>
      </c>
    </row>
    <row r="66" spans="1:13" ht="19.5" customHeight="1">
      <c r="A66" s="1021"/>
      <c r="B66" s="1021"/>
      <c r="C66" s="1022" t="s">
        <v>933</v>
      </c>
      <c r="D66" s="1021"/>
      <c r="E66" s="1021"/>
      <c r="F66" s="1174">
        <f t="shared" si="13"/>
        <v>1038770</v>
      </c>
      <c r="G66" s="1174">
        <f t="shared" si="13"/>
        <v>1038770</v>
      </c>
      <c r="H66" s="1174">
        <f>SUM(H67:H70)</f>
        <v>1038770</v>
      </c>
      <c r="I66" s="1174">
        <f t="shared" ref="I66:K66" si="16">SUM(I67:I70)</f>
        <v>1038770</v>
      </c>
      <c r="J66" s="1174">
        <f t="shared" si="16"/>
        <v>0</v>
      </c>
      <c r="K66" s="1494">
        <f t="shared" si="16"/>
        <v>0</v>
      </c>
    </row>
    <row r="67" spans="1:13" ht="19.5" customHeight="1">
      <c r="A67" s="1021"/>
      <c r="B67" s="1021"/>
      <c r="C67" s="1022"/>
      <c r="D67" s="1021" t="s">
        <v>934</v>
      </c>
      <c r="E67" s="1021"/>
      <c r="F67" s="1174">
        <f t="shared" si="13"/>
        <v>527237</v>
      </c>
      <c r="G67" s="1174">
        <f t="shared" si="13"/>
        <v>527237</v>
      </c>
      <c r="H67" s="1003">
        <v>527237</v>
      </c>
      <c r="I67" s="1003">
        <v>527237</v>
      </c>
      <c r="J67" s="1003">
        <v>0</v>
      </c>
      <c r="K67" s="1489">
        <v>0</v>
      </c>
    </row>
    <row r="68" spans="1:13" ht="19.5" customHeight="1">
      <c r="A68" s="1021"/>
      <c r="B68" s="1021"/>
      <c r="C68" s="1022"/>
      <c r="D68" s="1021" t="s">
        <v>935</v>
      </c>
      <c r="E68" s="1021"/>
      <c r="F68" s="1174">
        <f t="shared" si="13"/>
        <v>0</v>
      </c>
      <c r="G68" s="1174">
        <f t="shared" si="13"/>
        <v>0</v>
      </c>
      <c r="H68" s="1003">
        <v>0</v>
      </c>
      <c r="I68" s="1003">
        <v>0</v>
      </c>
      <c r="J68" s="1003">
        <v>0</v>
      </c>
      <c r="K68" s="1489">
        <v>0</v>
      </c>
    </row>
    <row r="69" spans="1:13" ht="19.5" customHeight="1">
      <c r="A69" s="1021"/>
      <c r="B69" s="1021"/>
      <c r="C69" s="1022"/>
      <c r="D69" s="1021" t="s">
        <v>936</v>
      </c>
      <c r="E69" s="1021"/>
      <c r="F69" s="1174">
        <f t="shared" si="13"/>
        <v>0</v>
      </c>
      <c r="G69" s="1174">
        <f t="shared" si="13"/>
        <v>0</v>
      </c>
      <c r="H69" s="1003">
        <v>0</v>
      </c>
      <c r="I69" s="1003">
        <v>0</v>
      </c>
      <c r="J69" s="1003">
        <v>0</v>
      </c>
      <c r="K69" s="1489">
        <v>0</v>
      </c>
    </row>
    <row r="70" spans="1:13" ht="19.5" customHeight="1">
      <c r="A70" s="1021"/>
      <c r="B70" s="1021"/>
      <c r="C70" s="1022"/>
      <c r="D70" s="1021" t="s">
        <v>937</v>
      </c>
      <c r="E70" s="1021"/>
      <c r="F70" s="1174">
        <f t="shared" si="13"/>
        <v>511533</v>
      </c>
      <c r="G70" s="1174">
        <f t="shared" si="13"/>
        <v>511533</v>
      </c>
      <c r="H70" s="1003">
        <v>511533</v>
      </c>
      <c r="I70" s="1003">
        <v>511533</v>
      </c>
      <c r="J70" s="1003">
        <v>0</v>
      </c>
      <c r="K70" s="1489">
        <v>0</v>
      </c>
    </row>
    <row r="71" spans="1:13" ht="19.5" customHeight="1">
      <c r="A71" s="1021"/>
      <c r="B71" s="1021"/>
      <c r="C71" s="1022" t="s">
        <v>938</v>
      </c>
      <c r="D71" s="1021"/>
      <c r="E71" s="1021"/>
      <c r="F71" s="1174">
        <f t="shared" si="13"/>
        <v>1043092</v>
      </c>
      <c r="G71" s="1174">
        <f t="shared" si="13"/>
        <v>1043092</v>
      </c>
      <c r="H71" s="1174">
        <f>SUM(H72:H76)</f>
        <v>1043092</v>
      </c>
      <c r="I71" s="1174">
        <f t="shared" ref="I71:K71" si="17">SUM(I72:I76)</f>
        <v>1043092</v>
      </c>
      <c r="J71" s="1174">
        <f t="shared" si="17"/>
        <v>0</v>
      </c>
      <c r="K71" s="1494">
        <f t="shared" si="17"/>
        <v>0</v>
      </c>
    </row>
    <row r="72" spans="1:13" ht="19.5" customHeight="1">
      <c r="A72" s="1021"/>
      <c r="B72" s="1021"/>
      <c r="C72" s="1022"/>
      <c r="D72" s="1021" t="s">
        <v>939</v>
      </c>
      <c r="E72" s="1021"/>
      <c r="F72" s="1174">
        <f t="shared" si="13"/>
        <v>44801</v>
      </c>
      <c r="G72" s="1174">
        <f t="shared" si="13"/>
        <v>44801</v>
      </c>
      <c r="H72" s="1003">
        <v>44801</v>
      </c>
      <c r="I72" s="1003">
        <v>44801</v>
      </c>
      <c r="J72" s="1003">
        <v>0</v>
      </c>
      <c r="K72" s="1489">
        <v>0</v>
      </c>
    </row>
    <row r="73" spans="1:13" ht="19.5" customHeight="1">
      <c r="A73" s="1021"/>
      <c r="B73" s="1021"/>
      <c r="C73" s="1022"/>
      <c r="D73" s="1021" t="s">
        <v>940</v>
      </c>
      <c r="E73" s="1021"/>
      <c r="F73" s="1174">
        <f t="shared" si="13"/>
        <v>0</v>
      </c>
      <c r="G73" s="1174">
        <f t="shared" si="13"/>
        <v>0</v>
      </c>
      <c r="H73" s="1003">
        <v>0</v>
      </c>
      <c r="I73" s="1003">
        <v>0</v>
      </c>
      <c r="J73" s="1003">
        <v>0</v>
      </c>
      <c r="K73" s="1489">
        <v>0</v>
      </c>
    </row>
    <row r="74" spans="1:13" ht="19.5" customHeight="1">
      <c r="A74" s="1021"/>
      <c r="B74" s="1021"/>
      <c r="C74" s="1022"/>
      <c r="D74" s="1021" t="s">
        <v>941</v>
      </c>
      <c r="E74" s="1021"/>
      <c r="F74" s="1174">
        <f t="shared" si="13"/>
        <v>998291</v>
      </c>
      <c r="G74" s="1174">
        <f t="shared" si="13"/>
        <v>998291</v>
      </c>
      <c r="H74" s="1003">
        <v>998291</v>
      </c>
      <c r="I74" s="1003">
        <v>998291</v>
      </c>
      <c r="J74" s="1003">
        <v>0</v>
      </c>
      <c r="K74" s="1489">
        <v>0</v>
      </c>
    </row>
    <row r="75" spans="1:13" ht="19.5" customHeight="1">
      <c r="A75" s="1021"/>
      <c r="B75" s="1021"/>
      <c r="C75" s="1022"/>
      <c r="D75" s="1021" t="s">
        <v>942</v>
      </c>
      <c r="E75" s="1021"/>
      <c r="F75" s="1174">
        <f t="shared" si="13"/>
        <v>0</v>
      </c>
      <c r="G75" s="1174">
        <f t="shared" si="13"/>
        <v>0</v>
      </c>
      <c r="H75" s="1003">
        <v>0</v>
      </c>
      <c r="I75" s="1003">
        <v>0</v>
      </c>
      <c r="J75" s="1003">
        <v>0</v>
      </c>
      <c r="K75" s="1489">
        <v>0</v>
      </c>
    </row>
    <row r="76" spans="1:13" ht="19.5" customHeight="1">
      <c r="A76" s="1021"/>
      <c r="B76" s="1021"/>
      <c r="C76" s="1022"/>
      <c r="D76" s="1021" t="s">
        <v>943</v>
      </c>
      <c r="E76" s="1021"/>
      <c r="F76" s="1174">
        <f t="shared" si="13"/>
        <v>0</v>
      </c>
      <c r="G76" s="1174">
        <f t="shared" si="13"/>
        <v>0</v>
      </c>
      <c r="H76" s="1003">
        <v>0</v>
      </c>
      <c r="I76" s="1003">
        <v>0</v>
      </c>
      <c r="J76" s="1003">
        <v>0</v>
      </c>
      <c r="K76" s="1489">
        <v>0</v>
      </c>
    </row>
    <row r="77" spans="1:13" ht="19.5" customHeight="1">
      <c r="A77" s="1021"/>
      <c r="B77" s="1021"/>
      <c r="C77" s="1021" t="s">
        <v>944</v>
      </c>
      <c r="D77" s="1021"/>
      <c r="E77" s="1021"/>
      <c r="F77" s="1174">
        <f t="shared" si="13"/>
        <v>1452939</v>
      </c>
      <c r="G77" s="1174">
        <f t="shared" si="13"/>
        <v>1452939</v>
      </c>
      <c r="H77" s="1174">
        <f>SUM(H78:H79)</f>
        <v>1452939</v>
      </c>
      <c r="I77" s="1174">
        <f t="shared" ref="I77:K77" si="18">SUM(I78:I79)</f>
        <v>1452939</v>
      </c>
      <c r="J77" s="1174">
        <f t="shared" si="18"/>
        <v>0</v>
      </c>
      <c r="K77" s="1494">
        <f t="shared" si="18"/>
        <v>0</v>
      </c>
    </row>
    <row r="78" spans="1:13" ht="19.5" customHeight="1">
      <c r="A78" s="1021"/>
      <c r="B78" s="1021"/>
      <c r="C78" s="1021"/>
      <c r="D78" s="1021" t="s">
        <v>945</v>
      </c>
      <c r="E78" s="1021"/>
      <c r="F78" s="1174">
        <f t="shared" si="13"/>
        <v>0</v>
      </c>
      <c r="G78" s="1174">
        <f t="shared" si="13"/>
        <v>0</v>
      </c>
      <c r="H78" s="1003">
        <v>0</v>
      </c>
      <c r="I78" s="1003">
        <v>0</v>
      </c>
      <c r="J78" s="1003">
        <v>0</v>
      </c>
      <c r="K78" s="1489">
        <v>0</v>
      </c>
    </row>
    <row r="79" spans="1:13" ht="19.5" customHeight="1">
      <c r="A79" s="1021"/>
      <c r="B79" s="1021"/>
      <c r="C79" s="1021"/>
      <c r="D79" s="1021" t="s">
        <v>946</v>
      </c>
      <c r="E79" s="1021"/>
      <c r="F79" s="1174">
        <f t="shared" si="13"/>
        <v>1452939</v>
      </c>
      <c r="G79" s="1174">
        <f t="shared" si="13"/>
        <v>1452939</v>
      </c>
      <c r="H79" s="1003">
        <v>1452939</v>
      </c>
      <c r="I79" s="1003">
        <v>1452939</v>
      </c>
      <c r="J79" s="1003">
        <v>0</v>
      </c>
      <c r="K79" s="1489">
        <v>0</v>
      </c>
    </row>
    <row r="80" spans="1:13" ht="23.25" customHeight="1">
      <c r="A80" s="1730" t="s">
        <v>2178</v>
      </c>
      <c r="B80" s="1730"/>
      <c r="C80" s="1730"/>
      <c r="D80" s="1730"/>
      <c r="E80" s="1731"/>
      <c r="F80" s="1744" t="s">
        <v>2179</v>
      </c>
      <c r="G80" s="1745"/>
      <c r="H80" s="1033" t="s">
        <v>2180</v>
      </c>
      <c r="I80" s="1034" t="s">
        <v>921</v>
      </c>
      <c r="J80" s="1033" t="s">
        <v>2181</v>
      </c>
      <c r="K80" s="1493" t="s">
        <v>922</v>
      </c>
      <c r="L80" s="1005"/>
      <c r="M80" s="1036"/>
    </row>
    <row r="81" spans="1:13" ht="23.25" customHeight="1">
      <c r="A81" s="1732"/>
      <c r="B81" s="1732"/>
      <c r="C81" s="1732"/>
      <c r="D81" s="1732"/>
      <c r="E81" s="1733"/>
      <c r="F81" s="1035" t="s">
        <v>2182</v>
      </c>
      <c r="G81" s="1035" t="s">
        <v>2183</v>
      </c>
      <c r="H81" s="1035" t="s">
        <v>2182</v>
      </c>
      <c r="I81" s="1035" t="s">
        <v>2183</v>
      </c>
      <c r="J81" s="1035" t="s">
        <v>2182</v>
      </c>
      <c r="K81" s="1486" t="s">
        <v>2183</v>
      </c>
      <c r="L81" s="1005"/>
      <c r="M81" s="1037"/>
    </row>
    <row r="82" spans="1:13" ht="19.5" customHeight="1">
      <c r="A82" s="1021"/>
      <c r="B82" s="1021"/>
      <c r="C82" s="1021" t="s">
        <v>947</v>
      </c>
      <c r="D82" s="1021"/>
      <c r="E82" s="1021"/>
      <c r="F82" s="1174">
        <f>H82+J82</f>
        <v>336279</v>
      </c>
      <c r="G82" s="1174">
        <f>I82+K82</f>
        <v>336279</v>
      </c>
      <c r="H82" s="1174">
        <f>SUM(H83:H84)</f>
        <v>336279</v>
      </c>
      <c r="I82" s="1174">
        <f t="shared" ref="I82:K82" si="19">SUM(I83:I84)</f>
        <v>336279</v>
      </c>
      <c r="J82" s="1174">
        <f t="shared" si="19"/>
        <v>0</v>
      </c>
      <c r="K82" s="1494">
        <f t="shared" si="19"/>
        <v>0</v>
      </c>
    </row>
    <row r="83" spans="1:13" ht="19.5" customHeight="1">
      <c r="A83" s="1021"/>
      <c r="B83" s="1021"/>
      <c r="C83" s="1021"/>
      <c r="D83" s="1021" t="s">
        <v>948</v>
      </c>
      <c r="E83" s="1021"/>
      <c r="F83" s="1174">
        <f t="shared" ref="F83:G98" si="20">H83+J83</f>
        <v>336279</v>
      </c>
      <c r="G83" s="1174">
        <f t="shared" si="20"/>
        <v>336279</v>
      </c>
      <c r="H83" s="1003">
        <v>336279</v>
      </c>
      <c r="I83" s="1003">
        <v>336279</v>
      </c>
      <c r="J83" s="1003">
        <v>0</v>
      </c>
      <c r="K83" s="1489">
        <v>0</v>
      </c>
    </row>
    <row r="84" spans="1:13" ht="19.5" customHeight="1">
      <c r="A84" s="1021"/>
      <c r="B84" s="1021"/>
      <c r="C84" s="1021"/>
      <c r="D84" s="1021" t="s">
        <v>949</v>
      </c>
      <c r="E84" s="1021"/>
      <c r="F84" s="1174">
        <f t="shared" si="20"/>
        <v>0</v>
      </c>
      <c r="G84" s="1174">
        <f t="shared" si="20"/>
        <v>0</v>
      </c>
      <c r="H84" s="1003">
        <v>0</v>
      </c>
      <c r="I84" s="1003">
        <v>0</v>
      </c>
      <c r="J84" s="1003">
        <v>0</v>
      </c>
      <c r="K84" s="1489">
        <v>0</v>
      </c>
    </row>
    <row r="85" spans="1:13" ht="19.5" customHeight="1">
      <c r="A85" s="1021"/>
      <c r="B85" s="1021"/>
      <c r="C85" s="1021" t="s">
        <v>950</v>
      </c>
      <c r="D85" s="1021"/>
      <c r="E85" s="1021"/>
      <c r="F85" s="1174">
        <f t="shared" si="20"/>
        <v>0</v>
      </c>
      <c r="G85" s="1174">
        <f t="shared" si="20"/>
        <v>0</v>
      </c>
      <c r="H85" s="1174">
        <f>SUM(H86:H87)</f>
        <v>0</v>
      </c>
      <c r="I85" s="1174">
        <f t="shared" ref="I85:K85" si="21">SUM(I86:I87)</f>
        <v>0</v>
      </c>
      <c r="J85" s="1174">
        <f t="shared" si="21"/>
        <v>0</v>
      </c>
      <c r="K85" s="1494">
        <f t="shared" si="21"/>
        <v>0</v>
      </c>
    </row>
    <row r="86" spans="1:13" ht="19.5" customHeight="1">
      <c r="A86" s="1021"/>
      <c r="B86" s="1021"/>
      <c r="C86" s="1021"/>
      <c r="D86" s="1021" t="s">
        <v>951</v>
      </c>
      <c r="E86" s="1021"/>
      <c r="F86" s="1174">
        <f t="shared" si="20"/>
        <v>0</v>
      </c>
      <c r="G86" s="1174">
        <f t="shared" si="20"/>
        <v>0</v>
      </c>
      <c r="H86" s="1003">
        <v>0</v>
      </c>
      <c r="I86" s="1003">
        <v>0</v>
      </c>
      <c r="J86" s="1003">
        <v>0</v>
      </c>
      <c r="K86" s="1489">
        <v>0</v>
      </c>
    </row>
    <row r="87" spans="1:13" ht="19.5" customHeight="1">
      <c r="A87" s="1021"/>
      <c r="B87" s="1021"/>
      <c r="C87" s="1021"/>
      <c r="D87" s="1021" t="s">
        <v>952</v>
      </c>
      <c r="E87" s="1021"/>
      <c r="F87" s="1174">
        <f t="shared" si="20"/>
        <v>0</v>
      </c>
      <c r="G87" s="1174">
        <f t="shared" si="20"/>
        <v>0</v>
      </c>
      <c r="H87" s="1003">
        <v>0</v>
      </c>
      <c r="I87" s="1003">
        <v>0</v>
      </c>
      <c r="J87" s="1003">
        <v>0</v>
      </c>
      <c r="K87" s="1489">
        <v>0</v>
      </c>
    </row>
    <row r="88" spans="1:13" ht="19.5" customHeight="1">
      <c r="A88" s="1021"/>
      <c r="B88" s="1021"/>
      <c r="C88" s="1021" t="s">
        <v>953</v>
      </c>
      <c r="D88" s="1021"/>
      <c r="E88" s="1021"/>
      <c r="F88" s="1174">
        <f t="shared" si="20"/>
        <v>0</v>
      </c>
      <c r="G88" s="1174">
        <f t="shared" si="20"/>
        <v>0</v>
      </c>
      <c r="H88" s="1174">
        <f>SUM(H89:H90)</f>
        <v>0</v>
      </c>
      <c r="I88" s="1174">
        <f t="shared" ref="I88:K88" si="22">SUM(I89:I90)</f>
        <v>0</v>
      </c>
      <c r="J88" s="1174">
        <f t="shared" si="22"/>
        <v>0</v>
      </c>
      <c r="K88" s="1494">
        <f t="shared" si="22"/>
        <v>0</v>
      </c>
    </row>
    <row r="89" spans="1:13" ht="19.5" customHeight="1">
      <c r="A89" s="1021"/>
      <c r="B89" s="1021"/>
      <c r="C89" s="1021"/>
      <c r="D89" s="1021" t="s">
        <v>954</v>
      </c>
      <c r="E89" s="1021"/>
      <c r="F89" s="1174">
        <f t="shared" si="20"/>
        <v>0</v>
      </c>
      <c r="G89" s="1174">
        <f t="shared" si="20"/>
        <v>0</v>
      </c>
      <c r="H89" s="1003">
        <v>0</v>
      </c>
      <c r="I89" s="1003">
        <v>0</v>
      </c>
      <c r="J89" s="1003">
        <v>0</v>
      </c>
      <c r="K89" s="1489">
        <v>0</v>
      </c>
    </row>
    <row r="90" spans="1:13" ht="19.5" customHeight="1">
      <c r="A90" s="1021"/>
      <c r="B90" s="1021"/>
      <c r="C90" s="1021" t="s">
        <v>876</v>
      </c>
      <c r="D90" s="1021" t="s">
        <v>2191</v>
      </c>
      <c r="E90" s="1021"/>
      <c r="F90" s="1174">
        <f t="shared" si="20"/>
        <v>0</v>
      </c>
      <c r="G90" s="1174">
        <f t="shared" si="20"/>
        <v>0</v>
      </c>
      <c r="H90" s="1003">
        <v>0</v>
      </c>
      <c r="I90" s="1003">
        <v>0</v>
      </c>
      <c r="J90" s="1003">
        <v>0</v>
      </c>
      <c r="K90" s="1489">
        <v>0</v>
      </c>
    </row>
    <row r="91" spans="1:13" ht="19.5" customHeight="1">
      <c r="A91" s="1021"/>
      <c r="B91" s="1022" t="s">
        <v>955</v>
      </c>
      <c r="C91" s="1021"/>
      <c r="D91" s="1021"/>
      <c r="E91" s="1021"/>
      <c r="F91" s="1174">
        <f t="shared" si="20"/>
        <v>839957</v>
      </c>
      <c r="G91" s="1174">
        <f t="shared" si="20"/>
        <v>839957</v>
      </c>
      <c r="H91" s="1174">
        <f>H92+H97+H101+H108+H114+H117</f>
        <v>703428</v>
      </c>
      <c r="I91" s="1174">
        <f t="shared" ref="I91:K91" si="23">I92+I97+I101+I108+I114+I117</f>
        <v>703428</v>
      </c>
      <c r="J91" s="1174">
        <f t="shared" si="23"/>
        <v>136529</v>
      </c>
      <c r="K91" s="1494">
        <f t="shared" si="23"/>
        <v>136529</v>
      </c>
    </row>
    <row r="92" spans="1:13" ht="19.5" customHeight="1">
      <c r="A92" s="1021"/>
      <c r="B92" s="1021"/>
      <c r="C92" s="1022" t="s">
        <v>924</v>
      </c>
      <c r="D92" s="1021"/>
      <c r="E92" s="1021"/>
      <c r="F92" s="1174">
        <f t="shared" si="20"/>
        <v>2767</v>
      </c>
      <c r="G92" s="1174">
        <f t="shared" si="20"/>
        <v>2767</v>
      </c>
      <c r="H92" s="1174">
        <f>SUM(H93:H96)</f>
        <v>0</v>
      </c>
      <c r="I92" s="1174">
        <f t="shared" ref="I92:K92" si="24">SUM(I93:I96)</f>
        <v>0</v>
      </c>
      <c r="J92" s="1174">
        <f t="shared" si="24"/>
        <v>2767</v>
      </c>
      <c r="K92" s="1494">
        <f t="shared" si="24"/>
        <v>2767</v>
      </c>
    </row>
    <row r="93" spans="1:13" ht="19.5" customHeight="1">
      <c r="A93" s="1021"/>
      <c r="B93" s="1021"/>
      <c r="C93" s="1022"/>
      <c r="D93" s="1021" t="s">
        <v>925</v>
      </c>
      <c r="E93" s="1021"/>
      <c r="F93" s="1174">
        <f t="shared" si="20"/>
        <v>0</v>
      </c>
      <c r="G93" s="1174">
        <f t="shared" si="20"/>
        <v>0</v>
      </c>
      <c r="H93" s="1003">
        <v>0</v>
      </c>
      <c r="I93" s="1003">
        <v>0</v>
      </c>
      <c r="J93" s="1003">
        <v>0</v>
      </c>
      <c r="K93" s="1489">
        <v>0</v>
      </c>
    </row>
    <row r="94" spans="1:13" ht="19.5" customHeight="1">
      <c r="A94" s="1021"/>
      <c r="B94" s="1021"/>
      <c r="C94" s="1022"/>
      <c r="D94" s="1021" t="s">
        <v>926</v>
      </c>
      <c r="E94" s="1021"/>
      <c r="F94" s="1174">
        <f t="shared" si="20"/>
        <v>0</v>
      </c>
      <c r="G94" s="1174">
        <f t="shared" si="20"/>
        <v>0</v>
      </c>
      <c r="H94" s="1003">
        <v>0</v>
      </c>
      <c r="I94" s="1003">
        <v>0</v>
      </c>
      <c r="J94" s="1003">
        <v>0</v>
      </c>
      <c r="K94" s="1489">
        <v>0</v>
      </c>
    </row>
    <row r="95" spans="1:13" ht="19.5" customHeight="1">
      <c r="A95" s="1021"/>
      <c r="B95" s="1021"/>
      <c r="C95" s="1022"/>
      <c r="D95" s="1021" t="s">
        <v>927</v>
      </c>
      <c r="E95" s="1021"/>
      <c r="F95" s="1174">
        <f t="shared" si="20"/>
        <v>2767</v>
      </c>
      <c r="G95" s="1174">
        <f t="shared" si="20"/>
        <v>2767</v>
      </c>
      <c r="H95" s="1003">
        <v>0</v>
      </c>
      <c r="I95" s="1003">
        <v>0</v>
      </c>
      <c r="J95" s="1003">
        <v>2767</v>
      </c>
      <c r="K95" s="1489">
        <v>2767</v>
      </c>
    </row>
    <row r="96" spans="1:13" ht="19.5" customHeight="1">
      <c r="A96" s="1021"/>
      <c r="B96" s="1021"/>
      <c r="C96" s="1022"/>
      <c r="D96" s="1021" t="s">
        <v>928</v>
      </c>
      <c r="E96" s="1021"/>
      <c r="F96" s="1174">
        <f t="shared" si="20"/>
        <v>0</v>
      </c>
      <c r="G96" s="1174">
        <f t="shared" si="20"/>
        <v>0</v>
      </c>
      <c r="H96" s="1003">
        <v>0</v>
      </c>
      <c r="I96" s="1003">
        <v>0</v>
      </c>
      <c r="J96" s="1003">
        <v>0</v>
      </c>
      <c r="K96" s="1489">
        <v>0</v>
      </c>
    </row>
    <row r="97" spans="1:11" ht="19.5" customHeight="1">
      <c r="A97" s="1021"/>
      <c r="B97" s="1021"/>
      <c r="C97" s="1022" t="s">
        <v>929</v>
      </c>
      <c r="D97" s="1021"/>
      <c r="E97" s="1021"/>
      <c r="F97" s="1174">
        <f t="shared" si="20"/>
        <v>0</v>
      </c>
      <c r="G97" s="1174">
        <f t="shared" si="20"/>
        <v>0</v>
      </c>
      <c r="H97" s="1174">
        <f>SUM(H98:H100)</f>
        <v>0</v>
      </c>
      <c r="I97" s="1174">
        <f t="shared" ref="I97:K97" si="25">SUM(I98:I100)</f>
        <v>0</v>
      </c>
      <c r="J97" s="1174">
        <f t="shared" si="25"/>
        <v>0</v>
      </c>
      <c r="K97" s="1494">
        <f t="shared" si="25"/>
        <v>0</v>
      </c>
    </row>
    <row r="98" spans="1:11" ht="19.5" customHeight="1">
      <c r="A98" s="1021"/>
      <c r="B98" s="1021"/>
      <c r="C98" s="1022"/>
      <c r="D98" s="1021" t="s">
        <v>930</v>
      </c>
      <c r="E98" s="1021"/>
      <c r="F98" s="1174">
        <f t="shared" si="20"/>
        <v>0</v>
      </c>
      <c r="G98" s="1174">
        <f t="shared" si="20"/>
        <v>0</v>
      </c>
      <c r="H98" s="1003">
        <v>0</v>
      </c>
      <c r="I98" s="1003">
        <v>0</v>
      </c>
      <c r="J98" s="1003">
        <v>0</v>
      </c>
      <c r="K98" s="1489">
        <v>0</v>
      </c>
    </row>
    <row r="99" spans="1:11" ht="19.5" customHeight="1">
      <c r="A99" s="1021"/>
      <c r="B99" s="1021"/>
      <c r="C99" s="1022"/>
      <c r="D99" s="1021" t="s">
        <v>931</v>
      </c>
      <c r="E99" s="1021"/>
      <c r="F99" s="1174">
        <f t="shared" ref="F99:G105" si="26">H99+J99</f>
        <v>0</v>
      </c>
      <c r="G99" s="1174">
        <f t="shared" si="26"/>
        <v>0</v>
      </c>
      <c r="H99" s="1003">
        <v>0</v>
      </c>
      <c r="I99" s="1003">
        <v>0</v>
      </c>
      <c r="J99" s="1003">
        <v>0</v>
      </c>
      <c r="K99" s="1489">
        <v>0</v>
      </c>
    </row>
    <row r="100" spans="1:11" ht="19.5" customHeight="1">
      <c r="A100" s="1021"/>
      <c r="B100" s="1021"/>
      <c r="C100" s="1022"/>
      <c r="D100" s="1021" t="s">
        <v>932</v>
      </c>
      <c r="E100" s="1021"/>
      <c r="F100" s="1174">
        <f t="shared" si="26"/>
        <v>0</v>
      </c>
      <c r="G100" s="1174">
        <f t="shared" si="26"/>
        <v>0</v>
      </c>
      <c r="H100" s="1003">
        <v>0</v>
      </c>
      <c r="I100" s="1003">
        <v>0</v>
      </c>
      <c r="J100" s="1003">
        <v>0</v>
      </c>
      <c r="K100" s="1489">
        <v>0</v>
      </c>
    </row>
    <row r="101" spans="1:11" ht="19.5" customHeight="1">
      <c r="A101" s="1021"/>
      <c r="B101" s="1021"/>
      <c r="C101" s="1022" t="s">
        <v>933</v>
      </c>
      <c r="D101" s="1021"/>
      <c r="E101" s="1021"/>
      <c r="F101" s="1174">
        <f t="shared" si="26"/>
        <v>837190</v>
      </c>
      <c r="G101" s="1174">
        <f t="shared" si="26"/>
        <v>837190</v>
      </c>
      <c r="H101" s="1174">
        <f>SUM(H102:H105)</f>
        <v>703428</v>
      </c>
      <c r="I101" s="1174">
        <f t="shared" ref="I101:K101" si="27">SUM(I102:I105)</f>
        <v>703428</v>
      </c>
      <c r="J101" s="1174">
        <f t="shared" si="27"/>
        <v>133762</v>
      </c>
      <c r="K101" s="1494">
        <f t="shared" si="27"/>
        <v>133762</v>
      </c>
    </row>
    <row r="102" spans="1:11" ht="19.5" customHeight="1">
      <c r="A102" s="1021"/>
      <c r="B102" s="1021"/>
      <c r="C102" s="1022"/>
      <c r="D102" s="1021" t="s">
        <v>934</v>
      </c>
      <c r="E102" s="1021"/>
      <c r="F102" s="1174">
        <f t="shared" si="26"/>
        <v>0</v>
      </c>
      <c r="G102" s="1174">
        <f t="shared" si="26"/>
        <v>0</v>
      </c>
      <c r="H102" s="1003">
        <v>0</v>
      </c>
      <c r="I102" s="1003">
        <v>0</v>
      </c>
      <c r="J102" s="1003">
        <v>0</v>
      </c>
      <c r="K102" s="1489">
        <v>0</v>
      </c>
    </row>
    <row r="103" spans="1:11" ht="19.5" customHeight="1">
      <c r="A103" s="1021"/>
      <c r="B103" s="1021"/>
      <c r="C103" s="1022"/>
      <c r="D103" s="1021" t="s">
        <v>935</v>
      </c>
      <c r="E103" s="1021"/>
      <c r="F103" s="1174">
        <f t="shared" si="26"/>
        <v>0</v>
      </c>
      <c r="G103" s="1174">
        <f t="shared" si="26"/>
        <v>0</v>
      </c>
      <c r="H103" s="1003">
        <v>0</v>
      </c>
      <c r="I103" s="1003">
        <v>0</v>
      </c>
      <c r="J103" s="1003">
        <v>0</v>
      </c>
      <c r="K103" s="1489">
        <v>0</v>
      </c>
    </row>
    <row r="104" spans="1:11" ht="19.5" customHeight="1">
      <c r="A104" s="1021"/>
      <c r="B104" s="1021"/>
      <c r="C104" s="1022"/>
      <c r="D104" s="1021" t="s">
        <v>936</v>
      </c>
      <c r="E104" s="1021"/>
      <c r="F104" s="1174">
        <f t="shared" si="26"/>
        <v>0</v>
      </c>
      <c r="G104" s="1174">
        <f t="shared" si="26"/>
        <v>0</v>
      </c>
      <c r="H104" s="1003">
        <v>0</v>
      </c>
      <c r="I104" s="1003">
        <v>0</v>
      </c>
      <c r="J104" s="1003">
        <v>0</v>
      </c>
      <c r="K104" s="1489">
        <v>0</v>
      </c>
    </row>
    <row r="105" spans="1:11" ht="19.5" customHeight="1">
      <c r="A105" s="1021"/>
      <c r="B105" s="1021"/>
      <c r="C105" s="1022"/>
      <c r="D105" s="1021" t="s">
        <v>937</v>
      </c>
      <c r="E105" s="1021"/>
      <c r="F105" s="1174">
        <f t="shared" si="26"/>
        <v>837190</v>
      </c>
      <c r="G105" s="1174">
        <f t="shared" si="26"/>
        <v>837190</v>
      </c>
      <c r="H105" s="1003">
        <v>703428</v>
      </c>
      <c r="I105" s="1003">
        <v>703428</v>
      </c>
      <c r="J105" s="1003">
        <v>133762</v>
      </c>
      <c r="K105" s="1489">
        <v>133762</v>
      </c>
    </row>
    <row r="106" spans="1:11" ht="19.8" customHeight="1">
      <c r="A106" s="1730" t="s">
        <v>2178</v>
      </c>
      <c r="B106" s="1730"/>
      <c r="C106" s="1730"/>
      <c r="D106" s="1730"/>
      <c r="E106" s="1731"/>
      <c r="F106" s="1744" t="s">
        <v>2179</v>
      </c>
      <c r="G106" s="1745"/>
      <c r="H106" s="1033" t="s">
        <v>2180</v>
      </c>
      <c r="I106" s="1034" t="s">
        <v>921</v>
      </c>
      <c r="J106" s="1033" t="s">
        <v>2181</v>
      </c>
      <c r="K106" s="1493" t="s">
        <v>922</v>
      </c>
    </row>
    <row r="107" spans="1:11" ht="19.8" customHeight="1">
      <c r="A107" s="1732"/>
      <c r="B107" s="1732"/>
      <c r="C107" s="1732"/>
      <c r="D107" s="1732"/>
      <c r="E107" s="1733"/>
      <c r="F107" s="1035" t="s">
        <v>2182</v>
      </c>
      <c r="G107" s="1035" t="s">
        <v>2183</v>
      </c>
      <c r="H107" s="1035" t="s">
        <v>2182</v>
      </c>
      <c r="I107" s="1035" t="s">
        <v>2183</v>
      </c>
      <c r="J107" s="1035" t="s">
        <v>2182</v>
      </c>
      <c r="K107" s="1486" t="s">
        <v>2183</v>
      </c>
    </row>
    <row r="108" spans="1:11" ht="20.25" customHeight="1">
      <c r="A108" s="1021"/>
      <c r="B108" s="1021"/>
      <c r="C108" s="1022" t="s">
        <v>938</v>
      </c>
      <c r="D108" s="1021"/>
      <c r="E108" s="1021"/>
      <c r="F108" s="1174">
        <f t="shared" ref="F108:G108" si="28">SUM(F109:F113)</f>
        <v>0</v>
      </c>
      <c r="G108" s="1174">
        <f t="shared" si="28"/>
        <v>0</v>
      </c>
      <c r="H108" s="1174">
        <f>SUM(H109:H113)</f>
        <v>0</v>
      </c>
      <c r="I108" s="1174">
        <f t="shared" ref="I108:K108" si="29">SUM(I109:I113)</f>
        <v>0</v>
      </c>
      <c r="J108" s="1174">
        <f t="shared" si="29"/>
        <v>0</v>
      </c>
      <c r="K108" s="1494">
        <f t="shared" si="29"/>
        <v>0</v>
      </c>
    </row>
    <row r="109" spans="1:11" ht="20.25" customHeight="1">
      <c r="A109" s="1021"/>
      <c r="B109" s="1021"/>
      <c r="C109" s="1022"/>
      <c r="D109" s="1021" t="s">
        <v>939</v>
      </c>
      <c r="E109" s="1021"/>
      <c r="F109" s="1174">
        <f>H109+J109</f>
        <v>0</v>
      </c>
      <c r="G109" s="1174">
        <f>I109+K109</f>
        <v>0</v>
      </c>
      <c r="H109" s="1003">
        <v>0</v>
      </c>
      <c r="I109" s="1003">
        <v>0</v>
      </c>
      <c r="J109" s="1003">
        <v>0</v>
      </c>
      <c r="K109" s="1489">
        <v>0</v>
      </c>
    </row>
    <row r="110" spans="1:11" ht="20.25" customHeight="1">
      <c r="A110" s="1021"/>
      <c r="B110" s="1021"/>
      <c r="C110" s="1022"/>
      <c r="D110" s="1021" t="s">
        <v>940</v>
      </c>
      <c r="E110" s="1021"/>
      <c r="F110" s="1174">
        <f t="shared" ref="F110:G118" si="30">H110+J110</f>
        <v>0</v>
      </c>
      <c r="G110" s="1174">
        <f t="shared" si="30"/>
        <v>0</v>
      </c>
      <c r="H110" s="1003">
        <v>0</v>
      </c>
      <c r="I110" s="1003">
        <v>0</v>
      </c>
      <c r="J110" s="1003">
        <v>0</v>
      </c>
      <c r="K110" s="1489">
        <v>0</v>
      </c>
    </row>
    <row r="111" spans="1:11" ht="20.25" customHeight="1">
      <c r="A111" s="1021"/>
      <c r="B111" s="1021"/>
      <c r="C111" s="1022"/>
      <c r="D111" s="1021" t="s">
        <v>941</v>
      </c>
      <c r="E111" s="1021"/>
      <c r="F111" s="1174">
        <f t="shared" si="30"/>
        <v>0</v>
      </c>
      <c r="G111" s="1174">
        <f t="shared" si="30"/>
        <v>0</v>
      </c>
      <c r="H111" s="1003">
        <v>0</v>
      </c>
      <c r="I111" s="1003">
        <v>0</v>
      </c>
      <c r="J111" s="1003">
        <v>0</v>
      </c>
      <c r="K111" s="1489">
        <v>0</v>
      </c>
    </row>
    <row r="112" spans="1:11" ht="20.25" customHeight="1">
      <c r="A112" s="1021"/>
      <c r="B112" s="1021"/>
      <c r="C112" s="1022"/>
      <c r="D112" s="1021" t="s">
        <v>942</v>
      </c>
      <c r="E112" s="1021"/>
      <c r="F112" s="1174">
        <f t="shared" si="30"/>
        <v>0</v>
      </c>
      <c r="G112" s="1174">
        <f t="shared" si="30"/>
        <v>0</v>
      </c>
      <c r="H112" s="1003">
        <v>0</v>
      </c>
      <c r="I112" s="1003">
        <v>0</v>
      </c>
      <c r="J112" s="1003">
        <v>0</v>
      </c>
      <c r="K112" s="1489">
        <v>0</v>
      </c>
    </row>
    <row r="113" spans="1:11" ht="20.25" customHeight="1">
      <c r="A113" s="1021"/>
      <c r="B113" s="1021"/>
      <c r="C113" s="1022"/>
      <c r="D113" s="1021" t="s">
        <v>943</v>
      </c>
      <c r="E113" s="1021"/>
      <c r="F113" s="1174">
        <f t="shared" si="30"/>
        <v>0</v>
      </c>
      <c r="G113" s="1174">
        <f t="shared" si="30"/>
        <v>0</v>
      </c>
      <c r="H113" s="1003">
        <v>0</v>
      </c>
      <c r="I113" s="1003">
        <v>0</v>
      </c>
      <c r="J113" s="1003">
        <v>0</v>
      </c>
      <c r="K113" s="1489">
        <v>0</v>
      </c>
    </row>
    <row r="114" spans="1:11" ht="20.25" customHeight="1">
      <c r="A114" s="1021"/>
      <c r="B114" s="1021"/>
      <c r="C114" s="1021" t="s">
        <v>944</v>
      </c>
      <c r="D114" s="1021"/>
      <c r="E114" s="1021"/>
      <c r="F114" s="1174">
        <f t="shared" si="30"/>
        <v>0</v>
      </c>
      <c r="G114" s="1174">
        <f t="shared" si="30"/>
        <v>0</v>
      </c>
      <c r="H114" s="1174">
        <f>SUM(H115:H116)</f>
        <v>0</v>
      </c>
      <c r="I114" s="1174">
        <f t="shared" ref="I114:K114" si="31">SUM(I115:I116)</f>
        <v>0</v>
      </c>
      <c r="J114" s="1174">
        <f t="shared" si="31"/>
        <v>0</v>
      </c>
      <c r="K114" s="1494">
        <f t="shared" si="31"/>
        <v>0</v>
      </c>
    </row>
    <row r="115" spans="1:11" ht="20.25" customHeight="1">
      <c r="A115" s="1021"/>
      <c r="B115" s="1021"/>
      <c r="C115" s="1021"/>
      <c r="D115" s="1021" t="s">
        <v>945</v>
      </c>
      <c r="E115" s="1021"/>
      <c r="F115" s="1174">
        <f t="shared" si="30"/>
        <v>0</v>
      </c>
      <c r="G115" s="1174">
        <f t="shared" si="30"/>
        <v>0</v>
      </c>
      <c r="H115" s="1003">
        <v>0</v>
      </c>
      <c r="I115" s="1003">
        <v>0</v>
      </c>
      <c r="J115" s="1003">
        <v>0</v>
      </c>
      <c r="K115" s="1489">
        <v>0</v>
      </c>
    </row>
    <row r="116" spans="1:11" ht="20.25" customHeight="1">
      <c r="A116" s="1021"/>
      <c r="B116" s="1021"/>
      <c r="C116" s="1021"/>
      <c r="D116" s="1021" t="s">
        <v>946</v>
      </c>
      <c r="E116" s="1021"/>
      <c r="F116" s="1174">
        <f t="shared" si="30"/>
        <v>0</v>
      </c>
      <c r="G116" s="1174">
        <f t="shared" si="30"/>
        <v>0</v>
      </c>
      <c r="H116" s="1003">
        <v>0</v>
      </c>
      <c r="I116" s="1003">
        <v>0</v>
      </c>
      <c r="J116" s="1003">
        <v>0</v>
      </c>
      <c r="K116" s="1489">
        <v>0</v>
      </c>
    </row>
    <row r="117" spans="1:11" ht="20.25" customHeight="1">
      <c r="A117" s="1021"/>
      <c r="B117" s="1021"/>
      <c r="C117" s="1021" t="s">
        <v>956</v>
      </c>
      <c r="D117" s="1021"/>
      <c r="E117" s="1021"/>
      <c r="F117" s="1174">
        <f t="shared" si="30"/>
        <v>0</v>
      </c>
      <c r="G117" s="1174">
        <f t="shared" si="30"/>
        <v>0</v>
      </c>
      <c r="H117" s="1003">
        <v>0</v>
      </c>
      <c r="I117" s="1003">
        <v>0</v>
      </c>
      <c r="J117" s="1003">
        <v>0</v>
      </c>
      <c r="K117" s="1489">
        <v>0</v>
      </c>
    </row>
    <row r="118" spans="1:11" ht="20.25" customHeight="1">
      <c r="A118" s="1021"/>
      <c r="B118" s="1024" t="s">
        <v>912</v>
      </c>
      <c r="C118" s="1021"/>
      <c r="D118" s="1021"/>
      <c r="E118" s="1021"/>
      <c r="F118" s="1174">
        <f t="shared" si="30"/>
        <v>12280419</v>
      </c>
      <c r="G118" s="1174">
        <f t="shared" si="30"/>
        <v>12280419</v>
      </c>
      <c r="H118" s="1174">
        <f>H56+H91</f>
        <v>12143890</v>
      </c>
      <c r="I118" s="1174">
        <f t="shared" ref="I118:K118" si="32">I56+I91</f>
        <v>12143890</v>
      </c>
      <c r="J118" s="1174">
        <f t="shared" si="32"/>
        <v>136529</v>
      </c>
      <c r="K118" s="1494">
        <f t="shared" si="32"/>
        <v>136529</v>
      </c>
    </row>
    <row r="119" spans="1:11" ht="20.25" customHeight="1">
      <c r="A119" s="1021"/>
      <c r="B119" s="1021" t="s">
        <v>957</v>
      </c>
      <c r="C119" s="1021"/>
      <c r="D119" s="1021"/>
      <c r="E119" s="1021"/>
      <c r="F119" s="1003"/>
      <c r="G119" s="1003"/>
      <c r="H119" s="1025"/>
      <c r="I119" s="1026"/>
      <c r="J119" s="1026"/>
      <c r="K119" s="1490"/>
    </row>
    <row r="120" spans="1:11" ht="20.25" customHeight="1">
      <c r="A120" s="1021"/>
      <c r="B120" s="1021" t="s">
        <v>958</v>
      </c>
      <c r="C120" s="1021"/>
      <c r="D120" s="1021"/>
      <c r="E120" s="1021"/>
      <c r="F120" s="1003">
        <v>435000</v>
      </c>
      <c r="G120" s="1003">
        <v>435000</v>
      </c>
      <c r="H120" s="1027"/>
      <c r="I120" s="1028"/>
      <c r="J120" s="1028"/>
      <c r="K120" s="1491"/>
    </row>
    <row r="121" spans="1:11" ht="20.25" customHeight="1">
      <c r="A121" s="1021"/>
      <c r="B121" s="1021" t="s">
        <v>959</v>
      </c>
      <c r="C121" s="1021"/>
      <c r="D121" s="1021"/>
      <c r="E121" s="1021"/>
      <c r="F121" s="1003"/>
      <c r="G121" s="1003"/>
      <c r="H121" s="1027"/>
      <c r="I121" s="1028"/>
      <c r="J121" s="1028"/>
      <c r="K121" s="1491"/>
    </row>
    <row r="122" spans="1:11" ht="20.25" customHeight="1">
      <c r="A122" s="1021"/>
      <c r="B122" s="1021" t="s">
        <v>960</v>
      </c>
      <c r="C122" s="1021"/>
      <c r="D122" s="1021"/>
      <c r="E122" s="1021"/>
      <c r="F122" s="1003">
        <v>93703</v>
      </c>
      <c r="G122" s="1003">
        <v>93703</v>
      </c>
      <c r="H122" s="1027"/>
      <c r="I122" s="1028"/>
      <c r="J122" s="1028"/>
      <c r="K122" s="1491"/>
    </row>
    <row r="123" spans="1:11" ht="20.25" customHeight="1">
      <c r="A123" s="1005"/>
      <c r="B123" s="1021" t="s">
        <v>956</v>
      </c>
      <c r="C123" s="1005"/>
      <c r="D123" s="1005"/>
      <c r="E123" s="1005"/>
      <c r="F123" s="1003"/>
      <c r="G123" s="1003"/>
      <c r="H123" s="1027"/>
      <c r="I123" s="1028"/>
      <c r="J123" s="1028"/>
      <c r="K123" s="1491"/>
    </row>
    <row r="124" spans="1:11" ht="20.25" customHeight="1">
      <c r="A124" s="1021"/>
      <c r="B124" s="1021" t="s">
        <v>961</v>
      </c>
      <c r="C124" s="1021"/>
      <c r="D124" s="1021"/>
      <c r="E124" s="1021"/>
      <c r="F124" s="1003"/>
      <c r="G124" s="1003"/>
      <c r="H124" s="1027"/>
      <c r="I124" s="1028"/>
      <c r="J124" s="1028"/>
      <c r="K124" s="1491"/>
    </row>
    <row r="125" spans="1:11" ht="20.25" customHeight="1">
      <c r="A125" s="1021" t="s">
        <v>962</v>
      </c>
      <c r="B125" s="1021"/>
      <c r="C125" s="1021"/>
      <c r="D125" s="1021"/>
      <c r="E125" s="1021"/>
      <c r="F125" s="1003"/>
      <c r="G125" s="1003"/>
      <c r="H125" s="1027"/>
      <c r="I125" s="1028"/>
      <c r="J125" s="1028"/>
      <c r="K125" s="1491"/>
    </row>
    <row r="126" spans="1:11" ht="20.25" customHeight="1">
      <c r="A126" s="1021"/>
      <c r="B126" s="1021" t="s">
        <v>2192</v>
      </c>
      <c r="C126" s="1021"/>
      <c r="D126" s="1021"/>
      <c r="E126" s="1021"/>
      <c r="F126" s="1003"/>
      <c r="G126" s="1003"/>
      <c r="H126" s="1027"/>
      <c r="I126" s="1028"/>
      <c r="J126" s="1028"/>
      <c r="K126" s="1491"/>
    </row>
    <row r="127" spans="1:11" ht="20.25" customHeight="1">
      <c r="A127" s="1024" t="s">
        <v>2186</v>
      </c>
      <c r="B127" s="1021"/>
      <c r="C127" s="1021"/>
      <c r="D127" s="1021"/>
      <c r="E127" s="1038"/>
      <c r="F127" s="1174">
        <f>F118+F120+F122</f>
        <v>12809122</v>
      </c>
      <c r="G127" s="1003">
        <f>SUM(G118:G126)</f>
        <v>12809122</v>
      </c>
      <c r="H127" s="1027"/>
      <c r="I127" s="1028"/>
      <c r="J127" s="1028"/>
      <c r="K127" s="1491"/>
    </row>
    <row r="128" spans="1:11" ht="20.25" customHeight="1">
      <c r="A128" s="1021" t="s">
        <v>963</v>
      </c>
      <c r="B128" s="1021"/>
      <c r="C128" s="1021"/>
      <c r="D128" s="1021"/>
      <c r="E128" s="1039"/>
      <c r="F128" s="1174">
        <f>F53-F127</f>
        <v>358211756</v>
      </c>
      <c r="G128" s="1003"/>
      <c r="H128" s="1027"/>
      <c r="I128" s="1028"/>
      <c r="J128" s="1028"/>
      <c r="K128" s="1491"/>
    </row>
    <row r="129" spans="1:11" ht="20.25" customHeight="1">
      <c r="A129" s="1021" t="s">
        <v>2187</v>
      </c>
      <c r="B129" s="1021"/>
      <c r="C129" s="1021"/>
      <c r="D129" s="1021"/>
      <c r="E129" s="1021"/>
      <c r="F129" s="1174">
        <f>SUM(F127:F128)</f>
        <v>371020878</v>
      </c>
      <c r="G129" s="1003"/>
      <c r="H129" s="1027"/>
      <c r="I129" s="1028"/>
      <c r="J129" s="1028"/>
      <c r="K129" s="1491"/>
    </row>
    <row r="130" spans="1:11" ht="20.25" customHeight="1">
      <c r="A130" s="1021" t="s">
        <v>964</v>
      </c>
      <c r="B130" s="1021"/>
      <c r="C130" s="1021"/>
      <c r="D130" s="1021"/>
      <c r="E130" s="1021"/>
      <c r="F130" s="1003">
        <v>44286</v>
      </c>
      <c r="G130" s="1003"/>
      <c r="H130" s="1040"/>
      <c r="I130" s="1028"/>
      <c r="J130" s="1028"/>
      <c r="K130" s="1491"/>
    </row>
    <row r="131" spans="1:11" ht="20.25" customHeight="1">
      <c r="A131" s="1024" t="s">
        <v>965</v>
      </c>
      <c r="B131" s="1021"/>
      <c r="C131" s="1021"/>
      <c r="D131" s="1021"/>
      <c r="E131" s="1021"/>
      <c r="F131" s="1174">
        <f>F53-F127+F130</f>
        <v>358256042</v>
      </c>
      <c r="G131" s="1003"/>
      <c r="H131" s="1041"/>
      <c r="I131" s="1032"/>
      <c r="J131" s="1032"/>
      <c r="K131" s="1492"/>
    </row>
    <row r="132" spans="1:11" ht="23.25" customHeight="1">
      <c r="A132" s="1005" t="s">
        <v>966</v>
      </c>
      <c r="B132" s="1005"/>
      <c r="C132" s="1005"/>
      <c r="D132" s="1005"/>
      <c r="E132" s="1005" t="s">
        <v>967</v>
      </c>
      <c r="F132" s="1739" t="s">
        <v>2188</v>
      </c>
      <c r="G132" s="1740"/>
      <c r="H132" s="1006" t="s">
        <v>968</v>
      </c>
      <c r="I132" s="1006"/>
      <c r="J132" s="1741" t="s">
        <v>2236</v>
      </c>
      <c r="K132" s="1741"/>
    </row>
    <row r="133" spans="1:11" ht="17.399999999999999">
      <c r="A133" s="1005"/>
      <c r="B133" s="1005"/>
      <c r="C133" s="1005"/>
      <c r="D133" s="1005"/>
      <c r="E133" s="1005"/>
      <c r="F133" s="1742" t="s">
        <v>2189</v>
      </c>
      <c r="G133" s="1743"/>
      <c r="H133" s="1006"/>
      <c r="I133" s="1006"/>
      <c r="J133" s="1006"/>
      <c r="K133" s="1006"/>
    </row>
    <row r="134" spans="1:11" ht="17.399999999999999">
      <c r="A134" s="1005" t="s">
        <v>970</v>
      </c>
    </row>
    <row r="135" spans="1:11" ht="17.399999999999999">
      <c r="A135" s="1005" t="s">
        <v>2190</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6029248B-1B0E-4C20-A41C-238443552E8C}"/>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ignoredErrors>
    <ignoredError sqref="H13:K13 I22:K22 H31:K31 H114:K114" formulaRange="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038C3-BAEB-4E09-BE35-CC9D9B3B585E}">
  <sheetPr>
    <tabColor rgb="FFFF0000"/>
  </sheetPr>
  <dimension ref="A1:M135"/>
  <sheetViews>
    <sheetView showGridLines="0" topLeftCell="A10" zoomScale="115" zoomScaleNormal="115" workbookViewId="0">
      <pane xSplit="5" topLeftCell="F1" activePane="topRight" state="frozen"/>
      <selection pane="topRight" activeCell="J21" sqref="J21"/>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36" t="s">
        <v>1293</v>
      </c>
      <c r="B1" s="1736"/>
      <c r="C1" s="1736"/>
      <c r="D1" s="1736"/>
      <c r="E1" s="1005"/>
      <c r="F1" s="1006"/>
      <c r="G1" s="1006"/>
      <c r="H1" s="1006"/>
      <c r="I1" s="1006"/>
      <c r="J1" s="1007" t="s">
        <v>871</v>
      </c>
      <c r="K1" s="1008" t="s">
        <v>872</v>
      </c>
      <c r="L1" s="1009" t="s">
        <v>873</v>
      </c>
    </row>
    <row r="2" spans="1:12" ht="21" customHeight="1">
      <c r="A2" s="1737" t="s">
        <v>2174</v>
      </c>
      <c r="B2" s="1737"/>
      <c r="C2" s="1737"/>
      <c r="D2" s="1737"/>
      <c r="E2" s="1011" t="s">
        <v>874</v>
      </c>
      <c r="F2" s="1012"/>
      <c r="G2" s="1012"/>
      <c r="H2" s="1012"/>
      <c r="I2" s="1012"/>
      <c r="J2" s="1007" t="s">
        <v>2175</v>
      </c>
      <c r="K2" s="1013" t="s">
        <v>875</v>
      </c>
    </row>
    <row r="3" spans="1:12" ht="33">
      <c r="A3" s="1738" t="s">
        <v>2176</v>
      </c>
      <c r="B3" s="1738"/>
      <c r="C3" s="1738"/>
      <c r="D3" s="1738"/>
      <c r="E3" s="1738"/>
      <c r="F3" s="1738"/>
      <c r="G3" s="1738"/>
      <c r="H3" s="1738"/>
      <c r="I3" s="1738"/>
      <c r="J3" s="1738"/>
      <c r="K3" s="1738"/>
    </row>
    <row r="4" spans="1:12" ht="27" customHeight="1">
      <c r="A4" s="1014"/>
      <c r="B4" s="1014"/>
      <c r="C4" s="1014"/>
      <c r="D4" s="1014"/>
      <c r="E4" s="1014" t="s">
        <v>876</v>
      </c>
      <c r="F4" s="1015"/>
      <c r="G4" s="1016" t="s">
        <v>2290</v>
      </c>
      <c r="H4" s="1006"/>
      <c r="I4" s="1015"/>
      <c r="J4" s="1015"/>
      <c r="K4" s="1017" t="s">
        <v>877</v>
      </c>
    </row>
    <row r="5" spans="1:12" ht="23.25" customHeight="1">
      <c r="A5" s="1730" t="s">
        <v>2178</v>
      </c>
      <c r="B5" s="1730"/>
      <c r="C5" s="1730"/>
      <c r="D5" s="1730"/>
      <c r="E5" s="1731"/>
      <c r="F5" s="1734" t="s">
        <v>2179</v>
      </c>
      <c r="G5" s="1735"/>
      <c r="H5" s="1018" t="s">
        <v>2180</v>
      </c>
      <c r="I5" s="1019" t="s">
        <v>878</v>
      </c>
      <c r="J5" s="1018" t="s">
        <v>2181</v>
      </c>
      <c r="K5" s="1488" t="s">
        <v>879</v>
      </c>
    </row>
    <row r="6" spans="1:12" ht="23.25" customHeight="1">
      <c r="A6" s="1732"/>
      <c r="B6" s="1732"/>
      <c r="C6" s="1732"/>
      <c r="D6" s="1732"/>
      <c r="E6" s="1733"/>
      <c r="F6" s="1007" t="s">
        <v>2182</v>
      </c>
      <c r="G6" s="1007" t="s">
        <v>2183</v>
      </c>
      <c r="H6" s="1007" t="s">
        <v>2182</v>
      </c>
      <c r="I6" s="1007" t="s">
        <v>2183</v>
      </c>
      <c r="J6" s="1007" t="s">
        <v>2182</v>
      </c>
      <c r="K6" s="1487" t="s">
        <v>2183</v>
      </c>
    </row>
    <row r="7" spans="1:12" ht="19.5" customHeight="1">
      <c r="A7" s="1005"/>
      <c r="B7" s="1020" t="s">
        <v>880</v>
      </c>
      <c r="C7" s="1005"/>
      <c r="D7" s="1005"/>
      <c r="E7" s="1005"/>
      <c r="F7" s="1174">
        <f t="shared" ref="F7:G7" si="0">F8+F18+F19+F20+F21+F22+F25+F31+F34+F35+F36</f>
        <v>15515635</v>
      </c>
      <c r="G7" s="1174">
        <f t="shared" si="0"/>
        <v>54159456</v>
      </c>
      <c r="H7" s="1174">
        <f>H8+H18+H19+H20+H21+H22+H25+H31+H34+H35+H36</f>
        <v>15511123</v>
      </c>
      <c r="I7" s="1174">
        <f t="shared" ref="I7:K7" si="1">I8+I18+I19+I20+I21+I22+I25+I31+I34+I35+I36</f>
        <v>54122232</v>
      </c>
      <c r="J7" s="1174">
        <f t="shared" si="1"/>
        <v>4512</v>
      </c>
      <c r="K7" s="1494">
        <f t="shared" si="1"/>
        <v>37224</v>
      </c>
    </row>
    <row r="8" spans="1:12" ht="19.5" customHeight="1">
      <c r="A8" s="1021"/>
      <c r="B8" s="1021"/>
      <c r="C8" s="1022" t="s">
        <v>881</v>
      </c>
      <c r="D8" s="1021"/>
      <c r="E8" s="1021"/>
      <c r="F8" s="1174">
        <f t="shared" ref="F8:G8" si="2">F9+F10+F11+F12+F13+F16+F17</f>
        <v>13295446</v>
      </c>
      <c r="G8" s="1174">
        <f t="shared" si="2"/>
        <v>49559727</v>
      </c>
      <c r="H8" s="1174">
        <f>H9+H10+H11+H12+H13+H16+H17</f>
        <v>13295446</v>
      </c>
      <c r="I8" s="1174">
        <f t="shared" ref="I8:K8" si="3">I9+I10+I11+I12+I13+I16+I17</f>
        <v>49559727</v>
      </c>
      <c r="J8" s="1174">
        <f t="shared" si="3"/>
        <v>0</v>
      </c>
      <c r="K8" s="1494">
        <f t="shared" si="3"/>
        <v>0</v>
      </c>
    </row>
    <row r="9" spans="1:12" ht="19.5" customHeight="1">
      <c r="A9" s="1021"/>
      <c r="B9" s="1021"/>
      <c r="C9" s="1022"/>
      <c r="D9" s="1021" t="s">
        <v>882</v>
      </c>
      <c r="E9" s="1005"/>
      <c r="F9" s="1174">
        <f>H9+J9</f>
        <v>12515</v>
      </c>
      <c r="G9" s="1174">
        <f>I9+K9</f>
        <v>23370</v>
      </c>
      <c r="H9" s="1003">
        <v>12515</v>
      </c>
      <c r="I9" s="1003">
        <f>10855+H9</f>
        <v>23370</v>
      </c>
      <c r="J9" s="1003">
        <v>0</v>
      </c>
      <c r="K9" s="1489">
        <v>0</v>
      </c>
    </row>
    <row r="10" spans="1:12" ht="19.5" customHeight="1">
      <c r="A10" s="1021"/>
      <c r="B10" s="1021"/>
      <c r="C10" s="1022"/>
      <c r="D10" s="1021" t="s">
        <v>883</v>
      </c>
      <c r="E10" s="1021"/>
      <c r="F10" s="1174">
        <f t="shared" ref="F10:G12" si="4">H10+J10</f>
        <v>42826</v>
      </c>
      <c r="G10" s="1174">
        <f t="shared" si="4"/>
        <v>98722</v>
      </c>
      <c r="H10" s="1003">
        <v>42826</v>
      </c>
      <c r="I10" s="1003">
        <f>55896+H10</f>
        <v>98722</v>
      </c>
      <c r="J10" s="1003">
        <v>0</v>
      </c>
      <c r="K10" s="1489">
        <v>0</v>
      </c>
    </row>
    <row r="11" spans="1:12" ht="19.5" customHeight="1">
      <c r="A11" s="1021"/>
      <c r="B11" s="1021"/>
      <c r="C11" s="1022"/>
      <c r="D11" s="1021" t="s">
        <v>884</v>
      </c>
      <c r="E11" s="1021"/>
      <c r="F11" s="1174">
        <f t="shared" si="4"/>
        <v>1735</v>
      </c>
      <c r="G11" s="1174">
        <f t="shared" si="4"/>
        <v>4242</v>
      </c>
      <c r="H11" s="1003">
        <v>1735</v>
      </c>
      <c r="I11" s="1003">
        <f>2507+H11</f>
        <v>4242</v>
      </c>
      <c r="J11" s="1003">
        <v>0</v>
      </c>
      <c r="K11" s="1489">
        <v>0</v>
      </c>
    </row>
    <row r="12" spans="1:12" ht="19.5" customHeight="1">
      <c r="A12" s="1021"/>
      <c r="B12" s="1021"/>
      <c r="C12" s="1022"/>
      <c r="D12" s="1021" t="s">
        <v>885</v>
      </c>
      <c r="E12" s="1021"/>
      <c r="F12" s="1174">
        <f t="shared" si="4"/>
        <v>0</v>
      </c>
      <c r="G12" s="1174">
        <f t="shared" si="4"/>
        <v>0</v>
      </c>
      <c r="H12" s="1003">
        <v>0</v>
      </c>
      <c r="I12" s="1003">
        <v>0</v>
      </c>
      <c r="J12" s="1003">
        <v>0</v>
      </c>
      <c r="K12" s="1489">
        <v>0</v>
      </c>
    </row>
    <row r="13" spans="1:12" ht="19.5" customHeight="1">
      <c r="A13" s="1021"/>
      <c r="B13" s="1021"/>
      <c r="C13" s="1022"/>
      <c r="D13" s="1021" t="s">
        <v>886</v>
      </c>
      <c r="E13" s="1021"/>
      <c r="F13" s="1174">
        <f>H13+J13</f>
        <v>14506</v>
      </c>
      <c r="G13" s="1174">
        <f>I13+K13</f>
        <v>45264</v>
      </c>
      <c r="H13" s="1174">
        <f>SUM(H14:H15)</f>
        <v>14506</v>
      </c>
      <c r="I13" s="1174">
        <f t="shared" ref="I13:K13" si="5">SUM(I14:I15)</f>
        <v>45264</v>
      </c>
      <c r="J13" s="1174">
        <f t="shared" si="5"/>
        <v>0</v>
      </c>
      <c r="K13" s="1494">
        <f t="shared" si="5"/>
        <v>0</v>
      </c>
    </row>
    <row r="14" spans="1:12" ht="19.5" customHeight="1">
      <c r="A14" s="1021"/>
      <c r="B14" s="1021"/>
      <c r="C14" s="1022"/>
      <c r="D14" s="1021"/>
      <c r="E14" s="1021" t="s">
        <v>887</v>
      </c>
      <c r="F14" s="1174">
        <f t="shared" ref="F14:G28" si="6">H14+J14</f>
        <v>0</v>
      </c>
      <c r="G14" s="1174">
        <f t="shared" si="6"/>
        <v>0</v>
      </c>
      <c r="H14" s="1003">
        <v>0</v>
      </c>
      <c r="I14" s="1003">
        <v>0</v>
      </c>
      <c r="J14" s="1003">
        <v>0</v>
      </c>
      <c r="K14" s="1489">
        <v>0</v>
      </c>
    </row>
    <row r="15" spans="1:12" ht="19.5" customHeight="1">
      <c r="A15" s="1021"/>
      <c r="B15" s="1021"/>
      <c r="C15" s="1022"/>
      <c r="D15" s="1021"/>
      <c r="E15" s="1021" t="s">
        <v>888</v>
      </c>
      <c r="F15" s="1174">
        <f t="shared" si="6"/>
        <v>14506</v>
      </c>
      <c r="G15" s="1174">
        <f t="shared" si="6"/>
        <v>45264</v>
      </c>
      <c r="H15" s="1003">
        <v>14506</v>
      </c>
      <c r="I15" s="1003">
        <f>30758+H15</f>
        <v>45264</v>
      </c>
      <c r="J15" s="1003">
        <v>0</v>
      </c>
      <c r="K15" s="1489">
        <v>0</v>
      </c>
    </row>
    <row r="16" spans="1:12" ht="19.5" customHeight="1">
      <c r="A16" s="1021"/>
      <c r="B16" s="1021"/>
      <c r="C16" s="1022"/>
      <c r="D16" s="1021" t="s">
        <v>889</v>
      </c>
      <c r="E16" s="1021"/>
      <c r="F16" s="1174">
        <f t="shared" si="6"/>
        <v>13223864</v>
      </c>
      <c r="G16" s="1174">
        <f t="shared" si="6"/>
        <v>49388129</v>
      </c>
      <c r="H16" s="1003">
        <v>13223864</v>
      </c>
      <c r="I16" s="1003">
        <f>36164265+H16</f>
        <v>49388129</v>
      </c>
      <c r="J16" s="1003">
        <v>0</v>
      </c>
      <c r="K16" s="1489">
        <v>0</v>
      </c>
    </row>
    <row r="17" spans="1:11" ht="19.5" customHeight="1">
      <c r="A17" s="1021"/>
      <c r="B17" s="1021"/>
      <c r="C17" s="1022"/>
      <c r="D17" s="1021" t="s">
        <v>890</v>
      </c>
      <c r="E17" s="1021"/>
      <c r="F17" s="1174">
        <f t="shared" si="6"/>
        <v>0</v>
      </c>
      <c r="G17" s="1174">
        <f t="shared" si="6"/>
        <v>0</v>
      </c>
      <c r="H17" s="1003">
        <v>0</v>
      </c>
      <c r="I17" s="1003">
        <v>0</v>
      </c>
      <c r="J17" s="1003">
        <v>0</v>
      </c>
      <c r="K17" s="1489">
        <v>0</v>
      </c>
    </row>
    <row r="18" spans="1:11" ht="19.5" customHeight="1">
      <c r="A18" s="1021"/>
      <c r="B18" s="1021"/>
      <c r="C18" s="1023" t="s">
        <v>891</v>
      </c>
      <c r="D18" s="1021"/>
      <c r="E18" s="1021"/>
      <c r="F18" s="1174">
        <f t="shared" si="6"/>
        <v>0</v>
      </c>
      <c r="G18" s="1174">
        <f t="shared" si="6"/>
        <v>0</v>
      </c>
      <c r="H18" s="1003">
        <v>0</v>
      </c>
      <c r="I18" s="1003">
        <v>0</v>
      </c>
      <c r="J18" s="1003">
        <v>0</v>
      </c>
      <c r="K18" s="1489">
        <v>0</v>
      </c>
    </row>
    <row r="19" spans="1:11" ht="19.5" customHeight="1">
      <c r="A19" s="1021"/>
      <c r="B19" s="1021"/>
      <c r="C19" s="1023" t="s">
        <v>892</v>
      </c>
      <c r="D19" s="1021"/>
      <c r="E19" s="1021"/>
      <c r="F19" s="1174">
        <f t="shared" si="6"/>
        <v>28</v>
      </c>
      <c r="G19" s="1174">
        <f t="shared" si="6"/>
        <v>28</v>
      </c>
      <c r="H19" s="1003">
        <v>28</v>
      </c>
      <c r="I19" s="1003">
        <v>28</v>
      </c>
      <c r="J19" s="1003">
        <v>0</v>
      </c>
      <c r="K19" s="1489">
        <v>0</v>
      </c>
    </row>
    <row r="20" spans="1:11" ht="19.5" customHeight="1">
      <c r="A20" s="1021"/>
      <c r="B20" s="1021"/>
      <c r="C20" s="1023" t="s">
        <v>893</v>
      </c>
      <c r="D20" s="1021"/>
      <c r="E20" s="1021"/>
      <c r="F20" s="1174">
        <f t="shared" si="6"/>
        <v>609260</v>
      </c>
      <c r="G20" s="1174">
        <f t="shared" si="6"/>
        <v>1049160</v>
      </c>
      <c r="H20" s="1003">
        <v>609260</v>
      </c>
      <c r="I20" s="1003">
        <f>439900+H20</f>
        <v>1049160</v>
      </c>
      <c r="J20" s="1003">
        <v>0</v>
      </c>
      <c r="K20" s="1489">
        <v>0</v>
      </c>
    </row>
    <row r="21" spans="1:11" ht="19.5" customHeight="1">
      <c r="A21" s="1021"/>
      <c r="B21" s="1021"/>
      <c r="C21" s="1023" t="s">
        <v>894</v>
      </c>
      <c r="D21" s="1021"/>
      <c r="E21" s="1021"/>
      <c r="F21" s="1174">
        <f t="shared" si="6"/>
        <v>0</v>
      </c>
      <c r="G21" s="1174">
        <f t="shared" si="6"/>
        <v>0</v>
      </c>
      <c r="H21" s="1003">
        <v>0</v>
      </c>
      <c r="I21" s="1003">
        <v>0</v>
      </c>
      <c r="J21" s="1003">
        <v>0</v>
      </c>
      <c r="K21" s="1489">
        <v>0</v>
      </c>
    </row>
    <row r="22" spans="1:11" ht="19.5" customHeight="1">
      <c r="A22" s="1021"/>
      <c r="B22" s="1021"/>
      <c r="C22" s="1023" t="s">
        <v>895</v>
      </c>
      <c r="D22" s="1021"/>
      <c r="E22" s="1021"/>
      <c r="F22" s="1174">
        <f t="shared" si="6"/>
        <v>185700</v>
      </c>
      <c r="G22" s="1174">
        <f t="shared" si="6"/>
        <v>328689</v>
      </c>
      <c r="H22" s="1174">
        <f>SUM(H23:H24)</f>
        <v>185700</v>
      </c>
      <c r="I22" s="1174">
        <f t="shared" ref="I22:K22" si="7">SUM(I23:I24)</f>
        <v>328689</v>
      </c>
      <c r="J22" s="1174">
        <f t="shared" si="7"/>
        <v>0</v>
      </c>
      <c r="K22" s="1494">
        <f t="shared" si="7"/>
        <v>0</v>
      </c>
    </row>
    <row r="23" spans="1:11" ht="19.5" customHeight="1">
      <c r="A23" s="1021"/>
      <c r="B23" s="1021"/>
      <c r="C23" s="1005"/>
      <c r="D23" s="1023" t="s">
        <v>896</v>
      </c>
      <c r="E23" s="1021"/>
      <c r="F23" s="1174">
        <f t="shared" si="6"/>
        <v>185700</v>
      </c>
      <c r="G23" s="1174">
        <f t="shared" si="6"/>
        <v>328689</v>
      </c>
      <c r="H23" s="1003">
        <v>185700</v>
      </c>
      <c r="I23" s="1003">
        <f>142989+H23</f>
        <v>328689</v>
      </c>
      <c r="J23" s="1003">
        <v>0</v>
      </c>
      <c r="K23" s="1489">
        <v>0</v>
      </c>
    </row>
    <row r="24" spans="1:11" ht="19.5" customHeight="1">
      <c r="A24" s="1021"/>
      <c r="B24" s="1021"/>
      <c r="C24" s="1021"/>
      <c r="D24" s="1021" t="s">
        <v>897</v>
      </c>
      <c r="E24" s="1021"/>
      <c r="F24" s="1174">
        <f t="shared" si="6"/>
        <v>0</v>
      </c>
      <c r="G24" s="1174">
        <f t="shared" si="6"/>
        <v>0</v>
      </c>
      <c r="H24" s="1003">
        <v>0</v>
      </c>
      <c r="I24" s="1003">
        <v>0</v>
      </c>
      <c r="J24" s="1003">
        <v>0</v>
      </c>
      <c r="K24" s="1489">
        <v>0</v>
      </c>
    </row>
    <row r="25" spans="1:11" ht="19.5" customHeight="1">
      <c r="A25" s="1021"/>
      <c r="B25" s="1021"/>
      <c r="C25" s="1021" t="s">
        <v>898</v>
      </c>
      <c r="D25" s="1021"/>
      <c r="E25" s="1021"/>
      <c r="F25" s="1174">
        <f t="shared" si="6"/>
        <v>0</v>
      </c>
      <c r="G25" s="1174">
        <f t="shared" si="6"/>
        <v>0</v>
      </c>
      <c r="H25" s="1174">
        <f>SUM(H26:H28)</f>
        <v>0</v>
      </c>
      <c r="I25" s="1174">
        <v>0</v>
      </c>
      <c r="J25" s="1174">
        <v>0</v>
      </c>
      <c r="K25" s="1494">
        <v>0</v>
      </c>
    </row>
    <row r="26" spans="1:11" ht="19.5" customHeight="1">
      <c r="A26" s="1021"/>
      <c r="B26" s="1021"/>
      <c r="C26" s="1021"/>
      <c r="D26" s="1021" t="s">
        <v>899</v>
      </c>
      <c r="E26" s="1021"/>
      <c r="F26" s="1174">
        <f t="shared" si="6"/>
        <v>0</v>
      </c>
      <c r="G26" s="1174">
        <f t="shared" si="6"/>
        <v>0</v>
      </c>
      <c r="H26" s="1003">
        <v>0</v>
      </c>
      <c r="I26" s="1003">
        <v>0</v>
      </c>
      <c r="J26" s="1003">
        <v>0</v>
      </c>
      <c r="K26" s="1489">
        <v>0</v>
      </c>
    </row>
    <row r="27" spans="1:11" ht="19.5" customHeight="1">
      <c r="A27" s="1021"/>
      <c r="B27" s="1021"/>
      <c r="C27" s="1021"/>
      <c r="D27" s="1021" t="s">
        <v>900</v>
      </c>
      <c r="E27" s="1021"/>
      <c r="F27" s="1174">
        <f t="shared" si="6"/>
        <v>0</v>
      </c>
      <c r="G27" s="1174">
        <f t="shared" si="6"/>
        <v>0</v>
      </c>
      <c r="H27" s="1003">
        <v>0</v>
      </c>
      <c r="I27" s="1003">
        <v>0</v>
      </c>
      <c r="J27" s="1003">
        <v>0</v>
      </c>
      <c r="K27" s="1489">
        <v>0</v>
      </c>
    </row>
    <row r="28" spans="1:11" ht="19.5" customHeight="1">
      <c r="A28" s="1021"/>
      <c r="B28" s="1021"/>
      <c r="C28" s="1021"/>
      <c r="D28" s="1021" t="s">
        <v>901</v>
      </c>
      <c r="E28" s="1021"/>
      <c r="F28" s="1174">
        <f t="shared" si="6"/>
        <v>0</v>
      </c>
      <c r="G28" s="1174">
        <f t="shared" si="6"/>
        <v>0</v>
      </c>
      <c r="H28" s="1003">
        <v>0</v>
      </c>
      <c r="I28" s="1003">
        <v>0</v>
      </c>
      <c r="J28" s="1003">
        <v>0</v>
      </c>
      <c r="K28" s="1489">
        <v>0</v>
      </c>
    </row>
    <row r="29" spans="1:11" ht="18.600000000000001" customHeight="1">
      <c r="A29" s="1730" t="s">
        <v>2178</v>
      </c>
      <c r="B29" s="1730"/>
      <c r="C29" s="1730"/>
      <c r="D29" s="1730"/>
      <c r="E29" s="1731"/>
      <c r="F29" s="1734" t="s">
        <v>2179</v>
      </c>
      <c r="G29" s="1735"/>
      <c r="H29" s="1018" t="s">
        <v>2180</v>
      </c>
      <c r="I29" s="1019" t="s">
        <v>878</v>
      </c>
      <c r="J29" s="1018" t="s">
        <v>2181</v>
      </c>
      <c r="K29" s="1488" t="s">
        <v>879</v>
      </c>
    </row>
    <row r="30" spans="1:11" ht="18.600000000000001" customHeight="1">
      <c r="A30" s="1732"/>
      <c r="B30" s="1732"/>
      <c r="C30" s="1732"/>
      <c r="D30" s="1732"/>
      <c r="E30" s="1733"/>
      <c r="F30" s="1007" t="s">
        <v>2182</v>
      </c>
      <c r="G30" s="1007" t="s">
        <v>2183</v>
      </c>
      <c r="H30" s="1007" t="s">
        <v>2182</v>
      </c>
      <c r="I30" s="1007" t="s">
        <v>2183</v>
      </c>
      <c r="J30" s="1007" t="s">
        <v>2182</v>
      </c>
      <c r="K30" s="1487" t="s">
        <v>2183</v>
      </c>
    </row>
    <row r="31" spans="1:11" ht="19.5" customHeight="1">
      <c r="A31" s="1021"/>
      <c r="B31" s="1021"/>
      <c r="C31" s="1021" t="s">
        <v>902</v>
      </c>
      <c r="D31" s="1021"/>
      <c r="E31" s="1021"/>
      <c r="F31" s="1174">
        <f>H31+J31</f>
        <v>1407500</v>
      </c>
      <c r="G31" s="1174">
        <f>I31+K31</f>
        <v>3008691</v>
      </c>
      <c r="H31" s="1174">
        <f>SUM(H32:H33)</f>
        <v>1407500</v>
      </c>
      <c r="I31" s="1174">
        <f t="shared" ref="I31:K31" si="8">SUM(I32:I33)</f>
        <v>3008691</v>
      </c>
      <c r="J31" s="1174">
        <f t="shared" si="8"/>
        <v>0</v>
      </c>
      <c r="K31" s="1494">
        <f t="shared" si="8"/>
        <v>0</v>
      </c>
    </row>
    <row r="32" spans="1:11" ht="19.5" customHeight="1">
      <c r="A32" s="1021"/>
      <c r="B32" s="1021"/>
      <c r="C32" s="1021"/>
      <c r="D32" s="1021" t="s">
        <v>903</v>
      </c>
      <c r="E32" s="1021"/>
      <c r="F32" s="1174">
        <f t="shared" ref="F32:G42" si="9">H32+J32</f>
        <v>1407500</v>
      </c>
      <c r="G32" s="1174">
        <f t="shared" si="9"/>
        <v>3008691</v>
      </c>
      <c r="H32" s="1003">
        <v>1407500</v>
      </c>
      <c r="I32" s="1003">
        <f>1601191+H32</f>
        <v>3008691</v>
      </c>
      <c r="J32" s="1003">
        <v>0</v>
      </c>
      <c r="K32" s="1489">
        <v>0</v>
      </c>
    </row>
    <row r="33" spans="1:11" ht="19.5" customHeight="1">
      <c r="A33" s="1021"/>
      <c r="B33" s="1021"/>
      <c r="C33" s="1021"/>
      <c r="D33" s="1021" t="s">
        <v>904</v>
      </c>
      <c r="E33" s="1021"/>
      <c r="F33" s="1174">
        <f t="shared" si="9"/>
        <v>0</v>
      </c>
      <c r="G33" s="1174">
        <f t="shared" si="9"/>
        <v>0</v>
      </c>
      <c r="H33" s="1003">
        <v>0</v>
      </c>
      <c r="I33" s="1003">
        <v>0</v>
      </c>
      <c r="J33" s="1003">
        <v>0</v>
      </c>
      <c r="K33" s="1489">
        <v>0</v>
      </c>
    </row>
    <row r="34" spans="1:11" ht="19.5" customHeight="1">
      <c r="A34" s="1021"/>
      <c r="B34" s="1021"/>
      <c r="C34" s="1021" t="s">
        <v>905</v>
      </c>
      <c r="D34" s="1021"/>
      <c r="E34" s="1021"/>
      <c r="F34" s="1174">
        <f t="shared" si="9"/>
        <v>0</v>
      </c>
      <c r="G34" s="1174">
        <f t="shared" si="9"/>
        <v>0</v>
      </c>
      <c r="H34" s="1003">
        <v>0</v>
      </c>
      <c r="I34" s="1003">
        <v>0</v>
      </c>
      <c r="J34" s="1003">
        <v>0</v>
      </c>
      <c r="K34" s="1489">
        <v>0</v>
      </c>
    </row>
    <row r="35" spans="1:11" ht="19.5" customHeight="1">
      <c r="A35" s="1021"/>
      <c r="B35" s="1021"/>
      <c r="C35" s="1021" t="s">
        <v>906</v>
      </c>
      <c r="D35" s="1021"/>
      <c r="E35" s="1021"/>
      <c r="F35" s="1174">
        <f t="shared" si="9"/>
        <v>0</v>
      </c>
      <c r="G35" s="1174">
        <f t="shared" si="9"/>
        <v>0</v>
      </c>
      <c r="H35" s="1003">
        <v>0</v>
      </c>
      <c r="I35" s="1003">
        <v>0</v>
      </c>
      <c r="J35" s="1003">
        <v>0</v>
      </c>
      <c r="K35" s="1489">
        <v>0</v>
      </c>
    </row>
    <row r="36" spans="1:11" ht="19.5" customHeight="1">
      <c r="A36" s="1021"/>
      <c r="B36" s="1021"/>
      <c r="C36" s="1021" t="s">
        <v>907</v>
      </c>
      <c r="D36" s="1021"/>
      <c r="E36" s="1021"/>
      <c r="F36" s="1174">
        <f t="shared" si="9"/>
        <v>17701</v>
      </c>
      <c r="G36" s="1174">
        <f t="shared" si="9"/>
        <v>213161</v>
      </c>
      <c r="H36" s="1003">
        <v>13189</v>
      </c>
      <c r="I36" s="1003">
        <f>162748+H36</f>
        <v>175937</v>
      </c>
      <c r="J36" s="1003">
        <v>4512</v>
      </c>
      <c r="K36" s="1489">
        <f>32712+J36</f>
        <v>37224</v>
      </c>
    </row>
    <row r="37" spans="1:11" ht="19.5" customHeight="1">
      <c r="A37" s="1021"/>
      <c r="B37" s="1021" t="s">
        <v>955</v>
      </c>
      <c r="C37" s="1021"/>
      <c r="D37" s="1021"/>
      <c r="E37" s="1021"/>
      <c r="F37" s="1174">
        <f t="shared" si="9"/>
        <v>0</v>
      </c>
      <c r="G37" s="1174">
        <f t="shared" si="9"/>
        <v>0</v>
      </c>
      <c r="H37" s="1003">
        <f>SUM(H38)</f>
        <v>0</v>
      </c>
      <c r="I37" s="1003">
        <f t="shared" ref="I37:K37" si="10">SUM(I38)</f>
        <v>0</v>
      </c>
      <c r="J37" s="1003">
        <f t="shared" si="10"/>
        <v>0</v>
      </c>
      <c r="K37" s="1489">
        <f t="shared" si="10"/>
        <v>0</v>
      </c>
    </row>
    <row r="38" spans="1:11" ht="19.5" customHeight="1">
      <c r="A38" s="1021"/>
      <c r="B38" s="1021"/>
      <c r="C38" s="1021" t="s">
        <v>908</v>
      </c>
      <c r="D38" s="1021"/>
      <c r="E38" s="1021"/>
      <c r="F38" s="1174">
        <f t="shared" si="9"/>
        <v>0</v>
      </c>
      <c r="G38" s="1174">
        <f t="shared" si="9"/>
        <v>0</v>
      </c>
      <c r="H38" s="1003">
        <f>SUM(H39:H42)</f>
        <v>0</v>
      </c>
      <c r="I38" s="1003">
        <v>0</v>
      </c>
      <c r="J38" s="1003">
        <v>0</v>
      </c>
      <c r="K38" s="1489">
        <v>0</v>
      </c>
    </row>
    <row r="39" spans="1:11" ht="19.5" customHeight="1">
      <c r="A39" s="1021"/>
      <c r="B39" s="1021"/>
      <c r="C39" s="1021"/>
      <c r="D39" s="1021" t="s">
        <v>909</v>
      </c>
      <c r="E39" s="1021"/>
      <c r="F39" s="1174">
        <f t="shared" si="9"/>
        <v>0</v>
      </c>
      <c r="G39" s="1174">
        <f t="shared" si="9"/>
        <v>0</v>
      </c>
      <c r="H39" s="1003">
        <v>0</v>
      </c>
      <c r="I39" s="1003">
        <v>0</v>
      </c>
      <c r="J39" s="1003">
        <v>0</v>
      </c>
      <c r="K39" s="1489">
        <v>0</v>
      </c>
    </row>
    <row r="40" spans="1:11" ht="19.5" customHeight="1">
      <c r="A40" s="1021"/>
      <c r="B40" s="1021"/>
      <c r="C40" s="1021"/>
      <c r="D40" s="1021" t="s">
        <v>910</v>
      </c>
      <c r="E40" s="1021"/>
      <c r="F40" s="1174">
        <f t="shared" si="9"/>
        <v>0</v>
      </c>
      <c r="G40" s="1174">
        <f t="shared" si="9"/>
        <v>0</v>
      </c>
      <c r="H40" s="1003">
        <v>0</v>
      </c>
      <c r="I40" s="1003">
        <v>0</v>
      </c>
      <c r="J40" s="1003">
        <v>0</v>
      </c>
      <c r="K40" s="1489">
        <v>0</v>
      </c>
    </row>
    <row r="41" spans="1:11" ht="19.5" customHeight="1">
      <c r="A41" s="1021"/>
      <c r="B41" s="1021"/>
      <c r="C41" s="1021"/>
      <c r="D41" s="1021" t="s">
        <v>911</v>
      </c>
      <c r="E41" s="1021"/>
      <c r="F41" s="1174">
        <f t="shared" si="9"/>
        <v>0</v>
      </c>
      <c r="G41" s="1174">
        <f t="shared" si="9"/>
        <v>0</v>
      </c>
      <c r="H41" s="1003">
        <v>0</v>
      </c>
      <c r="I41" s="1003">
        <v>0</v>
      </c>
      <c r="J41" s="1003">
        <v>0</v>
      </c>
      <c r="K41" s="1489">
        <v>0</v>
      </c>
    </row>
    <row r="42" spans="1:11" ht="19.5" customHeight="1">
      <c r="A42" s="1021"/>
      <c r="B42" s="1021"/>
      <c r="C42" s="1021"/>
      <c r="D42" s="1021" t="s">
        <v>897</v>
      </c>
      <c r="E42" s="1021"/>
      <c r="F42" s="1174">
        <f t="shared" si="9"/>
        <v>0</v>
      </c>
      <c r="G42" s="1174">
        <f t="shared" si="9"/>
        <v>0</v>
      </c>
      <c r="H42" s="1003"/>
      <c r="I42" s="1003">
        <v>0</v>
      </c>
      <c r="J42" s="1003">
        <v>0</v>
      </c>
      <c r="K42" s="1489">
        <v>0</v>
      </c>
    </row>
    <row r="43" spans="1:11" ht="19.5" customHeight="1">
      <c r="A43" s="1021"/>
      <c r="B43" s="1024" t="s">
        <v>912</v>
      </c>
      <c r="C43" s="1021"/>
      <c r="D43" s="1021"/>
      <c r="E43" s="1021"/>
      <c r="F43" s="1174">
        <f>F37+F7</f>
        <v>15515635</v>
      </c>
      <c r="G43" s="1174">
        <f t="shared" ref="G43:K43" si="11">G37+G7</f>
        <v>54159456</v>
      </c>
      <c r="H43" s="1174">
        <f t="shared" si="11"/>
        <v>15511123</v>
      </c>
      <c r="I43" s="1174">
        <f t="shared" si="11"/>
        <v>54122232</v>
      </c>
      <c r="J43" s="1174">
        <f t="shared" si="11"/>
        <v>4512</v>
      </c>
      <c r="K43" s="1494">
        <f t="shared" si="11"/>
        <v>37224</v>
      </c>
    </row>
    <row r="44" spans="1:11" ht="19.5" customHeight="1">
      <c r="A44" s="1021"/>
      <c r="B44" s="1021" t="s">
        <v>913</v>
      </c>
      <c r="C44" s="1021"/>
      <c r="D44" s="1021"/>
      <c r="E44" s="1021"/>
      <c r="F44" s="1003"/>
      <c r="G44" s="1003"/>
      <c r="H44" s="1025"/>
      <c r="I44" s="1026"/>
      <c r="J44" s="1026"/>
      <c r="K44" s="1490"/>
    </row>
    <row r="45" spans="1:11" ht="19.5" customHeight="1">
      <c r="A45" s="1021"/>
      <c r="B45" s="1021" t="s">
        <v>914</v>
      </c>
      <c r="C45" s="1021"/>
      <c r="D45" s="1021"/>
      <c r="E45" s="1021"/>
      <c r="F45" s="1003"/>
      <c r="G45" s="1003"/>
      <c r="H45" s="1027"/>
      <c r="I45" s="1028"/>
      <c r="J45" s="1028"/>
      <c r="K45" s="1491"/>
    </row>
    <row r="46" spans="1:11" ht="19.5" customHeight="1">
      <c r="A46" s="1021"/>
      <c r="B46" s="1021" t="s">
        <v>915</v>
      </c>
      <c r="C46" s="1021"/>
      <c r="D46" s="1021"/>
      <c r="E46" s="1021"/>
      <c r="F46" s="1003"/>
      <c r="G46" s="1003"/>
      <c r="H46" s="1027"/>
      <c r="I46" s="1028"/>
      <c r="J46" s="1028"/>
      <c r="K46" s="1491"/>
    </row>
    <row r="47" spans="1:11" ht="19.5" customHeight="1">
      <c r="A47" s="1021"/>
      <c r="B47" s="1021" t="s">
        <v>916</v>
      </c>
      <c r="C47" s="1021"/>
      <c r="D47" s="1021"/>
      <c r="E47" s="1021"/>
      <c r="F47" s="1003"/>
      <c r="G47" s="1003"/>
      <c r="H47" s="1027"/>
      <c r="I47" s="1028"/>
      <c r="J47" s="1028"/>
      <c r="K47" s="1491"/>
    </row>
    <row r="48" spans="1:11" ht="19.5" customHeight="1">
      <c r="A48" s="1021"/>
      <c r="B48" s="1021" t="s">
        <v>917</v>
      </c>
      <c r="C48" s="1021"/>
      <c r="D48" s="1021"/>
      <c r="E48" s="1021"/>
      <c r="F48" s="1003"/>
      <c r="G48" s="1003"/>
      <c r="H48" s="1027"/>
      <c r="I48" s="1028"/>
      <c r="J48" s="1028"/>
      <c r="K48" s="1491"/>
    </row>
    <row r="49" spans="1:11" ht="19.5" customHeight="1">
      <c r="A49" s="1021" t="s">
        <v>918</v>
      </c>
      <c r="B49" s="1021"/>
      <c r="C49" s="1021"/>
      <c r="D49" s="1021"/>
      <c r="E49" s="1021"/>
      <c r="F49" s="1003"/>
      <c r="G49" s="1003"/>
      <c r="H49" s="1027"/>
      <c r="I49" s="1028"/>
      <c r="J49" s="1028"/>
      <c r="K49" s="1491"/>
    </row>
    <row r="50" spans="1:11" ht="19.5" customHeight="1">
      <c r="A50" s="1021"/>
      <c r="B50" s="1021" t="s">
        <v>919</v>
      </c>
      <c r="C50" s="1021"/>
      <c r="D50" s="1021"/>
      <c r="E50" s="1021"/>
      <c r="F50" s="1003"/>
      <c r="G50" s="1003"/>
      <c r="H50" s="1027"/>
      <c r="I50" s="1028"/>
      <c r="J50" s="1028"/>
      <c r="K50" s="1491"/>
    </row>
    <row r="51" spans="1:11" ht="19.5" customHeight="1">
      <c r="A51" s="1024" t="s">
        <v>2184</v>
      </c>
      <c r="B51" s="1021"/>
      <c r="C51" s="1021"/>
      <c r="D51" s="1021"/>
      <c r="E51" s="1029"/>
      <c r="F51" s="1174">
        <f>SUM(F43:F50)</f>
        <v>15515635</v>
      </c>
      <c r="G51" s="1174">
        <f>SUM(G43:G50)</f>
        <v>54159456</v>
      </c>
      <c r="H51" s="1027"/>
      <c r="I51" s="1028"/>
      <c r="J51" s="1028"/>
      <c r="K51" s="1491"/>
    </row>
    <row r="52" spans="1:11" ht="19.5" customHeight="1">
      <c r="A52" s="1024" t="s">
        <v>920</v>
      </c>
      <c r="B52" s="1021"/>
      <c r="C52" s="1021"/>
      <c r="D52" s="1021"/>
      <c r="E52" s="1030"/>
      <c r="F52" s="1003">
        <v>358211756</v>
      </c>
      <c r="G52" s="1003"/>
      <c r="H52" s="1027"/>
      <c r="I52" s="1028"/>
      <c r="J52" s="1028"/>
      <c r="K52" s="1491"/>
    </row>
    <row r="53" spans="1:11" ht="19.5" customHeight="1">
      <c r="A53" s="1024" t="s">
        <v>2185</v>
      </c>
      <c r="B53" s="1021"/>
      <c r="C53" s="1021"/>
      <c r="D53" s="1021"/>
      <c r="E53" s="1030"/>
      <c r="F53" s="1174">
        <f>SUM(F51:F52)</f>
        <v>373727391</v>
      </c>
      <c r="G53" s="1003"/>
      <c r="H53" s="1031"/>
      <c r="I53" s="1032"/>
      <c r="J53" s="1032"/>
      <c r="K53" s="1492"/>
    </row>
    <row r="54" spans="1:11" ht="18.600000000000001" customHeight="1">
      <c r="A54" s="1730" t="s">
        <v>2178</v>
      </c>
      <c r="B54" s="1730"/>
      <c r="C54" s="1730"/>
      <c r="D54" s="1730"/>
      <c r="E54" s="1731"/>
      <c r="F54" s="1744" t="s">
        <v>2179</v>
      </c>
      <c r="G54" s="1745"/>
      <c r="H54" s="1033" t="s">
        <v>2180</v>
      </c>
      <c r="I54" s="1034" t="s">
        <v>921</v>
      </c>
      <c r="J54" s="1033" t="s">
        <v>2181</v>
      </c>
      <c r="K54" s="1493" t="s">
        <v>922</v>
      </c>
    </row>
    <row r="55" spans="1:11" ht="18.600000000000001" customHeight="1">
      <c r="A55" s="1732"/>
      <c r="B55" s="1732"/>
      <c r="C55" s="1732"/>
      <c r="D55" s="1732"/>
      <c r="E55" s="1733"/>
      <c r="F55" s="1035" t="s">
        <v>2182</v>
      </c>
      <c r="G55" s="1035" t="s">
        <v>2183</v>
      </c>
      <c r="H55" s="1035" t="s">
        <v>2182</v>
      </c>
      <c r="I55" s="1035" t="s">
        <v>2183</v>
      </c>
      <c r="J55" s="1035" t="s">
        <v>2182</v>
      </c>
      <c r="K55" s="1486" t="s">
        <v>2183</v>
      </c>
    </row>
    <row r="56" spans="1:11" ht="19.5" customHeight="1">
      <c r="A56" s="1021"/>
      <c r="B56" s="1022" t="s">
        <v>923</v>
      </c>
      <c r="C56" s="1021"/>
      <c r="D56" s="1021"/>
      <c r="E56" s="1021"/>
      <c r="F56" s="1174">
        <f>H56+J56</f>
        <v>8276181</v>
      </c>
      <c r="G56" s="1174">
        <f>I56+K56</f>
        <v>19716643</v>
      </c>
      <c r="H56" s="1174">
        <f>H57+H62+H66+H71+H77+H82+H85+H88</f>
        <v>8276181</v>
      </c>
      <c r="I56" s="1174">
        <f t="shared" ref="I56:K56" si="12">I57+I62+I66+I71+I77+I82+I85+I88</f>
        <v>19716643</v>
      </c>
      <c r="J56" s="1174">
        <f t="shared" si="12"/>
        <v>0</v>
      </c>
      <c r="K56" s="1494">
        <f t="shared" si="12"/>
        <v>0</v>
      </c>
    </row>
    <row r="57" spans="1:11" ht="19.5" customHeight="1">
      <c r="A57" s="1021"/>
      <c r="B57" s="1021"/>
      <c r="C57" s="1022" t="s">
        <v>924</v>
      </c>
      <c r="D57" s="1021"/>
      <c r="E57" s="1021"/>
      <c r="F57" s="1174">
        <f t="shared" ref="F57:G79" si="13">H57+J57</f>
        <v>4843907</v>
      </c>
      <c r="G57" s="1174">
        <f t="shared" si="13"/>
        <v>12118298</v>
      </c>
      <c r="H57" s="1174">
        <f>SUM(H58:H61)</f>
        <v>4843907</v>
      </c>
      <c r="I57" s="1174">
        <f t="shared" ref="I57:K57" si="14">SUM(I58:I61)</f>
        <v>12118298</v>
      </c>
      <c r="J57" s="1174">
        <f t="shared" si="14"/>
        <v>0</v>
      </c>
      <c r="K57" s="1494">
        <f t="shared" si="14"/>
        <v>0</v>
      </c>
    </row>
    <row r="58" spans="1:11" ht="19.5" customHeight="1">
      <c r="A58" s="1021"/>
      <c r="B58" s="1021"/>
      <c r="C58" s="1022"/>
      <c r="D58" s="1021" t="s">
        <v>925</v>
      </c>
      <c r="E58" s="1021"/>
      <c r="F58" s="1174">
        <f t="shared" si="13"/>
        <v>1449215</v>
      </c>
      <c r="G58" s="1174">
        <f t="shared" si="13"/>
        <v>4413000</v>
      </c>
      <c r="H58" s="1003">
        <v>1449215</v>
      </c>
      <c r="I58" s="1003">
        <f>2963785+H58</f>
        <v>4413000</v>
      </c>
      <c r="J58" s="1003">
        <v>0</v>
      </c>
      <c r="K58" s="1489">
        <v>0</v>
      </c>
    </row>
    <row r="59" spans="1:11" ht="19.5" customHeight="1">
      <c r="A59" s="1021"/>
      <c r="B59" s="1021"/>
      <c r="C59" s="1022"/>
      <c r="D59" s="1021" t="s">
        <v>926</v>
      </c>
      <c r="E59" s="1021"/>
      <c r="F59" s="1174">
        <f t="shared" si="13"/>
        <v>1202606</v>
      </c>
      <c r="G59" s="1174">
        <f t="shared" si="13"/>
        <v>2760573</v>
      </c>
      <c r="H59" s="1003">
        <v>1202606</v>
      </c>
      <c r="I59" s="1003">
        <f>1557967+H59</f>
        <v>2760573</v>
      </c>
      <c r="J59" s="1003">
        <v>0</v>
      </c>
      <c r="K59" s="1489">
        <v>0</v>
      </c>
    </row>
    <row r="60" spans="1:11" ht="19.5" customHeight="1">
      <c r="A60" s="1021"/>
      <c r="B60" s="1021"/>
      <c r="C60" s="1022"/>
      <c r="D60" s="1021" t="s">
        <v>927</v>
      </c>
      <c r="E60" s="1021"/>
      <c r="F60" s="1174">
        <f t="shared" si="13"/>
        <v>2154895</v>
      </c>
      <c r="G60" s="1174">
        <f t="shared" si="13"/>
        <v>4895762</v>
      </c>
      <c r="H60" s="1003">
        <v>2154895</v>
      </c>
      <c r="I60" s="1003">
        <f>2740867+H60</f>
        <v>4895762</v>
      </c>
      <c r="J60" s="1003">
        <v>0</v>
      </c>
      <c r="K60" s="1489">
        <v>0</v>
      </c>
    </row>
    <row r="61" spans="1:11" ht="19.5" customHeight="1">
      <c r="A61" s="1021"/>
      <c r="B61" s="1021"/>
      <c r="C61" s="1022"/>
      <c r="D61" s="1021" t="s">
        <v>928</v>
      </c>
      <c r="E61" s="1021"/>
      <c r="F61" s="1174">
        <f t="shared" si="13"/>
        <v>37191</v>
      </c>
      <c r="G61" s="1174">
        <f t="shared" si="13"/>
        <v>48963</v>
      </c>
      <c r="H61" s="1003">
        <v>37191</v>
      </c>
      <c r="I61" s="1003">
        <f>11772+H61</f>
        <v>48963</v>
      </c>
      <c r="J61" s="1003">
        <v>0</v>
      </c>
      <c r="K61" s="1489">
        <v>0</v>
      </c>
    </row>
    <row r="62" spans="1:11" ht="19.5" customHeight="1">
      <c r="A62" s="1021"/>
      <c r="B62" s="1021"/>
      <c r="C62" s="1022" t="s">
        <v>929</v>
      </c>
      <c r="D62" s="1021"/>
      <c r="E62" s="1021"/>
      <c r="F62" s="1174">
        <f t="shared" si="13"/>
        <v>131712</v>
      </c>
      <c r="G62" s="1174">
        <f t="shared" si="13"/>
        <v>426703</v>
      </c>
      <c r="H62" s="1174">
        <f>SUM(H63:H65)</f>
        <v>131712</v>
      </c>
      <c r="I62" s="1174">
        <f t="shared" ref="I62:K62" si="15">SUM(I63:I65)</f>
        <v>426703</v>
      </c>
      <c r="J62" s="1174">
        <f t="shared" si="15"/>
        <v>0</v>
      </c>
      <c r="K62" s="1494">
        <f t="shared" si="15"/>
        <v>0</v>
      </c>
    </row>
    <row r="63" spans="1:11" ht="19.5" customHeight="1">
      <c r="A63" s="1021"/>
      <c r="B63" s="1021"/>
      <c r="C63" s="1022"/>
      <c r="D63" s="1021" t="s">
        <v>930</v>
      </c>
      <c r="E63" s="1021"/>
      <c r="F63" s="1174">
        <f t="shared" si="13"/>
        <v>0</v>
      </c>
      <c r="G63" s="1174">
        <f t="shared" si="13"/>
        <v>0</v>
      </c>
      <c r="H63" s="1003">
        <v>0</v>
      </c>
      <c r="I63" s="1003">
        <v>0</v>
      </c>
      <c r="J63" s="1003">
        <v>0</v>
      </c>
      <c r="K63" s="1489">
        <v>0</v>
      </c>
    </row>
    <row r="64" spans="1:11" ht="19.5" customHeight="1">
      <c r="A64" s="1021"/>
      <c r="B64" s="1021"/>
      <c r="C64" s="1022"/>
      <c r="D64" s="1021" t="s">
        <v>931</v>
      </c>
      <c r="E64" s="1021"/>
      <c r="F64" s="1174">
        <f t="shared" si="13"/>
        <v>0</v>
      </c>
      <c r="G64" s="1174">
        <f t="shared" si="13"/>
        <v>0</v>
      </c>
      <c r="H64" s="1003">
        <v>0</v>
      </c>
      <c r="I64" s="1003">
        <v>0</v>
      </c>
      <c r="J64" s="1003">
        <v>0</v>
      </c>
      <c r="K64" s="1489">
        <v>0</v>
      </c>
    </row>
    <row r="65" spans="1:13" ht="19.5" customHeight="1">
      <c r="A65" s="1021"/>
      <c r="B65" s="1021"/>
      <c r="C65" s="1022"/>
      <c r="D65" s="1021" t="s">
        <v>932</v>
      </c>
      <c r="E65" s="1021"/>
      <c r="F65" s="1174">
        <f t="shared" si="13"/>
        <v>131712</v>
      </c>
      <c r="G65" s="1174">
        <f t="shared" si="13"/>
        <v>426703</v>
      </c>
      <c r="H65" s="1003">
        <v>131712</v>
      </c>
      <c r="I65" s="1003">
        <f>294991+H65</f>
        <v>426703</v>
      </c>
      <c r="J65" s="1003">
        <v>0</v>
      </c>
      <c r="K65" s="1489">
        <v>0</v>
      </c>
    </row>
    <row r="66" spans="1:13" ht="19.5" customHeight="1">
      <c r="A66" s="1021"/>
      <c r="B66" s="1021"/>
      <c r="C66" s="1022" t="s">
        <v>933</v>
      </c>
      <c r="D66" s="1021"/>
      <c r="E66" s="1021"/>
      <c r="F66" s="1174">
        <f t="shared" si="13"/>
        <v>1337802</v>
      </c>
      <c r="G66" s="1174">
        <f t="shared" si="13"/>
        <v>2376572</v>
      </c>
      <c r="H66" s="1174">
        <f>SUM(H67:H70)</f>
        <v>1337802</v>
      </c>
      <c r="I66" s="1174">
        <f t="shared" ref="I66:K66" si="16">SUM(I67:I70)</f>
        <v>2376572</v>
      </c>
      <c r="J66" s="1174">
        <f t="shared" si="16"/>
        <v>0</v>
      </c>
      <c r="K66" s="1494">
        <f t="shared" si="16"/>
        <v>0</v>
      </c>
    </row>
    <row r="67" spans="1:13" ht="19.5" customHeight="1">
      <c r="A67" s="1021"/>
      <c r="B67" s="1021"/>
      <c r="C67" s="1022"/>
      <c r="D67" s="1021" t="s">
        <v>934</v>
      </c>
      <c r="E67" s="1021"/>
      <c r="F67" s="1174">
        <f t="shared" si="13"/>
        <v>376862</v>
      </c>
      <c r="G67" s="1174">
        <f t="shared" si="13"/>
        <v>904099</v>
      </c>
      <c r="H67" s="1003">
        <v>376862</v>
      </c>
      <c r="I67" s="1003">
        <f>527237+H67</f>
        <v>904099</v>
      </c>
      <c r="J67" s="1003">
        <v>0</v>
      </c>
      <c r="K67" s="1489">
        <v>0</v>
      </c>
    </row>
    <row r="68" spans="1:13" ht="19.5" customHeight="1">
      <c r="A68" s="1021"/>
      <c r="B68" s="1021"/>
      <c r="C68" s="1022"/>
      <c r="D68" s="1021" t="s">
        <v>935</v>
      </c>
      <c r="E68" s="1021"/>
      <c r="F68" s="1174">
        <f t="shared" si="13"/>
        <v>0</v>
      </c>
      <c r="G68" s="1174">
        <f t="shared" si="13"/>
        <v>0</v>
      </c>
      <c r="H68" s="1003">
        <v>0</v>
      </c>
      <c r="I68" s="1003">
        <v>0</v>
      </c>
      <c r="J68" s="1003">
        <v>0</v>
      </c>
      <c r="K68" s="1489">
        <v>0</v>
      </c>
    </row>
    <row r="69" spans="1:13" ht="19.5" customHeight="1">
      <c r="A69" s="1021"/>
      <c r="B69" s="1021"/>
      <c r="C69" s="1022"/>
      <c r="D69" s="1021" t="s">
        <v>936</v>
      </c>
      <c r="E69" s="1021"/>
      <c r="F69" s="1174">
        <f t="shared" si="13"/>
        <v>0</v>
      </c>
      <c r="G69" s="1174">
        <f t="shared" si="13"/>
        <v>0</v>
      </c>
      <c r="H69" s="1003">
        <v>0</v>
      </c>
      <c r="I69" s="1003">
        <v>0</v>
      </c>
      <c r="J69" s="1003">
        <v>0</v>
      </c>
      <c r="K69" s="1489">
        <v>0</v>
      </c>
    </row>
    <row r="70" spans="1:13" ht="19.5" customHeight="1">
      <c r="A70" s="1021"/>
      <c r="B70" s="1021"/>
      <c r="C70" s="1022"/>
      <c r="D70" s="1021" t="s">
        <v>937</v>
      </c>
      <c r="E70" s="1021"/>
      <c r="F70" s="1174">
        <f t="shared" si="13"/>
        <v>960940</v>
      </c>
      <c r="G70" s="1174">
        <f t="shared" si="13"/>
        <v>1472473</v>
      </c>
      <c r="H70" s="1003">
        <v>960940</v>
      </c>
      <c r="I70" s="1003">
        <f>511533+H70</f>
        <v>1472473</v>
      </c>
      <c r="J70" s="1003">
        <v>0</v>
      </c>
      <c r="K70" s="1489">
        <v>0</v>
      </c>
    </row>
    <row r="71" spans="1:13" ht="19.5" customHeight="1">
      <c r="A71" s="1021"/>
      <c r="B71" s="1021"/>
      <c r="C71" s="1022" t="s">
        <v>938</v>
      </c>
      <c r="D71" s="1021"/>
      <c r="E71" s="1021"/>
      <c r="F71" s="1174">
        <f t="shared" si="13"/>
        <v>584189</v>
      </c>
      <c r="G71" s="1174">
        <f t="shared" si="13"/>
        <v>1627281</v>
      </c>
      <c r="H71" s="1174">
        <f>SUM(H72:H76)</f>
        <v>584189</v>
      </c>
      <c r="I71" s="1174">
        <f t="shared" ref="I71:K71" si="17">SUM(I72:I76)</f>
        <v>1627281</v>
      </c>
      <c r="J71" s="1174">
        <f t="shared" si="17"/>
        <v>0</v>
      </c>
      <c r="K71" s="1494">
        <f t="shared" si="17"/>
        <v>0</v>
      </c>
    </row>
    <row r="72" spans="1:13" ht="19.5" customHeight="1">
      <c r="A72" s="1021"/>
      <c r="B72" s="1021"/>
      <c r="C72" s="1022"/>
      <c r="D72" s="1021" t="s">
        <v>939</v>
      </c>
      <c r="E72" s="1021"/>
      <c r="F72" s="1174">
        <f t="shared" si="13"/>
        <v>37879</v>
      </c>
      <c r="G72" s="1174">
        <f t="shared" si="13"/>
        <v>82680</v>
      </c>
      <c r="H72" s="1003">
        <v>37879</v>
      </c>
      <c r="I72" s="1003">
        <f>44801+H72</f>
        <v>82680</v>
      </c>
      <c r="J72" s="1003">
        <v>0</v>
      </c>
      <c r="K72" s="1489">
        <v>0</v>
      </c>
    </row>
    <row r="73" spans="1:13" ht="19.5" customHeight="1">
      <c r="A73" s="1021"/>
      <c r="B73" s="1021"/>
      <c r="C73" s="1022"/>
      <c r="D73" s="1021" t="s">
        <v>940</v>
      </c>
      <c r="E73" s="1021"/>
      <c r="F73" s="1174">
        <f t="shared" si="13"/>
        <v>0</v>
      </c>
      <c r="G73" s="1174">
        <f t="shared" si="13"/>
        <v>0</v>
      </c>
      <c r="H73" s="1003">
        <v>0</v>
      </c>
      <c r="I73" s="1003">
        <v>0</v>
      </c>
      <c r="J73" s="1003">
        <v>0</v>
      </c>
      <c r="K73" s="1489">
        <v>0</v>
      </c>
    </row>
    <row r="74" spans="1:13" ht="19.5" customHeight="1">
      <c r="A74" s="1021"/>
      <c r="B74" s="1021"/>
      <c r="C74" s="1022"/>
      <c r="D74" s="1021" t="s">
        <v>941</v>
      </c>
      <c r="E74" s="1021"/>
      <c r="F74" s="1174">
        <f t="shared" si="13"/>
        <v>546310</v>
      </c>
      <c r="G74" s="1174">
        <f t="shared" si="13"/>
        <v>1544601</v>
      </c>
      <c r="H74" s="1003">
        <v>546310</v>
      </c>
      <c r="I74" s="1003">
        <f>998291+H74</f>
        <v>1544601</v>
      </c>
      <c r="J74" s="1003">
        <v>0</v>
      </c>
      <c r="K74" s="1489">
        <v>0</v>
      </c>
    </row>
    <row r="75" spans="1:13" ht="19.5" customHeight="1">
      <c r="A75" s="1021"/>
      <c r="B75" s="1021"/>
      <c r="C75" s="1022"/>
      <c r="D75" s="1021" t="s">
        <v>942</v>
      </c>
      <c r="E75" s="1021"/>
      <c r="F75" s="1174">
        <f t="shared" si="13"/>
        <v>0</v>
      </c>
      <c r="G75" s="1174">
        <f t="shared" si="13"/>
        <v>0</v>
      </c>
      <c r="H75" s="1003">
        <v>0</v>
      </c>
      <c r="I75" s="1003">
        <v>0</v>
      </c>
      <c r="J75" s="1003">
        <v>0</v>
      </c>
      <c r="K75" s="1489">
        <v>0</v>
      </c>
    </row>
    <row r="76" spans="1:13" ht="19.5" customHeight="1">
      <c r="A76" s="1021"/>
      <c r="B76" s="1021"/>
      <c r="C76" s="1022"/>
      <c r="D76" s="1021" t="s">
        <v>943</v>
      </c>
      <c r="E76" s="1021"/>
      <c r="F76" s="1174">
        <f t="shared" si="13"/>
        <v>0</v>
      </c>
      <c r="G76" s="1174">
        <f t="shared" si="13"/>
        <v>0</v>
      </c>
      <c r="H76" s="1003">
        <v>0</v>
      </c>
      <c r="I76" s="1003">
        <v>0</v>
      </c>
      <c r="J76" s="1003">
        <v>0</v>
      </c>
      <c r="K76" s="1489">
        <v>0</v>
      </c>
    </row>
    <row r="77" spans="1:13" ht="19.5" customHeight="1">
      <c r="A77" s="1021"/>
      <c r="B77" s="1021"/>
      <c r="C77" s="1021" t="s">
        <v>944</v>
      </c>
      <c r="D77" s="1021"/>
      <c r="E77" s="1021"/>
      <c r="F77" s="1174">
        <f t="shared" si="13"/>
        <v>1052641</v>
      </c>
      <c r="G77" s="1174">
        <f t="shared" si="13"/>
        <v>2505580</v>
      </c>
      <c r="H77" s="1174">
        <f>SUM(H78:H79)</f>
        <v>1052641</v>
      </c>
      <c r="I77" s="1174">
        <f t="shared" ref="I77:K77" si="18">SUM(I78:I79)</f>
        <v>2505580</v>
      </c>
      <c r="J77" s="1174">
        <f t="shared" si="18"/>
        <v>0</v>
      </c>
      <c r="K77" s="1494">
        <f t="shared" si="18"/>
        <v>0</v>
      </c>
    </row>
    <row r="78" spans="1:13" ht="19.5" customHeight="1">
      <c r="A78" s="1021"/>
      <c r="B78" s="1021"/>
      <c r="C78" s="1021"/>
      <c r="D78" s="1021" t="s">
        <v>945</v>
      </c>
      <c r="E78" s="1021"/>
      <c r="F78" s="1174">
        <f t="shared" si="13"/>
        <v>7976</v>
      </c>
      <c r="G78" s="1174">
        <f t="shared" si="13"/>
        <v>7976</v>
      </c>
      <c r="H78" s="1003">
        <v>7976</v>
      </c>
      <c r="I78" s="1003">
        <v>7976</v>
      </c>
      <c r="J78" s="1003">
        <v>0</v>
      </c>
      <c r="K78" s="1489">
        <v>0</v>
      </c>
    </row>
    <row r="79" spans="1:13" ht="19.5" customHeight="1">
      <c r="A79" s="1021"/>
      <c r="B79" s="1021"/>
      <c r="C79" s="1021"/>
      <c r="D79" s="1021" t="s">
        <v>946</v>
      </c>
      <c r="E79" s="1021"/>
      <c r="F79" s="1174">
        <f t="shared" si="13"/>
        <v>1044665</v>
      </c>
      <c r="G79" s="1174">
        <f t="shared" si="13"/>
        <v>2497604</v>
      </c>
      <c r="H79" s="1003">
        <v>1044665</v>
      </c>
      <c r="I79" s="1003">
        <f>1452939+H79</f>
        <v>2497604</v>
      </c>
      <c r="J79" s="1003">
        <v>0</v>
      </c>
      <c r="K79" s="1489">
        <v>0</v>
      </c>
    </row>
    <row r="80" spans="1:13" ht="23.25" customHeight="1">
      <c r="A80" s="1730" t="s">
        <v>2178</v>
      </c>
      <c r="B80" s="1730"/>
      <c r="C80" s="1730"/>
      <c r="D80" s="1730"/>
      <c r="E80" s="1731"/>
      <c r="F80" s="1744" t="s">
        <v>2179</v>
      </c>
      <c r="G80" s="1745"/>
      <c r="H80" s="1033" t="s">
        <v>2180</v>
      </c>
      <c r="I80" s="1034" t="s">
        <v>921</v>
      </c>
      <c r="J80" s="1033" t="s">
        <v>2181</v>
      </c>
      <c r="K80" s="1493" t="s">
        <v>922</v>
      </c>
      <c r="L80" s="1005"/>
      <c r="M80" s="1036"/>
    </row>
    <row r="81" spans="1:13" ht="23.25" customHeight="1">
      <c r="A81" s="1732"/>
      <c r="B81" s="1732"/>
      <c r="C81" s="1732"/>
      <c r="D81" s="1732"/>
      <c r="E81" s="1733"/>
      <c r="F81" s="1035" t="s">
        <v>2182</v>
      </c>
      <c r="G81" s="1035" t="s">
        <v>2183</v>
      </c>
      <c r="H81" s="1035" t="s">
        <v>2182</v>
      </c>
      <c r="I81" s="1035" t="s">
        <v>2183</v>
      </c>
      <c r="J81" s="1035" t="s">
        <v>2182</v>
      </c>
      <c r="K81" s="1486" t="s">
        <v>2183</v>
      </c>
      <c r="L81" s="1005"/>
      <c r="M81" s="1037"/>
    </row>
    <row r="82" spans="1:13" ht="19.5" customHeight="1">
      <c r="A82" s="1021"/>
      <c r="B82" s="1021"/>
      <c r="C82" s="1021" t="s">
        <v>947</v>
      </c>
      <c r="D82" s="1021"/>
      <c r="E82" s="1021"/>
      <c r="F82" s="1174">
        <f>H82+J82</f>
        <v>325930</v>
      </c>
      <c r="G82" s="1174">
        <f>I82+K82</f>
        <v>662209</v>
      </c>
      <c r="H82" s="1174">
        <f>SUM(H83:H84)</f>
        <v>325930</v>
      </c>
      <c r="I82" s="1174">
        <f t="shared" ref="I82:K82" si="19">SUM(I83:I84)</f>
        <v>662209</v>
      </c>
      <c r="J82" s="1174">
        <f t="shared" si="19"/>
        <v>0</v>
      </c>
      <c r="K82" s="1494">
        <f t="shared" si="19"/>
        <v>0</v>
      </c>
    </row>
    <row r="83" spans="1:13" ht="19.5" customHeight="1">
      <c r="A83" s="1021"/>
      <c r="B83" s="1021"/>
      <c r="C83" s="1021"/>
      <c r="D83" s="1021" t="s">
        <v>948</v>
      </c>
      <c r="E83" s="1021"/>
      <c r="F83" s="1174">
        <f t="shared" ref="F83:G98" si="20">H83+J83</f>
        <v>325930</v>
      </c>
      <c r="G83" s="1174">
        <f t="shared" si="20"/>
        <v>662209</v>
      </c>
      <c r="H83" s="1003">
        <v>325930</v>
      </c>
      <c r="I83" s="1003">
        <f>336279+H83</f>
        <v>662209</v>
      </c>
      <c r="J83" s="1003">
        <v>0</v>
      </c>
      <c r="K83" s="1489">
        <v>0</v>
      </c>
    </row>
    <row r="84" spans="1:13" ht="19.5" customHeight="1">
      <c r="A84" s="1021"/>
      <c r="B84" s="1021"/>
      <c r="C84" s="1021"/>
      <c r="D84" s="1021" t="s">
        <v>949</v>
      </c>
      <c r="E84" s="1021"/>
      <c r="F84" s="1174">
        <f t="shared" si="20"/>
        <v>0</v>
      </c>
      <c r="G84" s="1174">
        <f t="shared" si="20"/>
        <v>0</v>
      </c>
      <c r="H84" s="1003">
        <v>0</v>
      </c>
      <c r="I84" s="1003">
        <f>0+H84</f>
        <v>0</v>
      </c>
      <c r="J84" s="1003">
        <v>0</v>
      </c>
      <c r="K84" s="1489">
        <v>0</v>
      </c>
    </row>
    <row r="85" spans="1:13" ht="19.5" customHeight="1">
      <c r="A85" s="1021"/>
      <c r="B85" s="1021"/>
      <c r="C85" s="1021" t="s">
        <v>950</v>
      </c>
      <c r="D85" s="1021"/>
      <c r="E85" s="1021"/>
      <c r="F85" s="1174">
        <f t="shared" si="20"/>
        <v>0</v>
      </c>
      <c r="G85" s="1174">
        <f t="shared" si="20"/>
        <v>0</v>
      </c>
      <c r="H85" s="1174">
        <f>SUM(H86:H87)</f>
        <v>0</v>
      </c>
      <c r="I85" s="1174">
        <f t="shared" ref="I85:K85" si="21">SUM(I86:I87)</f>
        <v>0</v>
      </c>
      <c r="J85" s="1174">
        <f t="shared" si="21"/>
        <v>0</v>
      </c>
      <c r="K85" s="1494">
        <f t="shared" si="21"/>
        <v>0</v>
      </c>
    </row>
    <row r="86" spans="1:13" ht="19.5" customHeight="1">
      <c r="A86" s="1021"/>
      <c r="B86" s="1021"/>
      <c r="C86" s="1021"/>
      <c r="D86" s="1021" t="s">
        <v>951</v>
      </c>
      <c r="E86" s="1021"/>
      <c r="F86" s="1174">
        <f t="shared" si="20"/>
        <v>0</v>
      </c>
      <c r="G86" s="1174">
        <f t="shared" si="20"/>
        <v>0</v>
      </c>
      <c r="H86" s="1003">
        <v>0</v>
      </c>
      <c r="I86" s="1003">
        <v>0</v>
      </c>
      <c r="J86" s="1003">
        <v>0</v>
      </c>
      <c r="K86" s="1489">
        <v>0</v>
      </c>
    </row>
    <row r="87" spans="1:13" ht="19.5" customHeight="1">
      <c r="A87" s="1021"/>
      <c r="B87" s="1021"/>
      <c r="C87" s="1021"/>
      <c r="D87" s="1021" t="s">
        <v>952</v>
      </c>
      <c r="E87" s="1021"/>
      <c r="F87" s="1174">
        <f t="shared" si="20"/>
        <v>0</v>
      </c>
      <c r="G87" s="1174">
        <f t="shared" si="20"/>
        <v>0</v>
      </c>
      <c r="H87" s="1003">
        <v>0</v>
      </c>
      <c r="I87" s="1003">
        <v>0</v>
      </c>
      <c r="J87" s="1003">
        <v>0</v>
      </c>
      <c r="K87" s="1489">
        <v>0</v>
      </c>
    </row>
    <row r="88" spans="1:13" ht="19.5" customHeight="1">
      <c r="A88" s="1021"/>
      <c r="B88" s="1021"/>
      <c r="C88" s="1021" t="s">
        <v>953</v>
      </c>
      <c r="D88" s="1021"/>
      <c r="E88" s="1021"/>
      <c r="F88" s="1174">
        <f t="shared" si="20"/>
        <v>0</v>
      </c>
      <c r="G88" s="1174">
        <f t="shared" si="20"/>
        <v>0</v>
      </c>
      <c r="H88" s="1174">
        <f>SUM(H89:H90)</f>
        <v>0</v>
      </c>
      <c r="I88" s="1174">
        <f t="shared" ref="I88:K88" si="22">SUM(I89:I90)</f>
        <v>0</v>
      </c>
      <c r="J88" s="1174">
        <f t="shared" si="22"/>
        <v>0</v>
      </c>
      <c r="K88" s="1494">
        <f t="shared" si="22"/>
        <v>0</v>
      </c>
    </row>
    <row r="89" spans="1:13" ht="19.5" customHeight="1">
      <c r="A89" s="1021"/>
      <c r="B89" s="1021"/>
      <c r="C89" s="1021"/>
      <c r="D89" s="1021" t="s">
        <v>954</v>
      </c>
      <c r="E89" s="1021"/>
      <c r="F89" s="1174">
        <f t="shared" si="20"/>
        <v>0</v>
      </c>
      <c r="G89" s="1174">
        <f t="shared" si="20"/>
        <v>0</v>
      </c>
      <c r="H89" s="1003">
        <v>0</v>
      </c>
      <c r="I89" s="1003">
        <v>0</v>
      </c>
      <c r="J89" s="1003">
        <v>0</v>
      </c>
      <c r="K89" s="1489">
        <v>0</v>
      </c>
    </row>
    <row r="90" spans="1:13" ht="19.5" customHeight="1">
      <c r="A90" s="1021"/>
      <c r="B90" s="1021"/>
      <c r="C90" s="1021" t="s">
        <v>876</v>
      </c>
      <c r="D90" s="1021" t="s">
        <v>2191</v>
      </c>
      <c r="E90" s="1021"/>
      <c r="F90" s="1174">
        <f t="shared" si="20"/>
        <v>0</v>
      </c>
      <c r="G90" s="1174">
        <f t="shared" si="20"/>
        <v>0</v>
      </c>
      <c r="H90" s="1003">
        <v>0</v>
      </c>
      <c r="I90" s="1003">
        <v>0</v>
      </c>
      <c r="J90" s="1003">
        <v>0</v>
      </c>
      <c r="K90" s="1489">
        <v>0</v>
      </c>
    </row>
    <row r="91" spans="1:13" ht="19.5" customHeight="1">
      <c r="A91" s="1021"/>
      <c r="B91" s="1022" t="s">
        <v>955</v>
      </c>
      <c r="C91" s="1021"/>
      <c r="D91" s="1021"/>
      <c r="E91" s="1021"/>
      <c r="F91" s="1174">
        <f t="shared" si="20"/>
        <v>3441492</v>
      </c>
      <c r="G91" s="1174">
        <f t="shared" si="20"/>
        <v>4281449</v>
      </c>
      <c r="H91" s="1174">
        <f>H92+H97+H101+H108+H114+H117</f>
        <v>745986</v>
      </c>
      <c r="I91" s="1174">
        <f t="shared" ref="I91:K91" si="23">I92+I97+I101+I108+I114+I117</f>
        <v>1449414</v>
      </c>
      <c r="J91" s="1174">
        <f t="shared" si="23"/>
        <v>2695506</v>
      </c>
      <c r="K91" s="1494">
        <f t="shared" si="23"/>
        <v>2832035</v>
      </c>
    </row>
    <row r="92" spans="1:13" ht="19.5" customHeight="1">
      <c r="A92" s="1021"/>
      <c r="B92" s="1021"/>
      <c r="C92" s="1022" t="s">
        <v>924</v>
      </c>
      <c r="D92" s="1021"/>
      <c r="E92" s="1021"/>
      <c r="F92" s="1174">
        <f t="shared" si="20"/>
        <v>228740</v>
      </c>
      <c r="G92" s="1174">
        <f t="shared" si="20"/>
        <v>231507</v>
      </c>
      <c r="H92" s="1174">
        <f>SUM(H93:H96)</f>
        <v>0</v>
      </c>
      <c r="I92" s="1174">
        <f t="shared" ref="I92:K92" si="24">SUM(I93:I96)</f>
        <v>0</v>
      </c>
      <c r="J92" s="1174">
        <f t="shared" si="24"/>
        <v>228740</v>
      </c>
      <c r="K92" s="1494">
        <f t="shared" si="24"/>
        <v>231507</v>
      </c>
    </row>
    <row r="93" spans="1:13" ht="19.5" customHeight="1">
      <c r="A93" s="1021"/>
      <c r="B93" s="1021"/>
      <c r="C93" s="1022"/>
      <c r="D93" s="1021" t="s">
        <v>925</v>
      </c>
      <c r="E93" s="1021"/>
      <c r="F93" s="1174">
        <f t="shared" si="20"/>
        <v>0</v>
      </c>
      <c r="G93" s="1174">
        <f t="shared" si="20"/>
        <v>0</v>
      </c>
      <c r="H93" s="1003">
        <v>0</v>
      </c>
      <c r="I93" s="1003">
        <v>0</v>
      </c>
      <c r="J93" s="1003">
        <v>0</v>
      </c>
      <c r="K93" s="1489">
        <v>0</v>
      </c>
    </row>
    <row r="94" spans="1:13" ht="19.5" customHeight="1">
      <c r="A94" s="1021"/>
      <c r="B94" s="1021"/>
      <c r="C94" s="1022"/>
      <c r="D94" s="1021" t="s">
        <v>926</v>
      </c>
      <c r="E94" s="1021"/>
      <c r="F94" s="1174">
        <f t="shared" si="20"/>
        <v>0</v>
      </c>
      <c r="G94" s="1174">
        <f t="shared" si="20"/>
        <v>0</v>
      </c>
      <c r="H94" s="1003">
        <v>0</v>
      </c>
      <c r="I94" s="1003">
        <v>0</v>
      </c>
      <c r="J94" s="1003">
        <v>0</v>
      </c>
      <c r="K94" s="1489">
        <v>0</v>
      </c>
    </row>
    <row r="95" spans="1:13" ht="19.5" customHeight="1">
      <c r="A95" s="1021"/>
      <c r="B95" s="1021"/>
      <c r="C95" s="1022"/>
      <c r="D95" s="1021" t="s">
        <v>927</v>
      </c>
      <c r="E95" s="1021"/>
      <c r="F95" s="1174">
        <f t="shared" si="20"/>
        <v>228740</v>
      </c>
      <c r="G95" s="1174">
        <f t="shared" si="20"/>
        <v>231507</v>
      </c>
      <c r="H95" s="1003">
        <v>0</v>
      </c>
      <c r="I95" s="1003">
        <v>0</v>
      </c>
      <c r="J95" s="1003">
        <v>228740</v>
      </c>
      <c r="K95" s="1489">
        <f>2767+J95</f>
        <v>231507</v>
      </c>
    </row>
    <row r="96" spans="1:13" ht="19.5" customHeight="1">
      <c r="A96" s="1021"/>
      <c r="B96" s="1021"/>
      <c r="C96" s="1022"/>
      <c r="D96" s="1021" t="s">
        <v>928</v>
      </c>
      <c r="E96" s="1021"/>
      <c r="F96" s="1174">
        <f t="shared" si="20"/>
        <v>0</v>
      </c>
      <c r="G96" s="1174">
        <f t="shared" si="20"/>
        <v>0</v>
      </c>
      <c r="H96" s="1003">
        <v>0</v>
      </c>
      <c r="I96" s="1003">
        <v>0</v>
      </c>
      <c r="J96" s="1003">
        <v>0</v>
      </c>
      <c r="K96" s="1489">
        <v>0</v>
      </c>
    </row>
    <row r="97" spans="1:11" ht="19.5" customHeight="1">
      <c r="A97" s="1021"/>
      <c r="B97" s="1021"/>
      <c r="C97" s="1022" t="s">
        <v>929</v>
      </c>
      <c r="D97" s="1021"/>
      <c r="E97" s="1021"/>
      <c r="F97" s="1174">
        <f t="shared" si="20"/>
        <v>0</v>
      </c>
      <c r="G97" s="1174">
        <f t="shared" si="20"/>
        <v>0</v>
      </c>
      <c r="H97" s="1174">
        <f>SUM(H98:H100)</f>
        <v>0</v>
      </c>
      <c r="I97" s="1174">
        <f t="shared" ref="I97:K97" si="25">SUM(I98:I100)</f>
        <v>0</v>
      </c>
      <c r="J97" s="1174">
        <f t="shared" si="25"/>
        <v>0</v>
      </c>
      <c r="K97" s="1494">
        <f t="shared" si="25"/>
        <v>0</v>
      </c>
    </row>
    <row r="98" spans="1:11" ht="19.5" customHeight="1">
      <c r="A98" s="1021"/>
      <c r="B98" s="1021"/>
      <c r="C98" s="1022"/>
      <c r="D98" s="1021" t="s">
        <v>930</v>
      </c>
      <c r="E98" s="1021"/>
      <c r="F98" s="1174">
        <f t="shared" si="20"/>
        <v>0</v>
      </c>
      <c r="G98" s="1174">
        <f t="shared" si="20"/>
        <v>0</v>
      </c>
      <c r="H98" s="1003">
        <v>0</v>
      </c>
      <c r="I98" s="1003">
        <v>0</v>
      </c>
      <c r="J98" s="1003">
        <v>0</v>
      </c>
      <c r="K98" s="1489">
        <v>0</v>
      </c>
    </row>
    <row r="99" spans="1:11" ht="19.5" customHeight="1">
      <c r="A99" s="1021"/>
      <c r="B99" s="1021"/>
      <c r="C99" s="1022"/>
      <c r="D99" s="1021" t="s">
        <v>931</v>
      </c>
      <c r="E99" s="1021"/>
      <c r="F99" s="1174">
        <f t="shared" ref="F99:G105" si="26">H99+J99</f>
        <v>0</v>
      </c>
      <c r="G99" s="1174">
        <f t="shared" si="26"/>
        <v>0</v>
      </c>
      <c r="H99" s="1003">
        <v>0</v>
      </c>
      <c r="I99" s="1003">
        <v>0</v>
      </c>
      <c r="J99" s="1003">
        <v>0</v>
      </c>
      <c r="K99" s="1489">
        <v>0</v>
      </c>
    </row>
    <row r="100" spans="1:11" ht="19.5" customHeight="1">
      <c r="A100" s="1021"/>
      <c r="B100" s="1021"/>
      <c r="C100" s="1022"/>
      <c r="D100" s="1021" t="s">
        <v>932</v>
      </c>
      <c r="E100" s="1021"/>
      <c r="F100" s="1174">
        <f t="shared" si="26"/>
        <v>0</v>
      </c>
      <c r="G100" s="1174">
        <f t="shared" si="26"/>
        <v>0</v>
      </c>
      <c r="H100" s="1003">
        <v>0</v>
      </c>
      <c r="I100" s="1003">
        <v>0</v>
      </c>
      <c r="J100" s="1003">
        <v>0</v>
      </c>
      <c r="K100" s="1489">
        <v>0</v>
      </c>
    </row>
    <row r="101" spans="1:11" ht="19.5" customHeight="1">
      <c r="A101" s="1021"/>
      <c r="B101" s="1021"/>
      <c r="C101" s="1022" t="s">
        <v>933</v>
      </c>
      <c r="D101" s="1021"/>
      <c r="E101" s="1021"/>
      <c r="F101" s="1174">
        <f t="shared" si="26"/>
        <v>3197228</v>
      </c>
      <c r="G101" s="1174">
        <f t="shared" si="26"/>
        <v>4034418</v>
      </c>
      <c r="H101" s="1174">
        <f>SUM(H102:H105)</f>
        <v>745986</v>
      </c>
      <c r="I101" s="1174">
        <f t="shared" ref="I101:K101" si="27">SUM(I102:I105)</f>
        <v>1449414</v>
      </c>
      <c r="J101" s="1174">
        <f t="shared" si="27"/>
        <v>2451242</v>
      </c>
      <c r="K101" s="1494">
        <f t="shared" si="27"/>
        <v>2585004</v>
      </c>
    </row>
    <row r="102" spans="1:11" ht="19.5" customHeight="1">
      <c r="A102" s="1021"/>
      <c r="B102" s="1021"/>
      <c r="C102" s="1022"/>
      <c r="D102" s="1021" t="s">
        <v>934</v>
      </c>
      <c r="E102" s="1021"/>
      <c r="F102" s="1174">
        <f t="shared" si="26"/>
        <v>141000</v>
      </c>
      <c r="G102" s="1174">
        <f t="shared" si="26"/>
        <v>141000</v>
      </c>
      <c r="H102" s="1003">
        <v>141000</v>
      </c>
      <c r="I102" s="1003">
        <f>H102</f>
        <v>141000</v>
      </c>
      <c r="J102" s="1003">
        <v>0</v>
      </c>
      <c r="K102" s="1489">
        <v>0</v>
      </c>
    </row>
    <row r="103" spans="1:11" ht="19.5" customHeight="1">
      <c r="A103" s="1021"/>
      <c r="B103" s="1021"/>
      <c r="C103" s="1022"/>
      <c r="D103" s="1021" t="s">
        <v>935</v>
      </c>
      <c r="E103" s="1021"/>
      <c r="F103" s="1174">
        <f t="shared" si="26"/>
        <v>0</v>
      </c>
      <c r="G103" s="1174">
        <f t="shared" si="26"/>
        <v>0</v>
      </c>
      <c r="H103" s="1003">
        <v>0</v>
      </c>
      <c r="I103" s="1003">
        <v>0</v>
      </c>
      <c r="J103" s="1003">
        <v>0</v>
      </c>
      <c r="K103" s="1489">
        <v>0</v>
      </c>
    </row>
    <row r="104" spans="1:11" ht="19.5" customHeight="1">
      <c r="A104" s="1021"/>
      <c r="B104" s="1021"/>
      <c r="C104" s="1022"/>
      <c r="D104" s="1021" t="s">
        <v>936</v>
      </c>
      <c r="E104" s="1021"/>
      <c r="F104" s="1174">
        <f t="shared" si="26"/>
        <v>0</v>
      </c>
      <c r="G104" s="1174">
        <f t="shared" si="26"/>
        <v>0</v>
      </c>
      <c r="H104" s="1003">
        <v>0</v>
      </c>
      <c r="I104" s="1003">
        <v>0</v>
      </c>
      <c r="J104" s="1003">
        <v>0</v>
      </c>
      <c r="K104" s="1489">
        <v>0</v>
      </c>
    </row>
    <row r="105" spans="1:11" ht="19.5" customHeight="1">
      <c r="A105" s="1021"/>
      <c r="B105" s="1021"/>
      <c r="C105" s="1022"/>
      <c r="D105" s="1021" t="s">
        <v>937</v>
      </c>
      <c r="E105" s="1021"/>
      <c r="F105" s="1174">
        <f t="shared" si="26"/>
        <v>3056228</v>
      </c>
      <c r="G105" s="1174">
        <f t="shared" si="26"/>
        <v>3893418</v>
      </c>
      <c r="H105" s="1003">
        <v>604986</v>
      </c>
      <c r="I105" s="1003">
        <f>703428+H105</f>
        <v>1308414</v>
      </c>
      <c r="J105" s="1003">
        <v>2451242</v>
      </c>
      <c r="K105" s="1489">
        <f>133762+J105</f>
        <v>2585004</v>
      </c>
    </row>
    <row r="106" spans="1:11" ht="19.8" customHeight="1">
      <c r="A106" s="1730" t="s">
        <v>2178</v>
      </c>
      <c r="B106" s="1730"/>
      <c r="C106" s="1730"/>
      <c r="D106" s="1730"/>
      <c r="E106" s="1731"/>
      <c r="F106" s="1744" t="s">
        <v>2179</v>
      </c>
      <c r="G106" s="1745"/>
      <c r="H106" s="1033" t="s">
        <v>2180</v>
      </c>
      <c r="I106" s="1034" t="s">
        <v>921</v>
      </c>
      <c r="J106" s="1033" t="s">
        <v>2181</v>
      </c>
      <c r="K106" s="1493" t="s">
        <v>922</v>
      </c>
    </row>
    <row r="107" spans="1:11" ht="19.8" customHeight="1">
      <c r="A107" s="1732"/>
      <c r="B107" s="1732"/>
      <c r="C107" s="1732"/>
      <c r="D107" s="1732"/>
      <c r="E107" s="1733"/>
      <c r="F107" s="1035" t="s">
        <v>2182</v>
      </c>
      <c r="G107" s="1035" t="s">
        <v>2183</v>
      </c>
      <c r="H107" s="1035" t="s">
        <v>2182</v>
      </c>
      <c r="I107" s="1035" t="s">
        <v>2183</v>
      </c>
      <c r="J107" s="1035" t="s">
        <v>2182</v>
      </c>
      <c r="K107" s="1486" t="s">
        <v>2183</v>
      </c>
    </row>
    <row r="108" spans="1:11" ht="20.25" customHeight="1">
      <c r="A108" s="1021"/>
      <c r="B108" s="1021"/>
      <c r="C108" s="1022" t="s">
        <v>938</v>
      </c>
      <c r="D108" s="1021"/>
      <c r="E108" s="1021"/>
      <c r="F108" s="1174">
        <f t="shared" ref="F108:G108" si="28">SUM(F109:F113)</f>
        <v>0</v>
      </c>
      <c r="G108" s="1174">
        <f t="shared" si="28"/>
        <v>0</v>
      </c>
      <c r="H108" s="1174">
        <f>SUM(H109:H113)</f>
        <v>0</v>
      </c>
      <c r="I108" s="1174">
        <f t="shared" ref="I108:K108" si="29">SUM(I109:I113)</f>
        <v>0</v>
      </c>
      <c r="J108" s="1174">
        <f t="shared" si="29"/>
        <v>0</v>
      </c>
      <c r="K108" s="1494">
        <f t="shared" si="29"/>
        <v>0</v>
      </c>
    </row>
    <row r="109" spans="1:11" ht="20.25" customHeight="1">
      <c r="A109" s="1021"/>
      <c r="B109" s="1021"/>
      <c r="C109" s="1022"/>
      <c r="D109" s="1021" t="s">
        <v>939</v>
      </c>
      <c r="E109" s="1021"/>
      <c r="F109" s="1174">
        <f>H109+J109</f>
        <v>0</v>
      </c>
      <c r="G109" s="1174">
        <f>I109+K109</f>
        <v>0</v>
      </c>
      <c r="H109" s="1003">
        <v>0</v>
      </c>
      <c r="I109" s="1003">
        <v>0</v>
      </c>
      <c r="J109" s="1003">
        <v>0</v>
      </c>
      <c r="K109" s="1489">
        <v>0</v>
      </c>
    </row>
    <row r="110" spans="1:11" ht="20.25" customHeight="1">
      <c r="A110" s="1021"/>
      <c r="B110" s="1021"/>
      <c r="C110" s="1022"/>
      <c r="D110" s="1021" t="s">
        <v>940</v>
      </c>
      <c r="E110" s="1021"/>
      <c r="F110" s="1174">
        <f t="shared" ref="F110:G118" si="30">H110+J110</f>
        <v>0</v>
      </c>
      <c r="G110" s="1174">
        <f t="shared" si="30"/>
        <v>0</v>
      </c>
      <c r="H110" s="1003">
        <v>0</v>
      </c>
      <c r="I110" s="1003">
        <v>0</v>
      </c>
      <c r="J110" s="1003">
        <v>0</v>
      </c>
      <c r="K110" s="1489">
        <v>0</v>
      </c>
    </row>
    <row r="111" spans="1:11" ht="20.25" customHeight="1">
      <c r="A111" s="1021"/>
      <c r="B111" s="1021"/>
      <c r="C111" s="1022"/>
      <c r="D111" s="1021" t="s">
        <v>941</v>
      </c>
      <c r="E111" s="1021"/>
      <c r="F111" s="1174">
        <f t="shared" si="30"/>
        <v>0</v>
      </c>
      <c r="G111" s="1174">
        <f t="shared" si="30"/>
        <v>0</v>
      </c>
      <c r="H111" s="1003">
        <v>0</v>
      </c>
      <c r="I111" s="1003">
        <v>0</v>
      </c>
      <c r="J111" s="1003">
        <v>0</v>
      </c>
      <c r="K111" s="1489">
        <v>0</v>
      </c>
    </row>
    <row r="112" spans="1:11" ht="20.25" customHeight="1">
      <c r="A112" s="1021"/>
      <c r="B112" s="1021"/>
      <c r="C112" s="1022"/>
      <c r="D112" s="1021" t="s">
        <v>942</v>
      </c>
      <c r="E112" s="1021"/>
      <c r="F112" s="1174">
        <f t="shared" si="30"/>
        <v>0</v>
      </c>
      <c r="G112" s="1174">
        <f t="shared" si="30"/>
        <v>0</v>
      </c>
      <c r="H112" s="1003">
        <v>0</v>
      </c>
      <c r="I112" s="1003">
        <v>0</v>
      </c>
      <c r="J112" s="1003">
        <v>0</v>
      </c>
      <c r="K112" s="1489">
        <v>0</v>
      </c>
    </row>
    <row r="113" spans="1:11" ht="20.25" customHeight="1">
      <c r="A113" s="1021"/>
      <c r="B113" s="1021"/>
      <c r="C113" s="1022"/>
      <c r="D113" s="1021" t="s">
        <v>943</v>
      </c>
      <c r="E113" s="1021"/>
      <c r="F113" s="1174">
        <f t="shared" si="30"/>
        <v>0</v>
      </c>
      <c r="G113" s="1174">
        <f t="shared" si="30"/>
        <v>0</v>
      </c>
      <c r="H113" s="1003">
        <v>0</v>
      </c>
      <c r="I113" s="1003">
        <v>0</v>
      </c>
      <c r="J113" s="1003">
        <v>0</v>
      </c>
      <c r="K113" s="1489">
        <v>0</v>
      </c>
    </row>
    <row r="114" spans="1:11" ht="20.25" customHeight="1">
      <c r="A114" s="1021"/>
      <c r="B114" s="1021"/>
      <c r="C114" s="1021" t="s">
        <v>944</v>
      </c>
      <c r="D114" s="1021"/>
      <c r="E114" s="1021"/>
      <c r="F114" s="1174">
        <f t="shared" si="30"/>
        <v>15524</v>
      </c>
      <c r="G114" s="1174">
        <f t="shared" si="30"/>
        <v>15524</v>
      </c>
      <c r="H114" s="1174">
        <f>SUM(H115:H116)</f>
        <v>0</v>
      </c>
      <c r="I114" s="1174">
        <f t="shared" ref="I114:K114" si="31">SUM(I115:I116)</f>
        <v>0</v>
      </c>
      <c r="J114" s="1174">
        <f t="shared" si="31"/>
        <v>15524</v>
      </c>
      <c r="K114" s="1494">
        <f t="shared" si="31"/>
        <v>15524</v>
      </c>
    </row>
    <row r="115" spans="1:11" ht="20.25" customHeight="1">
      <c r="A115" s="1021"/>
      <c r="B115" s="1021"/>
      <c r="C115" s="1021"/>
      <c r="D115" s="1021" t="s">
        <v>945</v>
      </c>
      <c r="E115" s="1021"/>
      <c r="F115" s="1174">
        <f t="shared" si="30"/>
        <v>0</v>
      </c>
      <c r="G115" s="1174">
        <f t="shared" si="30"/>
        <v>0</v>
      </c>
      <c r="H115" s="1003">
        <v>0</v>
      </c>
      <c r="I115" s="1003">
        <v>0</v>
      </c>
      <c r="J115" s="1003">
        <v>0</v>
      </c>
      <c r="K115" s="1489">
        <v>0</v>
      </c>
    </row>
    <row r="116" spans="1:11" ht="20.25" customHeight="1">
      <c r="A116" s="1021"/>
      <c r="B116" s="1021"/>
      <c r="C116" s="1021"/>
      <c r="D116" s="1021" t="s">
        <v>946</v>
      </c>
      <c r="E116" s="1021"/>
      <c r="F116" s="1174">
        <f t="shared" si="30"/>
        <v>15524</v>
      </c>
      <c r="G116" s="1174">
        <f t="shared" si="30"/>
        <v>15524</v>
      </c>
      <c r="H116" s="1003">
        <v>0</v>
      </c>
      <c r="I116" s="1003">
        <v>0</v>
      </c>
      <c r="J116" s="1003">
        <v>15524</v>
      </c>
      <c r="K116" s="1489">
        <v>15524</v>
      </c>
    </row>
    <row r="117" spans="1:11" ht="20.25" customHeight="1">
      <c r="A117" s="1021"/>
      <c r="B117" s="1021"/>
      <c r="C117" s="1021" t="s">
        <v>956</v>
      </c>
      <c r="D117" s="1021"/>
      <c r="E117" s="1021"/>
      <c r="F117" s="1174">
        <f t="shared" si="30"/>
        <v>0</v>
      </c>
      <c r="G117" s="1174">
        <f t="shared" si="30"/>
        <v>0</v>
      </c>
      <c r="H117" s="1003">
        <v>0</v>
      </c>
      <c r="I117" s="1003">
        <v>0</v>
      </c>
      <c r="J117" s="1003">
        <v>0</v>
      </c>
      <c r="K117" s="1489">
        <v>0</v>
      </c>
    </row>
    <row r="118" spans="1:11" ht="20.25" customHeight="1">
      <c r="A118" s="1021"/>
      <c r="B118" s="1024" t="s">
        <v>912</v>
      </c>
      <c r="C118" s="1021"/>
      <c r="D118" s="1021"/>
      <c r="E118" s="1021"/>
      <c r="F118" s="1174">
        <f t="shared" si="30"/>
        <v>11717673</v>
      </c>
      <c r="G118" s="1174">
        <f t="shared" si="30"/>
        <v>23998092</v>
      </c>
      <c r="H118" s="1174">
        <f>H56+H91</f>
        <v>9022167</v>
      </c>
      <c r="I118" s="1174">
        <f t="shared" ref="I118:K118" si="32">I56+I91</f>
        <v>21166057</v>
      </c>
      <c r="J118" s="1174">
        <f t="shared" si="32"/>
        <v>2695506</v>
      </c>
      <c r="K118" s="1494">
        <f t="shared" si="32"/>
        <v>2832035</v>
      </c>
    </row>
    <row r="119" spans="1:11" ht="20.25" customHeight="1">
      <c r="A119" s="1021"/>
      <c r="B119" s="1021" t="s">
        <v>957</v>
      </c>
      <c r="C119" s="1021"/>
      <c r="D119" s="1021"/>
      <c r="E119" s="1021"/>
      <c r="F119" s="1003"/>
      <c r="G119" s="1003"/>
      <c r="H119" s="1025"/>
      <c r="I119" s="1026"/>
      <c r="J119" s="1026"/>
      <c r="K119" s="1490"/>
    </row>
    <row r="120" spans="1:11" ht="20.25" customHeight="1">
      <c r="A120" s="1021"/>
      <c r="B120" s="1021" t="s">
        <v>958</v>
      </c>
      <c r="C120" s="1021"/>
      <c r="D120" s="1021"/>
      <c r="E120" s="1021"/>
      <c r="F120" s="1003">
        <v>664701</v>
      </c>
      <c r="G120" s="1003">
        <f>435000+F120</f>
        <v>1099701</v>
      </c>
      <c r="H120" s="1027"/>
      <c r="I120" s="1028"/>
      <c r="J120" s="1028"/>
      <c r="K120" s="1491"/>
    </row>
    <row r="121" spans="1:11" ht="20.25" customHeight="1">
      <c r="A121" s="1021"/>
      <c r="B121" s="1021" t="s">
        <v>959</v>
      </c>
      <c r="C121" s="1021"/>
      <c r="D121" s="1021"/>
      <c r="E121" s="1021"/>
      <c r="F121" s="1003"/>
      <c r="G121" s="1003"/>
      <c r="H121" s="1027"/>
      <c r="I121" s="1028"/>
      <c r="J121" s="1028"/>
      <c r="K121" s="1491"/>
    </row>
    <row r="122" spans="1:11" ht="20.25" customHeight="1">
      <c r="A122" s="1021"/>
      <c r="B122" s="1021" t="s">
        <v>960</v>
      </c>
      <c r="C122" s="1021"/>
      <c r="D122" s="1021"/>
      <c r="E122" s="1021"/>
      <c r="F122" s="1003">
        <v>0</v>
      </c>
      <c r="G122" s="1003">
        <v>93703</v>
      </c>
      <c r="H122" s="1027"/>
      <c r="I122" s="1028"/>
      <c r="J122" s="1028"/>
      <c r="K122" s="1491"/>
    </row>
    <row r="123" spans="1:11" ht="20.25" customHeight="1">
      <c r="A123" s="1005"/>
      <c r="B123" s="1021" t="s">
        <v>956</v>
      </c>
      <c r="C123" s="1005"/>
      <c r="D123" s="1005"/>
      <c r="E123" s="1005"/>
      <c r="F123" s="1003"/>
      <c r="G123" s="1003"/>
      <c r="H123" s="1027"/>
      <c r="I123" s="1028"/>
      <c r="J123" s="1028"/>
      <c r="K123" s="1491"/>
    </row>
    <row r="124" spans="1:11" ht="20.25" customHeight="1">
      <c r="A124" s="1021"/>
      <c r="B124" s="1021" t="s">
        <v>961</v>
      </c>
      <c r="C124" s="1021"/>
      <c r="D124" s="1021"/>
      <c r="E124" s="1021"/>
      <c r="F124" s="1003"/>
      <c r="G124" s="1003"/>
      <c r="H124" s="1027"/>
      <c r="I124" s="1028"/>
      <c r="J124" s="1028"/>
      <c r="K124" s="1491"/>
    </row>
    <row r="125" spans="1:11" ht="20.25" customHeight="1">
      <c r="A125" s="1021" t="s">
        <v>962</v>
      </c>
      <c r="B125" s="1021"/>
      <c r="C125" s="1021"/>
      <c r="D125" s="1021"/>
      <c r="E125" s="1021"/>
      <c r="F125" s="1003"/>
      <c r="G125" s="1003"/>
      <c r="H125" s="1027"/>
      <c r="I125" s="1028"/>
      <c r="J125" s="1028"/>
      <c r="K125" s="1491"/>
    </row>
    <row r="126" spans="1:11" ht="20.25" customHeight="1">
      <c r="A126" s="1021"/>
      <c r="B126" s="1021" t="s">
        <v>2192</v>
      </c>
      <c r="C126" s="1021"/>
      <c r="D126" s="1021"/>
      <c r="E126" s="1021"/>
      <c r="F126" s="1003"/>
      <c r="G126" s="1003"/>
      <c r="H126" s="1027"/>
      <c r="I126" s="1028"/>
      <c r="J126" s="1028"/>
      <c r="K126" s="1491"/>
    </row>
    <row r="127" spans="1:11" ht="20.25" customHeight="1">
      <c r="A127" s="1024" t="s">
        <v>2186</v>
      </c>
      <c r="B127" s="1021"/>
      <c r="C127" s="1021"/>
      <c r="D127" s="1021"/>
      <c r="E127" s="1038"/>
      <c r="F127" s="1174">
        <f>F118+F120+F122</f>
        <v>12382374</v>
      </c>
      <c r="G127" s="1003">
        <f>SUM(G118:G126)</f>
        <v>25191496</v>
      </c>
      <c r="H127" s="1027"/>
      <c r="I127" s="1028"/>
      <c r="J127" s="1028"/>
      <c r="K127" s="1491"/>
    </row>
    <row r="128" spans="1:11" ht="20.25" customHeight="1">
      <c r="A128" s="1021" t="s">
        <v>963</v>
      </c>
      <c r="B128" s="1021"/>
      <c r="C128" s="1021"/>
      <c r="D128" s="1021"/>
      <c r="E128" s="1039"/>
      <c r="F128" s="1174">
        <f>F53-F127</f>
        <v>361345017</v>
      </c>
      <c r="G128" s="1003"/>
      <c r="H128" s="1027"/>
      <c r="I128" s="1028"/>
      <c r="J128" s="1028"/>
      <c r="K128" s="1491"/>
    </row>
    <row r="129" spans="1:11" ht="20.25" customHeight="1">
      <c r="A129" s="1021" t="s">
        <v>2187</v>
      </c>
      <c r="B129" s="1021"/>
      <c r="C129" s="1021"/>
      <c r="D129" s="1021"/>
      <c r="E129" s="1021"/>
      <c r="F129" s="1174">
        <f>SUM(F127:F128)</f>
        <v>373727391</v>
      </c>
      <c r="G129" s="1003"/>
      <c r="H129" s="1027"/>
      <c r="I129" s="1028"/>
      <c r="J129" s="1028"/>
      <c r="K129" s="1491"/>
    </row>
    <row r="130" spans="1:11" ht="20.25" customHeight="1">
      <c r="A130" s="1021" t="s">
        <v>964</v>
      </c>
      <c r="B130" s="1021"/>
      <c r="C130" s="1021"/>
      <c r="D130" s="1021"/>
      <c r="E130" s="1021"/>
      <c r="F130" s="1003">
        <v>251167</v>
      </c>
      <c r="G130" s="1003"/>
      <c r="H130" s="1040"/>
      <c r="I130" s="1028"/>
      <c r="J130" s="1028"/>
      <c r="K130" s="1491"/>
    </row>
    <row r="131" spans="1:11" ht="20.25" customHeight="1">
      <c r="A131" s="1024" t="s">
        <v>965</v>
      </c>
      <c r="B131" s="1021"/>
      <c r="C131" s="1021"/>
      <c r="D131" s="1021"/>
      <c r="E131" s="1021"/>
      <c r="F131" s="1174">
        <f>F53-F127+F130</f>
        <v>361596184</v>
      </c>
      <c r="G131" s="1003"/>
      <c r="H131" s="1041"/>
      <c r="I131" s="1032"/>
      <c r="J131" s="1032"/>
      <c r="K131" s="1492"/>
    </row>
    <row r="132" spans="1:11" ht="23.25" customHeight="1">
      <c r="A132" s="1005" t="s">
        <v>966</v>
      </c>
      <c r="B132" s="1005"/>
      <c r="C132" s="1005"/>
      <c r="D132" s="1005"/>
      <c r="E132" s="1005" t="s">
        <v>967</v>
      </c>
      <c r="F132" s="1739" t="s">
        <v>2188</v>
      </c>
      <c r="G132" s="1740"/>
      <c r="H132" s="1006" t="s">
        <v>968</v>
      </c>
      <c r="I132" s="1006"/>
      <c r="J132" s="1741" t="s">
        <v>2306</v>
      </c>
      <c r="K132" s="1741"/>
    </row>
    <row r="133" spans="1:11" ht="17.399999999999999">
      <c r="A133" s="1005"/>
      <c r="B133" s="1005"/>
      <c r="C133" s="1005"/>
      <c r="D133" s="1005"/>
      <c r="E133" s="1005"/>
      <c r="F133" s="1742" t="s">
        <v>2189</v>
      </c>
      <c r="G133" s="1743"/>
      <c r="H133" s="1006"/>
      <c r="I133" s="1006"/>
      <c r="J133" s="1006"/>
      <c r="K133" s="1006"/>
    </row>
    <row r="134" spans="1:11" ht="17.399999999999999">
      <c r="A134" s="1005" t="s">
        <v>970</v>
      </c>
    </row>
    <row r="135" spans="1:11" ht="17.399999999999999">
      <c r="A135" s="1005" t="s">
        <v>2190</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B876E3AC-69F7-4BF6-AE47-2EC79727C181}"/>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AB0FF-280D-406D-9DDA-05B31E54CEE7}">
  <sheetPr>
    <tabColor rgb="FFFF0000"/>
  </sheetPr>
  <dimension ref="A1:M135"/>
  <sheetViews>
    <sheetView showGridLines="0" zoomScale="115" zoomScaleNormal="115" workbookViewId="0">
      <pane xSplit="5" topLeftCell="F1" activePane="topRight" state="frozen"/>
      <selection pane="topRight" activeCell="K1" sqref="K1:K2"/>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36" t="s">
        <v>1293</v>
      </c>
      <c r="B1" s="1736"/>
      <c r="C1" s="1736"/>
      <c r="D1" s="1736"/>
      <c r="E1" s="1005"/>
      <c r="F1" s="1006"/>
      <c r="G1" s="1006"/>
      <c r="H1" s="1006"/>
      <c r="I1" s="1006"/>
      <c r="J1" s="1007" t="s">
        <v>871</v>
      </c>
      <c r="K1" s="1008" t="s">
        <v>872</v>
      </c>
      <c r="L1" s="1009" t="s">
        <v>873</v>
      </c>
    </row>
    <row r="2" spans="1:12" ht="21" customHeight="1">
      <c r="A2" s="1737" t="s">
        <v>2174</v>
      </c>
      <c r="B2" s="1737"/>
      <c r="C2" s="1737"/>
      <c r="D2" s="1737"/>
      <c r="E2" s="1011" t="s">
        <v>874</v>
      </c>
      <c r="F2" s="1012"/>
      <c r="G2" s="1012"/>
      <c r="H2" s="1012"/>
      <c r="I2" s="1012"/>
      <c r="J2" s="1007" t="s">
        <v>2175</v>
      </c>
      <c r="K2" s="1013" t="s">
        <v>875</v>
      </c>
    </row>
    <row r="3" spans="1:12" ht="33">
      <c r="A3" s="1738" t="s">
        <v>2176</v>
      </c>
      <c r="B3" s="1738"/>
      <c r="C3" s="1738"/>
      <c r="D3" s="1738"/>
      <c r="E3" s="1738"/>
      <c r="F3" s="1738"/>
      <c r="G3" s="1738"/>
      <c r="H3" s="1738"/>
      <c r="I3" s="1738"/>
      <c r="J3" s="1738"/>
      <c r="K3" s="1738"/>
    </row>
    <row r="4" spans="1:12" ht="27" customHeight="1">
      <c r="A4" s="1014"/>
      <c r="B4" s="1014"/>
      <c r="C4" s="1014"/>
      <c r="D4" s="1014"/>
      <c r="E4" s="1014" t="s">
        <v>876</v>
      </c>
      <c r="F4" s="1015"/>
      <c r="G4" s="1016" t="s">
        <v>2304</v>
      </c>
      <c r="H4" s="1006"/>
      <c r="I4" s="1015"/>
      <c r="J4" s="1015"/>
      <c r="K4" s="1017" t="s">
        <v>877</v>
      </c>
    </row>
    <row r="5" spans="1:12" ht="23.25" customHeight="1">
      <c r="A5" s="1730" t="s">
        <v>2178</v>
      </c>
      <c r="B5" s="1730"/>
      <c r="C5" s="1730"/>
      <c r="D5" s="1730"/>
      <c r="E5" s="1731"/>
      <c r="F5" s="1734" t="s">
        <v>2179</v>
      </c>
      <c r="G5" s="1735"/>
      <c r="H5" s="1018" t="s">
        <v>2180</v>
      </c>
      <c r="I5" s="1019" t="s">
        <v>878</v>
      </c>
      <c r="J5" s="1018" t="s">
        <v>2181</v>
      </c>
      <c r="K5" s="1488" t="s">
        <v>879</v>
      </c>
    </row>
    <row r="6" spans="1:12" ht="23.25" customHeight="1">
      <c r="A6" s="1732"/>
      <c r="B6" s="1732"/>
      <c r="C6" s="1732"/>
      <c r="D6" s="1732"/>
      <c r="E6" s="1733"/>
      <c r="F6" s="1007" t="s">
        <v>2182</v>
      </c>
      <c r="G6" s="1007" t="s">
        <v>2183</v>
      </c>
      <c r="H6" s="1007" t="s">
        <v>2182</v>
      </c>
      <c r="I6" s="1007" t="s">
        <v>2183</v>
      </c>
      <c r="J6" s="1007" t="s">
        <v>2182</v>
      </c>
      <c r="K6" s="1487" t="s">
        <v>2183</v>
      </c>
    </row>
    <row r="7" spans="1:12" ht="19.5" customHeight="1">
      <c r="A7" s="1005"/>
      <c r="B7" s="1020" t="s">
        <v>880</v>
      </c>
      <c r="C7" s="1005"/>
      <c r="D7" s="1005"/>
      <c r="E7" s="1005"/>
      <c r="F7" s="1174">
        <f t="shared" ref="F7:G7" si="0">F8+F18+F19+F20+F21+F22+F25+F31+F34+F35+F36</f>
        <v>26975983</v>
      </c>
      <c r="G7" s="1174">
        <f t="shared" si="0"/>
        <v>81135439</v>
      </c>
      <c r="H7" s="1174">
        <f>H8+H18+H19+H20+H21+H22+H25+H31+H34+H35+H36</f>
        <v>15724246</v>
      </c>
      <c r="I7" s="1174">
        <f t="shared" ref="I7:K7" si="1">I8+I18+I19+I20+I21+I22+I25+I31+I34+I35+I36</f>
        <v>69846478</v>
      </c>
      <c r="J7" s="1174">
        <f t="shared" si="1"/>
        <v>11251737</v>
      </c>
      <c r="K7" s="1494">
        <f t="shared" si="1"/>
        <v>11288961</v>
      </c>
    </row>
    <row r="8" spans="1:12" ht="19.5" customHeight="1">
      <c r="A8" s="1021"/>
      <c r="B8" s="1021"/>
      <c r="C8" s="1022" t="s">
        <v>881</v>
      </c>
      <c r="D8" s="1021"/>
      <c r="E8" s="1021"/>
      <c r="F8" s="1174">
        <f t="shared" ref="F8:G8" si="2">F9+F10+F11+F12+F13+F16+F17</f>
        <v>13852557</v>
      </c>
      <c r="G8" s="1174">
        <f t="shared" si="2"/>
        <v>63412284</v>
      </c>
      <c r="H8" s="1174">
        <f>H9+H10+H11+H12+H13+H16+H17</f>
        <v>13852557</v>
      </c>
      <c r="I8" s="1174">
        <f t="shared" ref="I8:K8" si="3">I9+I10+I11+I12+I13+I16+I17</f>
        <v>63412284</v>
      </c>
      <c r="J8" s="1174">
        <f t="shared" si="3"/>
        <v>0</v>
      </c>
      <c r="K8" s="1494">
        <f t="shared" si="3"/>
        <v>0</v>
      </c>
    </row>
    <row r="9" spans="1:12" ht="19.5" customHeight="1">
      <c r="A9" s="1021"/>
      <c r="B9" s="1021"/>
      <c r="C9" s="1022"/>
      <c r="D9" s="1021" t="s">
        <v>882</v>
      </c>
      <c r="E9" s="1005"/>
      <c r="F9" s="1174">
        <f>H9+J9</f>
        <v>32735</v>
      </c>
      <c r="G9" s="1174">
        <f>I9+K9</f>
        <v>56105</v>
      </c>
      <c r="H9" s="1003">
        <v>32735</v>
      </c>
      <c r="I9" s="1003">
        <f>'鄉庫收支月報表(113年2月)'!I9+'鄉庫收支月報表(113年3月)'!H9</f>
        <v>56105</v>
      </c>
      <c r="J9" s="1003">
        <v>0</v>
      </c>
      <c r="K9" s="1489">
        <v>0</v>
      </c>
    </row>
    <row r="10" spans="1:12" ht="19.5" customHeight="1">
      <c r="A10" s="1021"/>
      <c r="B10" s="1021"/>
      <c r="C10" s="1022"/>
      <c r="D10" s="1021" t="s">
        <v>883</v>
      </c>
      <c r="E10" s="1021"/>
      <c r="F10" s="1174">
        <f t="shared" ref="F10:G12" si="4">H10+J10</f>
        <v>37742</v>
      </c>
      <c r="G10" s="1174">
        <f t="shared" si="4"/>
        <v>136464</v>
      </c>
      <c r="H10" s="1003">
        <v>37742</v>
      </c>
      <c r="I10" s="1003">
        <f>'鄉庫收支月報表(113年2月)'!I10+'鄉庫收支月報表(113年3月)'!H10</f>
        <v>136464</v>
      </c>
      <c r="J10" s="1003">
        <v>0</v>
      </c>
      <c r="K10" s="1489">
        <v>0</v>
      </c>
    </row>
    <row r="11" spans="1:12" ht="19.5" customHeight="1">
      <c r="A11" s="1021"/>
      <c r="B11" s="1021"/>
      <c r="C11" s="1022"/>
      <c r="D11" s="1021" t="s">
        <v>884</v>
      </c>
      <c r="E11" s="1021"/>
      <c r="F11" s="1174">
        <f t="shared" si="4"/>
        <v>1732</v>
      </c>
      <c r="G11" s="1174">
        <f t="shared" si="4"/>
        <v>5974</v>
      </c>
      <c r="H11" s="1003">
        <v>1732</v>
      </c>
      <c r="I11" s="1003">
        <f>'鄉庫收支月報表(113年2月)'!I11+'鄉庫收支月報表(113年3月)'!H11</f>
        <v>5974</v>
      </c>
      <c r="J11" s="1003">
        <v>0</v>
      </c>
      <c r="K11" s="1489">
        <v>0</v>
      </c>
    </row>
    <row r="12" spans="1:12" ht="19.5" customHeight="1">
      <c r="A12" s="1021"/>
      <c r="B12" s="1021"/>
      <c r="C12" s="1022"/>
      <c r="D12" s="1021" t="s">
        <v>885</v>
      </c>
      <c r="E12" s="1021"/>
      <c r="F12" s="1174">
        <f t="shared" si="4"/>
        <v>0</v>
      </c>
      <c r="G12" s="1174">
        <f t="shared" si="4"/>
        <v>0</v>
      </c>
      <c r="H12" s="1003">
        <v>0</v>
      </c>
      <c r="I12" s="1003">
        <f>'鄉庫收支月報表(113年2月)'!I12+'鄉庫收支月報表(113年3月)'!H12</f>
        <v>0</v>
      </c>
      <c r="J12" s="1003">
        <v>0</v>
      </c>
      <c r="K12" s="1489">
        <v>0</v>
      </c>
    </row>
    <row r="13" spans="1:12" ht="19.5" customHeight="1">
      <c r="A13" s="1021"/>
      <c r="B13" s="1021"/>
      <c r="C13" s="1022"/>
      <c r="D13" s="1021" t="s">
        <v>886</v>
      </c>
      <c r="E13" s="1021"/>
      <c r="F13" s="1174">
        <f>H13+J13</f>
        <v>11294</v>
      </c>
      <c r="G13" s="1174">
        <f>I13+K13</f>
        <v>56558</v>
      </c>
      <c r="H13" s="1174">
        <f>SUM(H14:H15)</f>
        <v>11294</v>
      </c>
      <c r="I13" s="1174">
        <f t="shared" ref="I13:K13" si="5">SUM(I14:I15)</f>
        <v>56558</v>
      </c>
      <c r="J13" s="1174">
        <f t="shared" si="5"/>
        <v>0</v>
      </c>
      <c r="K13" s="1494">
        <f t="shared" si="5"/>
        <v>0</v>
      </c>
    </row>
    <row r="14" spans="1:12" ht="19.5" customHeight="1">
      <c r="A14" s="1021"/>
      <c r="B14" s="1021"/>
      <c r="C14" s="1022"/>
      <c r="D14" s="1021"/>
      <c r="E14" s="1021" t="s">
        <v>887</v>
      </c>
      <c r="F14" s="1174">
        <f t="shared" ref="F14:G28" si="6">H14+J14</f>
        <v>0</v>
      </c>
      <c r="G14" s="1174">
        <f t="shared" si="6"/>
        <v>0</v>
      </c>
      <c r="H14" s="1003">
        <v>0</v>
      </c>
      <c r="I14" s="1003">
        <f>'鄉庫收支月報表(113年2月)'!I14+'鄉庫收支月報表(113年3月)'!H14</f>
        <v>0</v>
      </c>
      <c r="J14" s="1003">
        <v>0</v>
      </c>
      <c r="K14" s="1489">
        <v>0</v>
      </c>
    </row>
    <row r="15" spans="1:12" ht="19.5" customHeight="1">
      <c r="A15" s="1021"/>
      <c r="B15" s="1021"/>
      <c r="C15" s="1022"/>
      <c r="D15" s="1021"/>
      <c r="E15" s="1021" t="s">
        <v>888</v>
      </c>
      <c r="F15" s="1174">
        <f t="shared" si="6"/>
        <v>11294</v>
      </c>
      <c r="G15" s="1174">
        <f t="shared" si="6"/>
        <v>56558</v>
      </c>
      <c r="H15" s="1003">
        <v>11294</v>
      </c>
      <c r="I15" s="1003">
        <f>'鄉庫收支月報表(113年2月)'!I15+'鄉庫收支月報表(113年3月)'!H15</f>
        <v>56558</v>
      </c>
      <c r="J15" s="1003">
        <v>0</v>
      </c>
      <c r="K15" s="1489">
        <v>0</v>
      </c>
    </row>
    <row r="16" spans="1:12" ht="19.5" customHeight="1">
      <c r="A16" s="1021"/>
      <c r="B16" s="1021"/>
      <c r="C16" s="1022"/>
      <c r="D16" s="1021" t="s">
        <v>889</v>
      </c>
      <c r="E16" s="1021"/>
      <c r="F16" s="1174">
        <f t="shared" si="6"/>
        <v>13769054</v>
      </c>
      <c r="G16" s="1174">
        <f t="shared" si="6"/>
        <v>63157183</v>
      </c>
      <c r="H16" s="1003">
        <v>13769054</v>
      </c>
      <c r="I16" s="1003">
        <f>'鄉庫收支月報表(113年2月)'!I16+'鄉庫收支月報表(113年3月)'!H16</f>
        <v>63157183</v>
      </c>
      <c r="J16" s="1003">
        <v>0</v>
      </c>
      <c r="K16" s="1489">
        <v>0</v>
      </c>
    </row>
    <row r="17" spans="1:11" ht="19.5" customHeight="1">
      <c r="A17" s="1021"/>
      <c r="B17" s="1021"/>
      <c r="C17" s="1022"/>
      <c r="D17" s="1021" t="s">
        <v>890</v>
      </c>
      <c r="E17" s="1021"/>
      <c r="F17" s="1174">
        <f t="shared" si="6"/>
        <v>0</v>
      </c>
      <c r="G17" s="1174">
        <f t="shared" si="6"/>
        <v>0</v>
      </c>
      <c r="H17" s="1003">
        <v>0</v>
      </c>
      <c r="I17" s="1003">
        <f>'鄉庫收支月報表(113年2月)'!I17+'鄉庫收支月報表(113年3月)'!H17</f>
        <v>0</v>
      </c>
      <c r="J17" s="1003">
        <v>0</v>
      </c>
      <c r="K17" s="1489">
        <v>0</v>
      </c>
    </row>
    <row r="18" spans="1:11" ht="19.5" customHeight="1">
      <c r="A18" s="1021"/>
      <c r="B18" s="1021"/>
      <c r="C18" s="1023" t="s">
        <v>891</v>
      </c>
      <c r="D18" s="1021"/>
      <c r="E18" s="1021"/>
      <c r="F18" s="1174">
        <f t="shared" si="6"/>
        <v>0</v>
      </c>
      <c r="G18" s="1174">
        <f t="shared" si="6"/>
        <v>0</v>
      </c>
      <c r="H18" s="1003">
        <v>0</v>
      </c>
      <c r="I18" s="1003">
        <f>'鄉庫收支月報表(113年2月)'!I18+'鄉庫收支月報表(113年3月)'!H18</f>
        <v>0</v>
      </c>
      <c r="J18" s="1003">
        <v>0</v>
      </c>
      <c r="K18" s="1489">
        <v>0</v>
      </c>
    </row>
    <row r="19" spans="1:11" ht="19.5" customHeight="1">
      <c r="A19" s="1021"/>
      <c r="B19" s="1021"/>
      <c r="C19" s="1023" t="s">
        <v>892</v>
      </c>
      <c r="D19" s="1021"/>
      <c r="E19" s="1021"/>
      <c r="F19" s="1174">
        <f t="shared" si="6"/>
        <v>0</v>
      </c>
      <c r="G19" s="1174">
        <f t="shared" si="6"/>
        <v>28</v>
      </c>
      <c r="H19" s="1003">
        <v>0</v>
      </c>
      <c r="I19" s="1003">
        <f>'鄉庫收支月報表(113年2月)'!I19+'鄉庫收支月報表(113年3月)'!H19</f>
        <v>28</v>
      </c>
      <c r="J19" s="1003">
        <v>0</v>
      </c>
      <c r="K19" s="1489">
        <v>0</v>
      </c>
    </row>
    <row r="20" spans="1:11" ht="19.5" customHeight="1">
      <c r="A20" s="1021"/>
      <c r="B20" s="1021"/>
      <c r="C20" s="1023" t="s">
        <v>893</v>
      </c>
      <c r="D20" s="1021"/>
      <c r="E20" s="1021"/>
      <c r="F20" s="1174">
        <f t="shared" si="6"/>
        <v>813403</v>
      </c>
      <c r="G20" s="1174">
        <f t="shared" si="6"/>
        <v>1862563</v>
      </c>
      <c r="H20" s="1003">
        <v>813403</v>
      </c>
      <c r="I20" s="1003">
        <f>'鄉庫收支月報表(113年2月)'!I20+'鄉庫收支月報表(113年3月)'!H20</f>
        <v>1862563</v>
      </c>
      <c r="J20" s="1003">
        <v>0</v>
      </c>
      <c r="K20" s="1489">
        <v>0</v>
      </c>
    </row>
    <row r="21" spans="1:11" ht="19.5" customHeight="1">
      <c r="A21" s="1021"/>
      <c r="B21" s="1021"/>
      <c r="C21" s="1023" t="s">
        <v>894</v>
      </c>
      <c r="D21" s="1021"/>
      <c r="E21" s="1021"/>
      <c r="F21" s="1174">
        <f t="shared" si="6"/>
        <v>0</v>
      </c>
      <c r="G21" s="1174">
        <f t="shared" si="6"/>
        <v>0</v>
      </c>
      <c r="H21" s="1003">
        <v>0</v>
      </c>
      <c r="I21" s="1003">
        <f>'鄉庫收支月報表(113年2月)'!I21+'鄉庫收支月報表(113年3月)'!H21</f>
        <v>0</v>
      </c>
      <c r="J21" s="1003">
        <v>0</v>
      </c>
      <c r="K21" s="1489">
        <v>0</v>
      </c>
    </row>
    <row r="22" spans="1:11" ht="19.5" customHeight="1">
      <c r="A22" s="1021"/>
      <c r="B22" s="1021"/>
      <c r="C22" s="1023" t="s">
        <v>895</v>
      </c>
      <c r="D22" s="1021"/>
      <c r="E22" s="1021"/>
      <c r="F22" s="1174">
        <f t="shared" si="6"/>
        <v>0</v>
      </c>
      <c r="G22" s="1174">
        <f t="shared" si="6"/>
        <v>328689</v>
      </c>
      <c r="H22" s="1174">
        <f>SUM(H23:H24)</f>
        <v>0</v>
      </c>
      <c r="I22" s="1174">
        <f t="shared" ref="I22:K22" si="7">SUM(I23:I24)</f>
        <v>328689</v>
      </c>
      <c r="J22" s="1174">
        <f t="shared" si="7"/>
        <v>0</v>
      </c>
      <c r="K22" s="1494">
        <f t="shared" si="7"/>
        <v>0</v>
      </c>
    </row>
    <row r="23" spans="1:11" ht="19.5" customHeight="1">
      <c r="A23" s="1021"/>
      <c r="B23" s="1021"/>
      <c r="C23" s="1005"/>
      <c r="D23" s="1023" t="s">
        <v>896</v>
      </c>
      <c r="E23" s="1021"/>
      <c r="F23" s="1174">
        <f t="shared" si="6"/>
        <v>0</v>
      </c>
      <c r="G23" s="1174">
        <f t="shared" si="6"/>
        <v>328689</v>
      </c>
      <c r="H23" s="1003">
        <v>0</v>
      </c>
      <c r="I23" s="1003">
        <f>'鄉庫收支月報表(113年2月)'!I23+'鄉庫收支月報表(113年3月)'!H23</f>
        <v>328689</v>
      </c>
      <c r="J23" s="1003">
        <v>0</v>
      </c>
      <c r="K23" s="1489">
        <v>0</v>
      </c>
    </row>
    <row r="24" spans="1:11" ht="19.5" customHeight="1">
      <c r="A24" s="1021"/>
      <c r="B24" s="1021"/>
      <c r="C24" s="1021"/>
      <c r="D24" s="1021" t="s">
        <v>897</v>
      </c>
      <c r="E24" s="1021"/>
      <c r="F24" s="1174">
        <f t="shared" si="6"/>
        <v>0</v>
      </c>
      <c r="G24" s="1174">
        <f t="shared" si="6"/>
        <v>0</v>
      </c>
      <c r="H24" s="1003">
        <v>0</v>
      </c>
      <c r="I24" s="1003">
        <f>'鄉庫收支月報表(113年2月)'!I24+'鄉庫收支月報表(113年3月)'!H24</f>
        <v>0</v>
      </c>
      <c r="J24" s="1003">
        <v>0</v>
      </c>
      <c r="K24" s="1489">
        <v>0</v>
      </c>
    </row>
    <row r="25" spans="1:11" ht="19.5" customHeight="1">
      <c r="A25" s="1021"/>
      <c r="B25" s="1021"/>
      <c r="C25" s="1021" t="s">
        <v>898</v>
      </c>
      <c r="D25" s="1021"/>
      <c r="E25" s="1021"/>
      <c r="F25" s="1174">
        <f t="shared" si="6"/>
        <v>0</v>
      </c>
      <c r="G25" s="1174">
        <f t="shared" si="6"/>
        <v>0</v>
      </c>
      <c r="H25" s="1174">
        <f>SUM(H26:H28)</f>
        <v>0</v>
      </c>
      <c r="I25" s="1174">
        <v>0</v>
      </c>
      <c r="J25" s="1174">
        <v>0</v>
      </c>
      <c r="K25" s="1494">
        <v>0</v>
      </c>
    </row>
    <row r="26" spans="1:11" ht="19.5" customHeight="1">
      <c r="A26" s="1021"/>
      <c r="B26" s="1021"/>
      <c r="C26" s="1021"/>
      <c r="D26" s="1021" t="s">
        <v>899</v>
      </c>
      <c r="E26" s="1021"/>
      <c r="F26" s="1174">
        <f t="shared" si="6"/>
        <v>0</v>
      </c>
      <c r="G26" s="1174">
        <f t="shared" si="6"/>
        <v>0</v>
      </c>
      <c r="H26" s="1003">
        <v>0</v>
      </c>
      <c r="I26" s="1003">
        <v>0</v>
      </c>
      <c r="J26" s="1003">
        <v>0</v>
      </c>
      <c r="K26" s="1489">
        <v>0</v>
      </c>
    </row>
    <row r="27" spans="1:11" ht="19.5" customHeight="1">
      <c r="A27" s="1021"/>
      <c r="B27" s="1021"/>
      <c r="C27" s="1021"/>
      <c r="D27" s="1021" t="s">
        <v>900</v>
      </c>
      <c r="E27" s="1021"/>
      <c r="F27" s="1174">
        <f t="shared" si="6"/>
        <v>0</v>
      </c>
      <c r="G27" s="1174">
        <f t="shared" si="6"/>
        <v>0</v>
      </c>
      <c r="H27" s="1003">
        <v>0</v>
      </c>
      <c r="I27" s="1003">
        <v>0</v>
      </c>
      <c r="J27" s="1003">
        <v>0</v>
      </c>
      <c r="K27" s="1489">
        <v>0</v>
      </c>
    </row>
    <row r="28" spans="1:11" ht="19.5" customHeight="1">
      <c r="A28" s="1021"/>
      <c r="B28" s="1021"/>
      <c r="C28" s="1021"/>
      <c r="D28" s="1021" t="s">
        <v>901</v>
      </c>
      <c r="E28" s="1021"/>
      <c r="F28" s="1174">
        <f t="shared" si="6"/>
        <v>0</v>
      </c>
      <c r="G28" s="1174">
        <f t="shared" si="6"/>
        <v>0</v>
      </c>
      <c r="H28" s="1003">
        <v>0</v>
      </c>
      <c r="I28" s="1003">
        <v>0</v>
      </c>
      <c r="J28" s="1003">
        <v>0</v>
      </c>
      <c r="K28" s="1489">
        <v>0</v>
      </c>
    </row>
    <row r="29" spans="1:11" ht="18.600000000000001" customHeight="1">
      <c r="A29" s="1730" t="s">
        <v>2178</v>
      </c>
      <c r="B29" s="1730"/>
      <c r="C29" s="1730"/>
      <c r="D29" s="1730"/>
      <c r="E29" s="1731"/>
      <c r="F29" s="1734" t="s">
        <v>2179</v>
      </c>
      <c r="G29" s="1735"/>
      <c r="H29" s="1018" t="s">
        <v>2180</v>
      </c>
      <c r="I29" s="1019" t="s">
        <v>878</v>
      </c>
      <c r="J29" s="1018" t="s">
        <v>2181</v>
      </c>
      <c r="K29" s="1488" t="s">
        <v>879</v>
      </c>
    </row>
    <row r="30" spans="1:11" ht="18.600000000000001" customHeight="1">
      <c r="A30" s="1732"/>
      <c r="B30" s="1732"/>
      <c r="C30" s="1732"/>
      <c r="D30" s="1732"/>
      <c r="E30" s="1733"/>
      <c r="F30" s="1007" t="s">
        <v>2182</v>
      </c>
      <c r="G30" s="1007" t="s">
        <v>2183</v>
      </c>
      <c r="H30" s="1007" t="s">
        <v>2182</v>
      </c>
      <c r="I30" s="1007" t="s">
        <v>2183</v>
      </c>
      <c r="J30" s="1007" t="s">
        <v>2182</v>
      </c>
      <c r="K30" s="1487" t="s">
        <v>2183</v>
      </c>
    </row>
    <row r="31" spans="1:11" ht="19.5" customHeight="1">
      <c r="A31" s="1021"/>
      <c r="B31" s="1021"/>
      <c r="C31" s="1021" t="s">
        <v>902</v>
      </c>
      <c r="D31" s="1021"/>
      <c r="E31" s="1021"/>
      <c r="F31" s="1174">
        <f>H31+J31</f>
        <v>12270650</v>
      </c>
      <c r="G31" s="1174">
        <f>I31+K31</f>
        <v>15279341</v>
      </c>
      <c r="H31" s="1174">
        <f>SUM(H32:H33)</f>
        <v>1022297</v>
      </c>
      <c r="I31" s="1174">
        <f t="shared" ref="I31:K31" si="8">SUM(I32:I33)</f>
        <v>4030988</v>
      </c>
      <c r="J31" s="1174">
        <f t="shared" si="8"/>
        <v>11248353</v>
      </c>
      <c r="K31" s="1494">
        <f t="shared" si="8"/>
        <v>11248353</v>
      </c>
    </row>
    <row r="32" spans="1:11" ht="19.5" customHeight="1">
      <c r="A32" s="1021"/>
      <c r="B32" s="1021"/>
      <c r="C32" s="1021"/>
      <c r="D32" s="1021" t="s">
        <v>903</v>
      </c>
      <c r="E32" s="1021"/>
      <c r="F32" s="1174">
        <f t="shared" ref="F32:G42" si="9">H32+J32</f>
        <v>12270650</v>
      </c>
      <c r="G32" s="1174">
        <f t="shared" si="9"/>
        <v>15279341</v>
      </c>
      <c r="H32" s="1003">
        <v>1022297</v>
      </c>
      <c r="I32" s="1003">
        <f>'鄉庫收支月報表(113年2月)'!I32+'鄉庫收支月報表(113年3月)'!H32</f>
        <v>4030988</v>
      </c>
      <c r="J32" s="1003">
        <v>11248353</v>
      </c>
      <c r="K32" s="1489">
        <f>'鄉庫收支月報表(113年2月)'!K32+'鄉庫收支月報表(113年3月)'!J32</f>
        <v>11248353</v>
      </c>
    </row>
    <row r="33" spans="1:11" ht="19.5" customHeight="1">
      <c r="A33" s="1021"/>
      <c r="B33" s="1021"/>
      <c r="C33" s="1021"/>
      <c r="D33" s="1021" t="s">
        <v>904</v>
      </c>
      <c r="E33" s="1021"/>
      <c r="F33" s="1174">
        <f t="shared" si="9"/>
        <v>0</v>
      </c>
      <c r="G33" s="1174">
        <f t="shared" si="9"/>
        <v>0</v>
      </c>
      <c r="H33" s="1003">
        <v>0</v>
      </c>
      <c r="I33" s="1003">
        <f>'鄉庫收支月報表(113年2月)'!I33+'鄉庫收支月報表(113年3月)'!H33</f>
        <v>0</v>
      </c>
      <c r="J33" s="1003">
        <v>0</v>
      </c>
      <c r="K33" s="1489">
        <f>'鄉庫收支月報表(113年2月)'!K33+'鄉庫收支月報表(113年3月)'!J33</f>
        <v>0</v>
      </c>
    </row>
    <row r="34" spans="1:11" ht="19.5" customHeight="1">
      <c r="A34" s="1021"/>
      <c r="B34" s="1021"/>
      <c r="C34" s="1021" t="s">
        <v>905</v>
      </c>
      <c r="D34" s="1021"/>
      <c r="E34" s="1021"/>
      <c r="F34" s="1174">
        <f t="shared" si="9"/>
        <v>0</v>
      </c>
      <c r="G34" s="1174">
        <f t="shared" si="9"/>
        <v>0</v>
      </c>
      <c r="H34" s="1003">
        <v>0</v>
      </c>
      <c r="I34" s="1003">
        <f>'鄉庫收支月報表(113年2月)'!I34+'鄉庫收支月報表(113年3月)'!H34</f>
        <v>0</v>
      </c>
      <c r="J34" s="1003">
        <v>0</v>
      </c>
      <c r="K34" s="1489">
        <f>'鄉庫收支月報表(113年2月)'!K34+'鄉庫收支月報表(113年3月)'!J34</f>
        <v>0</v>
      </c>
    </row>
    <row r="35" spans="1:11" ht="19.5" customHeight="1">
      <c r="A35" s="1021"/>
      <c r="B35" s="1021"/>
      <c r="C35" s="1021" t="s">
        <v>906</v>
      </c>
      <c r="D35" s="1021"/>
      <c r="E35" s="1021"/>
      <c r="F35" s="1174">
        <f t="shared" si="9"/>
        <v>0</v>
      </c>
      <c r="G35" s="1174">
        <f t="shared" si="9"/>
        <v>0</v>
      </c>
      <c r="H35" s="1003">
        <v>0</v>
      </c>
      <c r="I35" s="1003">
        <f>'鄉庫收支月報表(113年2月)'!I35+'鄉庫收支月報表(113年3月)'!H35</f>
        <v>0</v>
      </c>
      <c r="J35" s="1003">
        <v>0</v>
      </c>
      <c r="K35" s="1489">
        <f>'鄉庫收支月報表(113年2月)'!K35+'鄉庫收支月報表(113年3月)'!J35</f>
        <v>0</v>
      </c>
    </row>
    <row r="36" spans="1:11" ht="19.5" customHeight="1">
      <c r="A36" s="1021"/>
      <c r="B36" s="1021"/>
      <c r="C36" s="1021" t="s">
        <v>907</v>
      </c>
      <c r="D36" s="1021"/>
      <c r="E36" s="1021"/>
      <c r="F36" s="1174">
        <f t="shared" si="9"/>
        <v>39373</v>
      </c>
      <c r="G36" s="1174">
        <f t="shared" si="9"/>
        <v>252534</v>
      </c>
      <c r="H36" s="1003">
        <v>35989</v>
      </c>
      <c r="I36" s="1003">
        <f>'鄉庫收支月報表(113年2月)'!I36+'鄉庫收支月報表(113年3月)'!H36</f>
        <v>211926</v>
      </c>
      <c r="J36" s="1003">
        <v>3384</v>
      </c>
      <c r="K36" s="1489">
        <f>'鄉庫收支月報表(113年2月)'!K36+'鄉庫收支月報表(113年3月)'!J36</f>
        <v>40608</v>
      </c>
    </row>
    <row r="37" spans="1:11" ht="19.5" customHeight="1">
      <c r="A37" s="1021"/>
      <c r="B37" s="1021" t="s">
        <v>955</v>
      </c>
      <c r="C37" s="1021"/>
      <c r="D37" s="1021"/>
      <c r="E37" s="1021"/>
      <c r="F37" s="1174">
        <f t="shared" si="9"/>
        <v>0</v>
      </c>
      <c r="G37" s="1174">
        <f t="shared" si="9"/>
        <v>0</v>
      </c>
      <c r="H37" s="1003">
        <f>SUM(H38)</f>
        <v>0</v>
      </c>
      <c r="I37" s="1003">
        <f>'鄉庫收支月報表(113年2月)'!I37+'鄉庫收支月報表(113年3月)'!H37</f>
        <v>0</v>
      </c>
      <c r="J37" s="1003">
        <f t="shared" ref="J37" si="10">SUM(J38)</f>
        <v>0</v>
      </c>
      <c r="K37" s="1489">
        <f>'鄉庫收支月報表(113年2月)'!K37+'鄉庫收支月報表(113年3月)'!J37</f>
        <v>0</v>
      </c>
    </row>
    <row r="38" spans="1:11" ht="19.5" customHeight="1">
      <c r="A38" s="1021"/>
      <c r="B38" s="1021"/>
      <c r="C38" s="1021" t="s">
        <v>908</v>
      </c>
      <c r="D38" s="1021"/>
      <c r="E38" s="1021"/>
      <c r="F38" s="1174">
        <f t="shared" si="9"/>
        <v>0</v>
      </c>
      <c r="G38" s="1174">
        <f t="shared" si="9"/>
        <v>0</v>
      </c>
      <c r="H38" s="1003">
        <f>SUM(H39:H42)</f>
        <v>0</v>
      </c>
      <c r="I38" s="1003">
        <f>'鄉庫收支月報表(113年2月)'!I38+'鄉庫收支月報表(113年3月)'!H38</f>
        <v>0</v>
      </c>
      <c r="J38" s="1003">
        <v>0</v>
      </c>
      <c r="K38" s="1489">
        <f>'鄉庫收支月報表(113年2月)'!K38+'鄉庫收支月報表(113年3月)'!J38</f>
        <v>0</v>
      </c>
    </row>
    <row r="39" spans="1:11" ht="19.5" customHeight="1">
      <c r="A39" s="1021"/>
      <c r="B39" s="1021"/>
      <c r="C39" s="1021"/>
      <c r="D39" s="1021" t="s">
        <v>909</v>
      </c>
      <c r="E39" s="1021"/>
      <c r="F39" s="1174">
        <f t="shared" si="9"/>
        <v>0</v>
      </c>
      <c r="G39" s="1174">
        <f t="shared" si="9"/>
        <v>0</v>
      </c>
      <c r="H39" s="1003">
        <v>0</v>
      </c>
      <c r="I39" s="1003">
        <f>'鄉庫收支月報表(113年2月)'!I39+'鄉庫收支月報表(113年3月)'!H39</f>
        <v>0</v>
      </c>
      <c r="J39" s="1003">
        <v>0</v>
      </c>
      <c r="K39" s="1489">
        <f>'鄉庫收支月報表(113年2月)'!K39+'鄉庫收支月報表(113年3月)'!J39</f>
        <v>0</v>
      </c>
    </row>
    <row r="40" spans="1:11" ht="19.5" customHeight="1">
      <c r="A40" s="1021"/>
      <c r="B40" s="1021"/>
      <c r="C40" s="1021"/>
      <c r="D40" s="1021" t="s">
        <v>910</v>
      </c>
      <c r="E40" s="1021"/>
      <c r="F40" s="1174">
        <f t="shared" si="9"/>
        <v>0</v>
      </c>
      <c r="G40" s="1174">
        <f t="shared" si="9"/>
        <v>0</v>
      </c>
      <c r="H40" s="1003">
        <v>0</v>
      </c>
      <c r="I40" s="1003">
        <f>'鄉庫收支月報表(113年2月)'!I40+'鄉庫收支月報表(113年3月)'!H40</f>
        <v>0</v>
      </c>
      <c r="J40" s="1003">
        <v>0</v>
      </c>
      <c r="K40" s="1489">
        <f>'鄉庫收支月報表(113年2月)'!K40+'鄉庫收支月報表(113年3月)'!J40</f>
        <v>0</v>
      </c>
    </row>
    <row r="41" spans="1:11" ht="19.5" customHeight="1">
      <c r="A41" s="1021"/>
      <c r="B41" s="1021"/>
      <c r="C41" s="1021"/>
      <c r="D41" s="1021" t="s">
        <v>911</v>
      </c>
      <c r="E41" s="1021"/>
      <c r="F41" s="1174">
        <f t="shared" si="9"/>
        <v>0</v>
      </c>
      <c r="G41" s="1174">
        <f t="shared" si="9"/>
        <v>0</v>
      </c>
      <c r="H41" s="1003">
        <v>0</v>
      </c>
      <c r="I41" s="1003">
        <f>'鄉庫收支月報表(113年2月)'!I41+'鄉庫收支月報表(113年3月)'!H41</f>
        <v>0</v>
      </c>
      <c r="J41" s="1003">
        <v>0</v>
      </c>
      <c r="K41" s="1489">
        <f>'鄉庫收支月報表(113年2月)'!K41+'鄉庫收支月報表(113年3月)'!J41</f>
        <v>0</v>
      </c>
    </row>
    <row r="42" spans="1:11" ht="19.5" customHeight="1">
      <c r="A42" s="1021"/>
      <c r="B42" s="1021"/>
      <c r="C42" s="1021"/>
      <c r="D42" s="1021" t="s">
        <v>897</v>
      </c>
      <c r="E42" s="1021"/>
      <c r="F42" s="1174">
        <f t="shared" si="9"/>
        <v>0</v>
      </c>
      <c r="G42" s="1174">
        <f t="shared" si="9"/>
        <v>0</v>
      </c>
      <c r="H42" s="1003"/>
      <c r="I42" s="1003">
        <f>'鄉庫收支月報表(113年2月)'!I42+'鄉庫收支月報表(113年3月)'!H42</f>
        <v>0</v>
      </c>
      <c r="J42" s="1003">
        <v>0</v>
      </c>
      <c r="K42" s="1489">
        <f>'鄉庫收支月報表(113年2月)'!K42+'鄉庫收支月報表(113年3月)'!J42</f>
        <v>0</v>
      </c>
    </row>
    <row r="43" spans="1:11" ht="19.5" customHeight="1">
      <c r="A43" s="1021"/>
      <c r="B43" s="1024" t="s">
        <v>912</v>
      </c>
      <c r="C43" s="1021"/>
      <c r="D43" s="1021"/>
      <c r="E43" s="1021"/>
      <c r="F43" s="1174">
        <f>F37+F7</f>
        <v>26975983</v>
      </c>
      <c r="G43" s="1174">
        <f t="shared" ref="G43:K43" si="11">G37+G7</f>
        <v>81135439</v>
      </c>
      <c r="H43" s="1174">
        <f t="shared" si="11"/>
        <v>15724246</v>
      </c>
      <c r="I43" s="1174">
        <f t="shared" si="11"/>
        <v>69846478</v>
      </c>
      <c r="J43" s="1174">
        <f t="shared" si="11"/>
        <v>11251737</v>
      </c>
      <c r="K43" s="1494">
        <f t="shared" si="11"/>
        <v>11288961</v>
      </c>
    </row>
    <row r="44" spans="1:11" ht="19.5" customHeight="1">
      <c r="A44" s="1021"/>
      <c r="B44" s="1021" t="s">
        <v>913</v>
      </c>
      <c r="C44" s="1021"/>
      <c r="D44" s="1021"/>
      <c r="E44" s="1021"/>
      <c r="F44" s="1003"/>
      <c r="G44" s="1003"/>
      <c r="H44" s="1025"/>
      <c r="I44" s="1026"/>
      <c r="J44" s="1026"/>
      <c r="K44" s="1490"/>
    </row>
    <row r="45" spans="1:11" ht="19.5" customHeight="1">
      <c r="A45" s="1021"/>
      <c r="B45" s="1021" t="s">
        <v>914</v>
      </c>
      <c r="C45" s="1021"/>
      <c r="D45" s="1021"/>
      <c r="E45" s="1021"/>
      <c r="F45" s="1003"/>
      <c r="G45" s="1003"/>
      <c r="H45" s="1027"/>
      <c r="I45" s="1028"/>
      <c r="J45" s="1028"/>
      <c r="K45" s="1491"/>
    </row>
    <row r="46" spans="1:11" ht="19.5" customHeight="1">
      <c r="A46" s="1021"/>
      <c r="B46" s="1021" t="s">
        <v>915</v>
      </c>
      <c r="C46" s="1021"/>
      <c r="D46" s="1021"/>
      <c r="E46" s="1021"/>
      <c r="F46" s="1003"/>
      <c r="G46" s="1003"/>
      <c r="H46" s="1027"/>
      <c r="I46" s="1028"/>
      <c r="J46" s="1028"/>
      <c r="K46" s="1491"/>
    </row>
    <row r="47" spans="1:11" ht="19.5" customHeight="1">
      <c r="A47" s="1021"/>
      <c r="B47" s="1021" t="s">
        <v>916</v>
      </c>
      <c r="C47" s="1021"/>
      <c r="D47" s="1021"/>
      <c r="E47" s="1021"/>
      <c r="F47" s="1003"/>
      <c r="G47" s="1003"/>
      <c r="H47" s="1027"/>
      <c r="I47" s="1028"/>
      <c r="J47" s="1028"/>
      <c r="K47" s="1491"/>
    </row>
    <row r="48" spans="1:11" ht="19.5" customHeight="1">
      <c r="A48" s="1021"/>
      <c r="B48" s="1021" t="s">
        <v>917</v>
      </c>
      <c r="C48" s="1021"/>
      <c r="D48" s="1021"/>
      <c r="E48" s="1021"/>
      <c r="F48" s="1003"/>
      <c r="G48" s="1003"/>
      <c r="H48" s="1027"/>
      <c r="I48" s="1028"/>
      <c r="J48" s="1028"/>
      <c r="K48" s="1491"/>
    </row>
    <row r="49" spans="1:11" ht="19.5" customHeight="1">
      <c r="A49" s="1021" t="s">
        <v>918</v>
      </c>
      <c r="B49" s="1021"/>
      <c r="C49" s="1021"/>
      <c r="D49" s="1021"/>
      <c r="E49" s="1021"/>
      <c r="F49" s="1003"/>
      <c r="G49" s="1003"/>
      <c r="H49" s="1027"/>
      <c r="I49" s="1028"/>
      <c r="J49" s="1028"/>
      <c r="K49" s="1491"/>
    </row>
    <row r="50" spans="1:11" ht="19.5" customHeight="1">
      <c r="A50" s="1021"/>
      <c r="B50" s="1021" t="s">
        <v>919</v>
      </c>
      <c r="C50" s="1021"/>
      <c r="D50" s="1021"/>
      <c r="E50" s="1021"/>
      <c r="F50" s="1003"/>
      <c r="G50" s="1003"/>
      <c r="H50" s="1027"/>
      <c r="I50" s="1028"/>
      <c r="J50" s="1028"/>
      <c r="K50" s="1491"/>
    </row>
    <row r="51" spans="1:11" ht="19.5" customHeight="1">
      <c r="A51" s="1024" t="s">
        <v>2184</v>
      </c>
      <c r="B51" s="1021"/>
      <c r="C51" s="1021"/>
      <c r="D51" s="1021"/>
      <c r="E51" s="1029"/>
      <c r="F51" s="1174">
        <f>SUM(F43:F50)</f>
        <v>26975983</v>
      </c>
      <c r="G51" s="1174">
        <f>SUM(G43:G50)</f>
        <v>81135439</v>
      </c>
      <c r="H51" s="1027"/>
      <c r="I51" s="1028"/>
      <c r="J51" s="1028"/>
      <c r="K51" s="1491"/>
    </row>
    <row r="52" spans="1:11" ht="19.5" customHeight="1">
      <c r="A52" s="1024" t="s">
        <v>920</v>
      </c>
      <c r="B52" s="1021"/>
      <c r="C52" s="1021"/>
      <c r="D52" s="1021"/>
      <c r="E52" s="1030"/>
      <c r="F52" s="1003">
        <f>'鄉庫收支月報表(113年2月)'!F128</f>
        <v>361345017</v>
      </c>
      <c r="G52" s="1003"/>
      <c r="H52" s="1027"/>
      <c r="I52" s="1028"/>
      <c r="J52" s="1028"/>
      <c r="K52" s="1491"/>
    </row>
    <row r="53" spans="1:11" ht="19.5" customHeight="1">
      <c r="A53" s="1024" t="s">
        <v>2185</v>
      </c>
      <c r="B53" s="1021"/>
      <c r="C53" s="1021"/>
      <c r="D53" s="1021"/>
      <c r="E53" s="1030"/>
      <c r="F53" s="1174">
        <f>SUM(F51:F52)</f>
        <v>388321000</v>
      </c>
      <c r="G53" s="1003"/>
      <c r="H53" s="1031"/>
      <c r="I53" s="1032"/>
      <c r="J53" s="1032"/>
      <c r="K53" s="1492"/>
    </row>
    <row r="54" spans="1:11" ht="18.600000000000001" customHeight="1">
      <c r="A54" s="1730" t="s">
        <v>2178</v>
      </c>
      <c r="B54" s="1730"/>
      <c r="C54" s="1730"/>
      <c r="D54" s="1730"/>
      <c r="E54" s="1731"/>
      <c r="F54" s="1744" t="s">
        <v>2179</v>
      </c>
      <c r="G54" s="1745"/>
      <c r="H54" s="1033" t="s">
        <v>2180</v>
      </c>
      <c r="I54" s="1034" t="s">
        <v>921</v>
      </c>
      <c r="J54" s="1033" t="s">
        <v>2181</v>
      </c>
      <c r="K54" s="1493" t="s">
        <v>922</v>
      </c>
    </row>
    <row r="55" spans="1:11" ht="18.600000000000001" customHeight="1">
      <c r="A55" s="1732"/>
      <c r="B55" s="1732"/>
      <c r="C55" s="1732"/>
      <c r="D55" s="1732"/>
      <c r="E55" s="1733"/>
      <c r="F55" s="1035" t="s">
        <v>2182</v>
      </c>
      <c r="G55" s="1035" t="s">
        <v>2183</v>
      </c>
      <c r="H55" s="1035" t="s">
        <v>2182</v>
      </c>
      <c r="I55" s="1035" t="s">
        <v>2183</v>
      </c>
      <c r="J55" s="1035" t="s">
        <v>2182</v>
      </c>
      <c r="K55" s="1486" t="s">
        <v>2183</v>
      </c>
    </row>
    <row r="56" spans="1:11" ht="19.5" customHeight="1">
      <c r="A56" s="1021"/>
      <c r="B56" s="1022" t="s">
        <v>923</v>
      </c>
      <c r="C56" s="1021"/>
      <c r="D56" s="1021"/>
      <c r="E56" s="1021"/>
      <c r="F56" s="1174">
        <f>H56+J56</f>
        <v>8984603</v>
      </c>
      <c r="G56" s="1174">
        <f>I56+K56</f>
        <v>28701246</v>
      </c>
      <c r="H56" s="1174">
        <f>H57+H62+H66+H71+H77+H82+H85+H88</f>
        <v>8984603</v>
      </c>
      <c r="I56" s="1174">
        <f t="shared" ref="I56:K56" si="12">I57+I62+I66+I71+I77+I82+I85+I88</f>
        <v>28701246</v>
      </c>
      <c r="J56" s="1174">
        <f t="shared" si="12"/>
        <v>0</v>
      </c>
      <c r="K56" s="1494">
        <f t="shared" si="12"/>
        <v>0</v>
      </c>
    </row>
    <row r="57" spans="1:11" ht="19.5" customHeight="1">
      <c r="A57" s="1021"/>
      <c r="B57" s="1021"/>
      <c r="C57" s="1022" t="s">
        <v>924</v>
      </c>
      <c r="D57" s="1021"/>
      <c r="E57" s="1021"/>
      <c r="F57" s="1174">
        <f t="shared" ref="F57:G79" si="13">H57+J57</f>
        <v>4981386</v>
      </c>
      <c r="G57" s="1174">
        <f t="shared" si="13"/>
        <v>17099684</v>
      </c>
      <c r="H57" s="1174">
        <f>SUM(H58:H61)</f>
        <v>4981386</v>
      </c>
      <c r="I57" s="1174">
        <f t="shared" ref="I57:K57" si="14">SUM(I58:I61)</f>
        <v>17099684</v>
      </c>
      <c r="J57" s="1174">
        <f t="shared" si="14"/>
        <v>0</v>
      </c>
      <c r="K57" s="1494">
        <f t="shared" si="14"/>
        <v>0</v>
      </c>
    </row>
    <row r="58" spans="1:11" ht="19.5" customHeight="1">
      <c r="A58" s="1021"/>
      <c r="B58" s="1021"/>
      <c r="C58" s="1022"/>
      <c r="D58" s="1021" t="s">
        <v>925</v>
      </c>
      <c r="E58" s="1021"/>
      <c r="F58" s="1174">
        <f t="shared" si="13"/>
        <v>1241815</v>
      </c>
      <c r="G58" s="1174">
        <f t="shared" si="13"/>
        <v>5654815</v>
      </c>
      <c r="H58" s="1003">
        <v>1241815</v>
      </c>
      <c r="I58" s="1003">
        <f>'鄉庫收支月報表(113年2月)'!I58+'鄉庫收支月報表(113年3月)'!H58</f>
        <v>5654815</v>
      </c>
      <c r="J58" s="1003">
        <v>0</v>
      </c>
      <c r="K58" s="1489">
        <v>0</v>
      </c>
    </row>
    <row r="59" spans="1:11" ht="19.5" customHeight="1">
      <c r="A59" s="1021"/>
      <c r="B59" s="1021"/>
      <c r="C59" s="1022"/>
      <c r="D59" s="1021" t="s">
        <v>926</v>
      </c>
      <c r="E59" s="1021"/>
      <c r="F59" s="1174">
        <f t="shared" si="13"/>
        <v>1257575</v>
      </c>
      <c r="G59" s="1174">
        <f t="shared" si="13"/>
        <v>4018148</v>
      </c>
      <c r="H59" s="1003">
        <v>1257575</v>
      </c>
      <c r="I59" s="1003">
        <f>'鄉庫收支月報表(113年2月)'!I59+'鄉庫收支月報表(113年3月)'!H59</f>
        <v>4018148</v>
      </c>
      <c r="J59" s="1003">
        <v>0</v>
      </c>
      <c r="K59" s="1489">
        <v>0</v>
      </c>
    </row>
    <row r="60" spans="1:11" ht="19.5" customHeight="1">
      <c r="A60" s="1021"/>
      <c r="B60" s="1021"/>
      <c r="C60" s="1022"/>
      <c r="D60" s="1021" t="s">
        <v>927</v>
      </c>
      <c r="E60" s="1021"/>
      <c r="F60" s="1174">
        <f t="shared" si="13"/>
        <v>2481115</v>
      </c>
      <c r="G60" s="1174">
        <f t="shared" si="13"/>
        <v>7376877</v>
      </c>
      <c r="H60" s="1003">
        <v>2481115</v>
      </c>
      <c r="I60" s="1003">
        <f>'鄉庫收支月報表(113年2月)'!I60+'鄉庫收支月報表(113年3月)'!H60</f>
        <v>7376877</v>
      </c>
      <c r="J60" s="1003">
        <v>0</v>
      </c>
      <c r="K60" s="1489">
        <v>0</v>
      </c>
    </row>
    <row r="61" spans="1:11" ht="19.5" customHeight="1">
      <c r="A61" s="1021"/>
      <c r="B61" s="1021"/>
      <c r="C61" s="1022"/>
      <c r="D61" s="1021" t="s">
        <v>928</v>
      </c>
      <c r="E61" s="1021"/>
      <c r="F61" s="1174">
        <f t="shared" si="13"/>
        <v>881</v>
      </c>
      <c r="G61" s="1174">
        <f t="shared" si="13"/>
        <v>49844</v>
      </c>
      <c r="H61" s="1003">
        <v>881</v>
      </c>
      <c r="I61" s="1003">
        <f>'鄉庫收支月報表(113年2月)'!I61+'鄉庫收支月報表(113年3月)'!H61</f>
        <v>49844</v>
      </c>
      <c r="J61" s="1003">
        <v>0</v>
      </c>
      <c r="K61" s="1489">
        <v>0</v>
      </c>
    </row>
    <row r="62" spans="1:11" ht="19.5" customHeight="1">
      <c r="A62" s="1021"/>
      <c r="B62" s="1021"/>
      <c r="C62" s="1022" t="s">
        <v>929</v>
      </c>
      <c r="D62" s="1021"/>
      <c r="E62" s="1021"/>
      <c r="F62" s="1174">
        <f t="shared" si="13"/>
        <v>167095</v>
      </c>
      <c r="G62" s="1174">
        <f t="shared" si="13"/>
        <v>593798</v>
      </c>
      <c r="H62" s="1174">
        <f>SUM(H63:H65)</f>
        <v>167095</v>
      </c>
      <c r="I62" s="1174">
        <f t="shared" ref="I62:K62" si="15">SUM(I63:I65)</f>
        <v>593798</v>
      </c>
      <c r="J62" s="1174">
        <f t="shared" si="15"/>
        <v>0</v>
      </c>
      <c r="K62" s="1494">
        <f t="shared" si="15"/>
        <v>0</v>
      </c>
    </row>
    <row r="63" spans="1:11" ht="19.5" customHeight="1">
      <c r="A63" s="1021"/>
      <c r="B63" s="1021"/>
      <c r="C63" s="1022"/>
      <c r="D63" s="1021" t="s">
        <v>930</v>
      </c>
      <c r="E63" s="1021"/>
      <c r="F63" s="1174">
        <f t="shared" si="13"/>
        <v>0</v>
      </c>
      <c r="G63" s="1174">
        <f t="shared" si="13"/>
        <v>0</v>
      </c>
      <c r="H63" s="1003">
        <v>0</v>
      </c>
      <c r="I63" s="1003">
        <f>'鄉庫收支月報表(113年2月)'!I63+'鄉庫收支月報表(113年3月)'!H63</f>
        <v>0</v>
      </c>
      <c r="J63" s="1003">
        <v>0</v>
      </c>
      <c r="K63" s="1489">
        <v>0</v>
      </c>
    </row>
    <row r="64" spans="1:11" ht="19.5" customHeight="1">
      <c r="A64" s="1021"/>
      <c r="B64" s="1021"/>
      <c r="C64" s="1022"/>
      <c r="D64" s="1021" t="s">
        <v>931</v>
      </c>
      <c r="E64" s="1021"/>
      <c r="F64" s="1174">
        <f t="shared" si="13"/>
        <v>0</v>
      </c>
      <c r="G64" s="1174">
        <f t="shared" si="13"/>
        <v>0</v>
      </c>
      <c r="H64" s="1003">
        <v>0</v>
      </c>
      <c r="I64" s="1003">
        <f>'鄉庫收支月報表(113年2月)'!I64+'鄉庫收支月報表(113年3月)'!H64</f>
        <v>0</v>
      </c>
      <c r="J64" s="1003">
        <v>0</v>
      </c>
      <c r="K64" s="1489">
        <v>0</v>
      </c>
    </row>
    <row r="65" spans="1:13" ht="19.5" customHeight="1">
      <c r="A65" s="1021"/>
      <c r="B65" s="1021"/>
      <c r="C65" s="1022"/>
      <c r="D65" s="1021" t="s">
        <v>932</v>
      </c>
      <c r="E65" s="1021"/>
      <c r="F65" s="1174">
        <f t="shared" si="13"/>
        <v>167095</v>
      </c>
      <c r="G65" s="1174">
        <f t="shared" si="13"/>
        <v>593798</v>
      </c>
      <c r="H65" s="1003">
        <v>167095</v>
      </c>
      <c r="I65" s="1003">
        <f>'鄉庫收支月報表(113年2月)'!I65+'鄉庫收支月報表(113年3月)'!H65</f>
        <v>593798</v>
      </c>
      <c r="J65" s="1003">
        <v>0</v>
      </c>
      <c r="K65" s="1489">
        <v>0</v>
      </c>
    </row>
    <row r="66" spans="1:13" ht="19.5" customHeight="1">
      <c r="A66" s="1021"/>
      <c r="B66" s="1021"/>
      <c r="C66" s="1022" t="s">
        <v>933</v>
      </c>
      <c r="D66" s="1021"/>
      <c r="E66" s="1021"/>
      <c r="F66" s="1174">
        <f t="shared" si="13"/>
        <v>1582202</v>
      </c>
      <c r="G66" s="1174">
        <f t="shared" si="13"/>
        <v>3958774</v>
      </c>
      <c r="H66" s="1174">
        <f>SUM(H67:H70)</f>
        <v>1582202</v>
      </c>
      <c r="I66" s="1174">
        <f t="shared" ref="I66:K66" si="16">SUM(I67:I70)</f>
        <v>3958774</v>
      </c>
      <c r="J66" s="1174">
        <f t="shared" si="16"/>
        <v>0</v>
      </c>
      <c r="K66" s="1494">
        <f t="shared" si="16"/>
        <v>0</v>
      </c>
    </row>
    <row r="67" spans="1:13" ht="19.5" customHeight="1">
      <c r="A67" s="1021"/>
      <c r="B67" s="1021"/>
      <c r="C67" s="1022"/>
      <c r="D67" s="1021" t="s">
        <v>934</v>
      </c>
      <c r="E67" s="1021"/>
      <c r="F67" s="1174">
        <f t="shared" si="13"/>
        <v>1055147</v>
      </c>
      <c r="G67" s="1174">
        <f t="shared" si="13"/>
        <v>1959246</v>
      </c>
      <c r="H67" s="1003">
        <v>1055147</v>
      </c>
      <c r="I67" s="1003">
        <f>'鄉庫收支月報表(113年2月)'!I67+'鄉庫收支月報表(113年3月)'!H67</f>
        <v>1959246</v>
      </c>
      <c r="J67" s="1003">
        <v>0</v>
      </c>
      <c r="K67" s="1489">
        <v>0</v>
      </c>
    </row>
    <row r="68" spans="1:13" ht="19.5" customHeight="1">
      <c r="A68" s="1021"/>
      <c r="B68" s="1021"/>
      <c r="C68" s="1022"/>
      <c r="D68" s="1021" t="s">
        <v>935</v>
      </c>
      <c r="E68" s="1021"/>
      <c r="F68" s="1174">
        <f t="shared" si="13"/>
        <v>0</v>
      </c>
      <c r="G68" s="1174">
        <f t="shared" si="13"/>
        <v>0</v>
      </c>
      <c r="H68" s="1003">
        <v>0</v>
      </c>
      <c r="I68" s="1003">
        <f>'鄉庫收支月報表(113年2月)'!I68+'鄉庫收支月報表(113年3月)'!H68</f>
        <v>0</v>
      </c>
      <c r="J68" s="1003">
        <v>0</v>
      </c>
      <c r="K68" s="1489">
        <v>0</v>
      </c>
    </row>
    <row r="69" spans="1:13" ht="19.5" customHeight="1">
      <c r="A69" s="1021"/>
      <c r="B69" s="1021"/>
      <c r="C69" s="1022"/>
      <c r="D69" s="1021" t="s">
        <v>936</v>
      </c>
      <c r="E69" s="1021"/>
      <c r="F69" s="1174">
        <f t="shared" si="13"/>
        <v>0</v>
      </c>
      <c r="G69" s="1174">
        <f t="shared" si="13"/>
        <v>0</v>
      </c>
      <c r="H69" s="1003">
        <v>0</v>
      </c>
      <c r="I69" s="1003">
        <f>'鄉庫收支月報表(113年2月)'!I69+'鄉庫收支月報表(113年3月)'!H69</f>
        <v>0</v>
      </c>
      <c r="J69" s="1003">
        <v>0</v>
      </c>
      <c r="K69" s="1489">
        <v>0</v>
      </c>
    </row>
    <row r="70" spans="1:13" ht="19.5" customHeight="1">
      <c r="A70" s="1021"/>
      <c r="B70" s="1021"/>
      <c r="C70" s="1022"/>
      <c r="D70" s="1021" t="s">
        <v>937</v>
      </c>
      <c r="E70" s="1021"/>
      <c r="F70" s="1174">
        <f t="shared" si="13"/>
        <v>527055</v>
      </c>
      <c r="G70" s="1174">
        <f t="shared" si="13"/>
        <v>1999528</v>
      </c>
      <c r="H70" s="1003">
        <v>527055</v>
      </c>
      <c r="I70" s="1003">
        <f>'鄉庫收支月報表(113年2月)'!I70+'鄉庫收支月報表(113年3月)'!H70</f>
        <v>1999528</v>
      </c>
      <c r="J70" s="1003">
        <v>0</v>
      </c>
      <c r="K70" s="1489">
        <v>0</v>
      </c>
    </row>
    <row r="71" spans="1:13" ht="19.5" customHeight="1">
      <c r="A71" s="1021"/>
      <c r="B71" s="1021"/>
      <c r="C71" s="1022" t="s">
        <v>938</v>
      </c>
      <c r="D71" s="1021"/>
      <c r="E71" s="1021"/>
      <c r="F71" s="1174">
        <f t="shared" si="13"/>
        <v>557750</v>
      </c>
      <c r="G71" s="1174">
        <f t="shared" si="13"/>
        <v>2185031</v>
      </c>
      <c r="H71" s="1174">
        <f>SUM(H72:H76)</f>
        <v>557750</v>
      </c>
      <c r="I71" s="1174">
        <f t="shared" ref="I71:K71" si="17">SUM(I72:I76)</f>
        <v>2185031</v>
      </c>
      <c r="J71" s="1174">
        <f t="shared" si="17"/>
        <v>0</v>
      </c>
      <c r="K71" s="1494">
        <f t="shared" si="17"/>
        <v>0</v>
      </c>
    </row>
    <row r="72" spans="1:13" ht="19.5" customHeight="1">
      <c r="A72" s="1021"/>
      <c r="B72" s="1021"/>
      <c r="C72" s="1022"/>
      <c r="D72" s="1021" t="s">
        <v>939</v>
      </c>
      <c r="E72" s="1021"/>
      <c r="F72" s="1174">
        <f t="shared" si="13"/>
        <v>37879</v>
      </c>
      <c r="G72" s="1174">
        <f t="shared" si="13"/>
        <v>120559</v>
      </c>
      <c r="H72" s="1003">
        <v>37879</v>
      </c>
      <c r="I72" s="1003">
        <f>'鄉庫收支月報表(113年2月)'!I72+'鄉庫收支月報表(113年3月)'!H72</f>
        <v>120559</v>
      </c>
      <c r="J72" s="1003">
        <v>0</v>
      </c>
      <c r="K72" s="1489">
        <v>0</v>
      </c>
    </row>
    <row r="73" spans="1:13" ht="19.5" customHeight="1">
      <c r="A73" s="1021"/>
      <c r="B73" s="1021"/>
      <c r="C73" s="1022"/>
      <c r="D73" s="1021" t="s">
        <v>940</v>
      </c>
      <c r="E73" s="1021"/>
      <c r="F73" s="1174">
        <f t="shared" si="13"/>
        <v>0</v>
      </c>
      <c r="G73" s="1174">
        <f t="shared" si="13"/>
        <v>0</v>
      </c>
      <c r="H73" s="1003">
        <v>0</v>
      </c>
      <c r="I73" s="1003">
        <f>'鄉庫收支月報表(113年2月)'!I73+'鄉庫收支月報表(113年3月)'!H73</f>
        <v>0</v>
      </c>
      <c r="J73" s="1003">
        <v>0</v>
      </c>
      <c r="K73" s="1489">
        <v>0</v>
      </c>
    </row>
    <row r="74" spans="1:13" ht="19.5" customHeight="1">
      <c r="A74" s="1021"/>
      <c r="B74" s="1021"/>
      <c r="C74" s="1022"/>
      <c r="D74" s="1021" t="s">
        <v>941</v>
      </c>
      <c r="E74" s="1021"/>
      <c r="F74" s="1174">
        <f t="shared" si="13"/>
        <v>519871</v>
      </c>
      <c r="G74" s="1174">
        <f t="shared" si="13"/>
        <v>2064472</v>
      </c>
      <c r="H74" s="1003">
        <v>519871</v>
      </c>
      <c r="I74" s="1003">
        <f>'鄉庫收支月報表(113年2月)'!I74+'鄉庫收支月報表(113年3月)'!H74</f>
        <v>2064472</v>
      </c>
      <c r="J74" s="1003">
        <v>0</v>
      </c>
      <c r="K74" s="1489">
        <v>0</v>
      </c>
    </row>
    <row r="75" spans="1:13" ht="19.5" customHeight="1">
      <c r="A75" s="1021"/>
      <c r="B75" s="1021"/>
      <c r="C75" s="1022"/>
      <c r="D75" s="1021" t="s">
        <v>942</v>
      </c>
      <c r="E75" s="1021"/>
      <c r="F75" s="1174">
        <f t="shared" si="13"/>
        <v>0</v>
      </c>
      <c r="G75" s="1174">
        <f t="shared" si="13"/>
        <v>0</v>
      </c>
      <c r="H75" s="1003">
        <v>0</v>
      </c>
      <c r="I75" s="1003">
        <f>'鄉庫收支月報表(113年2月)'!I75+'鄉庫收支月報表(113年3月)'!H75</f>
        <v>0</v>
      </c>
      <c r="J75" s="1003">
        <v>0</v>
      </c>
      <c r="K75" s="1489">
        <v>0</v>
      </c>
    </row>
    <row r="76" spans="1:13" ht="19.5" customHeight="1">
      <c r="A76" s="1021"/>
      <c r="B76" s="1021"/>
      <c r="C76" s="1022"/>
      <c r="D76" s="1021" t="s">
        <v>943</v>
      </c>
      <c r="E76" s="1021"/>
      <c r="F76" s="1174">
        <f t="shared" si="13"/>
        <v>0</v>
      </c>
      <c r="G76" s="1174">
        <f t="shared" si="13"/>
        <v>0</v>
      </c>
      <c r="H76" s="1003">
        <v>0</v>
      </c>
      <c r="I76" s="1003">
        <f>'鄉庫收支月報表(113年2月)'!I76+'鄉庫收支月報表(113年3月)'!H76</f>
        <v>0</v>
      </c>
      <c r="J76" s="1003">
        <v>0</v>
      </c>
      <c r="K76" s="1489">
        <v>0</v>
      </c>
    </row>
    <row r="77" spans="1:13" ht="19.5" customHeight="1">
      <c r="A77" s="1021"/>
      <c r="B77" s="1021"/>
      <c r="C77" s="1021" t="s">
        <v>944</v>
      </c>
      <c r="D77" s="1021"/>
      <c r="E77" s="1021"/>
      <c r="F77" s="1174">
        <f t="shared" si="13"/>
        <v>1061201</v>
      </c>
      <c r="G77" s="1174">
        <f t="shared" si="13"/>
        <v>3566781</v>
      </c>
      <c r="H77" s="1174">
        <f>SUM(H78:H79)</f>
        <v>1061201</v>
      </c>
      <c r="I77" s="1174">
        <f t="shared" ref="I77:K77" si="18">SUM(I78:I79)</f>
        <v>3566781</v>
      </c>
      <c r="J77" s="1174">
        <f t="shared" si="18"/>
        <v>0</v>
      </c>
      <c r="K77" s="1494">
        <f t="shared" si="18"/>
        <v>0</v>
      </c>
    </row>
    <row r="78" spans="1:13" ht="19.5" customHeight="1">
      <c r="A78" s="1021"/>
      <c r="B78" s="1021"/>
      <c r="C78" s="1021"/>
      <c r="D78" s="1021" t="s">
        <v>945</v>
      </c>
      <c r="E78" s="1021"/>
      <c r="F78" s="1174">
        <f t="shared" si="13"/>
        <v>0</v>
      </c>
      <c r="G78" s="1174">
        <f t="shared" si="13"/>
        <v>7976</v>
      </c>
      <c r="H78" s="1003">
        <v>0</v>
      </c>
      <c r="I78" s="1003">
        <f>'鄉庫收支月報表(113年2月)'!I78+'鄉庫收支月報表(113年3月)'!H78</f>
        <v>7976</v>
      </c>
      <c r="J78" s="1003">
        <v>0</v>
      </c>
      <c r="K78" s="1489">
        <v>0</v>
      </c>
    </row>
    <row r="79" spans="1:13" ht="19.5" customHeight="1">
      <c r="A79" s="1021"/>
      <c r="B79" s="1021"/>
      <c r="C79" s="1021"/>
      <c r="D79" s="1021" t="s">
        <v>946</v>
      </c>
      <c r="E79" s="1021"/>
      <c r="F79" s="1174">
        <f t="shared" si="13"/>
        <v>1061201</v>
      </c>
      <c r="G79" s="1174">
        <f t="shared" si="13"/>
        <v>3558805</v>
      </c>
      <c r="H79" s="1003">
        <v>1061201</v>
      </c>
      <c r="I79" s="1003">
        <f>'鄉庫收支月報表(113年2月)'!I79+'鄉庫收支月報表(113年3月)'!H79</f>
        <v>3558805</v>
      </c>
      <c r="J79" s="1003">
        <v>0</v>
      </c>
      <c r="K79" s="1489">
        <v>0</v>
      </c>
    </row>
    <row r="80" spans="1:13" ht="23.25" customHeight="1">
      <c r="A80" s="1730" t="s">
        <v>2178</v>
      </c>
      <c r="B80" s="1730"/>
      <c r="C80" s="1730"/>
      <c r="D80" s="1730"/>
      <c r="E80" s="1731"/>
      <c r="F80" s="1744" t="s">
        <v>2179</v>
      </c>
      <c r="G80" s="1745"/>
      <c r="H80" s="1033" t="s">
        <v>2180</v>
      </c>
      <c r="I80" s="1034" t="s">
        <v>921</v>
      </c>
      <c r="J80" s="1033" t="s">
        <v>2181</v>
      </c>
      <c r="K80" s="1493" t="s">
        <v>922</v>
      </c>
      <c r="L80" s="1005"/>
      <c r="M80" s="1036"/>
    </row>
    <row r="81" spans="1:13" ht="23.25" customHeight="1">
      <c r="A81" s="1732"/>
      <c r="B81" s="1732"/>
      <c r="C81" s="1732"/>
      <c r="D81" s="1732"/>
      <c r="E81" s="1733"/>
      <c r="F81" s="1035" t="s">
        <v>2182</v>
      </c>
      <c r="G81" s="1035" t="s">
        <v>2183</v>
      </c>
      <c r="H81" s="1035" t="s">
        <v>2182</v>
      </c>
      <c r="I81" s="1035" t="s">
        <v>2183</v>
      </c>
      <c r="J81" s="1035" t="s">
        <v>2182</v>
      </c>
      <c r="K81" s="1486" t="s">
        <v>2183</v>
      </c>
      <c r="L81" s="1005"/>
      <c r="M81" s="1037"/>
    </row>
    <row r="82" spans="1:13" ht="19.5" customHeight="1">
      <c r="A82" s="1021"/>
      <c r="B82" s="1021"/>
      <c r="C82" s="1021" t="s">
        <v>947</v>
      </c>
      <c r="D82" s="1021"/>
      <c r="E82" s="1021"/>
      <c r="F82" s="1174">
        <f>H82+J82</f>
        <v>450969</v>
      </c>
      <c r="G82" s="1174">
        <f>I82+K82</f>
        <v>1113178</v>
      </c>
      <c r="H82" s="1174">
        <f>SUM(H83:H84)</f>
        <v>450969</v>
      </c>
      <c r="I82" s="1174">
        <f t="shared" ref="I82:K82" si="19">SUM(I83:I84)</f>
        <v>1113178</v>
      </c>
      <c r="J82" s="1174">
        <f t="shared" si="19"/>
        <v>0</v>
      </c>
      <c r="K82" s="1494">
        <f t="shared" si="19"/>
        <v>0</v>
      </c>
    </row>
    <row r="83" spans="1:13" ht="19.5" customHeight="1">
      <c r="A83" s="1021"/>
      <c r="B83" s="1021"/>
      <c r="C83" s="1021"/>
      <c r="D83" s="1021" t="s">
        <v>948</v>
      </c>
      <c r="E83" s="1021"/>
      <c r="F83" s="1174">
        <f t="shared" ref="F83:G98" si="20">H83+J83</f>
        <v>450969</v>
      </c>
      <c r="G83" s="1174">
        <f t="shared" si="20"/>
        <v>1113178</v>
      </c>
      <c r="H83" s="1003">
        <v>450969</v>
      </c>
      <c r="I83" s="1003">
        <f>'鄉庫收支月報表(113年2月)'!I83+'鄉庫收支月報表(113年3月)'!H83</f>
        <v>1113178</v>
      </c>
      <c r="J83" s="1003">
        <v>0</v>
      </c>
      <c r="K83" s="1489">
        <v>0</v>
      </c>
    </row>
    <row r="84" spans="1:13" ht="19.5" customHeight="1">
      <c r="A84" s="1021"/>
      <c r="B84" s="1021"/>
      <c r="C84" s="1021"/>
      <c r="D84" s="1021" t="s">
        <v>949</v>
      </c>
      <c r="E84" s="1021"/>
      <c r="F84" s="1174">
        <f t="shared" si="20"/>
        <v>0</v>
      </c>
      <c r="G84" s="1174">
        <f t="shared" si="20"/>
        <v>0</v>
      </c>
      <c r="H84" s="1003">
        <v>0</v>
      </c>
      <c r="I84" s="1003">
        <f>'鄉庫收支月報表(113年2月)'!I84+'鄉庫收支月報表(113年3月)'!H84</f>
        <v>0</v>
      </c>
      <c r="J84" s="1003">
        <v>0</v>
      </c>
      <c r="K84" s="1489">
        <v>0</v>
      </c>
    </row>
    <row r="85" spans="1:13" ht="19.5" customHeight="1">
      <c r="A85" s="1021"/>
      <c r="B85" s="1021"/>
      <c r="C85" s="1021" t="s">
        <v>950</v>
      </c>
      <c r="D85" s="1021"/>
      <c r="E85" s="1021"/>
      <c r="F85" s="1174">
        <f t="shared" si="20"/>
        <v>0</v>
      </c>
      <c r="G85" s="1174">
        <f t="shared" si="20"/>
        <v>0</v>
      </c>
      <c r="H85" s="1174">
        <f>SUM(H86:H87)</f>
        <v>0</v>
      </c>
      <c r="I85" s="1174">
        <f t="shared" ref="I85:K85" si="21">SUM(I86:I87)</f>
        <v>0</v>
      </c>
      <c r="J85" s="1174">
        <f t="shared" si="21"/>
        <v>0</v>
      </c>
      <c r="K85" s="1494">
        <f t="shared" si="21"/>
        <v>0</v>
      </c>
    </row>
    <row r="86" spans="1:13" ht="19.5" customHeight="1">
      <c r="A86" s="1021"/>
      <c r="B86" s="1021"/>
      <c r="C86" s="1021"/>
      <c r="D86" s="1021" t="s">
        <v>951</v>
      </c>
      <c r="E86" s="1021"/>
      <c r="F86" s="1174">
        <f t="shared" si="20"/>
        <v>0</v>
      </c>
      <c r="G86" s="1174">
        <f t="shared" si="20"/>
        <v>0</v>
      </c>
      <c r="H86" s="1003">
        <v>0</v>
      </c>
      <c r="I86" s="1003">
        <f>'鄉庫收支月報表(113年2月)'!I86+'鄉庫收支月報表(113年3月)'!H86</f>
        <v>0</v>
      </c>
      <c r="J86" s="1003">
        <v>0</v>
      </c>
      <c r="K86" s="1489">
        <v>0</v>
      </c>
    </row>
    <row r="87" spans="1:13" ht="19.5" customHeight="1">
      <c r="A87" s="1021"/>
      <c r="B87" s="1021"/>
      <c r="C87" s="1021"/>
      <c r="D87" s="1021" t="s">
        <v>952</v>
      </c>
      <c r="E87" s="1021"/>
      <c r="F87" s="1174">
        <f t="shared" si="20"/>
        <v>0</v>
      </c>
      <c r="G87" s="1174">
        <f t="shared" si="20"/>
        <v>0</v>
      </c>
      <c r="H87" s="1003">
        <v>0</v>
      </c>
      <c r="I87" s="1003">
        <f>'鄉庫收支月報表(113年2月)'!I87+'鄉庫收支月報表(113年3月)'!H87</f>
        <v>0</v>
      </c>
      <c r="J87" s="1003">
        <v>0</v>
      </c>
      <c r="K87" s="1489">
        <v>0</v>
      </c>
    </row>
    <row r="88" spans="1:13" ht="19.5" customHeight="1">
      <c r="A88" s="1021"/>
      <c r="B88" s="1021"/>
      <c r="C88" s="1021" t="s">
        <v>953</v>
      </c>
      <c r="D88" s="1021"/>
      <c r="E88" s="1021"/>
      <c r="F88" s="1174">
        <f t="shared" si="20"/>
        <v>184000</v>
      </c>
      <c r="G88" s="1174">
        <f t="shared" si="20"/>
        <v>184000</v>
      </c>
      <c r="H88" s="1174">
        <f>SUM(H89:H90)</f>
        <v>184000</v>
      </c>
      <c r="I88" s="1174">
        <f t="shared" ref="I88:K88" si="22">SUM(I89:I90)</f>
        <v>184000</v>
      </c>
      <c r="J88" s="1174">
        <f t="shared" si="22"/>
        <v>0</v>
      </c>
      <c r="K88" s="1494">
        <f t="shared" si="22"/>
        <v>0</v>
      </c>
    </row>
    <row r="89" spans="1:13" ht="19.5" customHeight="1">
      <c r="A89" s="1021"/>
      <c r="B89" s="1021"/>
      <c r="C89" s="1021"/>
      <c r="D89" s="1021" t="s">
        <v>954</v>
      </c>
      <c r="E89" s="1021"/>
      <c r="F89" s="1174">
        <f t="shared" si="20"/>
        <v>0</v>
      </c>
      <c r="G89" s="1174">
        <f t="shared" si="20"/>
        <v>0</v>
      </c>
      <c r="H89" s="1003">
        <v>0</v>
      </c>
      <c r="I89" s="1003">
        <f>'鄉庫收支月報表(113年2月)'!I89+'鄉庫收支月報表(113年3月)'!H89</f>
        <v>0</v>
      </c>
      <c r="J89" s="1003">
        <v>0</v>
      </c>
      <c r="K89" s="1489">
        <v>0</v>
      </c>
    </row>
    <row r="90" spans="1:13" ht="19.5" customHeight="1">
      <c r="A90" s="1021"/>
      <c r="B90" s="1021"/>
      <c r="C90" s="1021" t="s">
        <v>876</v>
      </c>
      <c r="D90" s="1021" t="s">
        <v>2191</v>
      </c>
      <c r="E90" s="1021"/>
      <c r="F90" s="1174">
        <f t="shared" si="20"/>
        <v>184000</v>
      </c>
      <c r="G90" s="1174">
        <f t="shared" si="20"/>
        <v>184000</v>
      </c>
      <c r="H90" s="1003">
        <v>184000</v>
      </c>
      <c r="I90" s="1003">
        <f>'鄉庫收支月報表(113年2月)'!I90+'鄉庫收支月報表(113年3月)'!H90</f>
        <v>184000</v>
      </c>
      <c r="J90" s="1003">
        <v>0</v>
      </c>
      <c r="K90" s="1489">
        <v>0</v>
      </c>
    </row>
    <row r="91" spans="1:13" ht="19.5" customHeight="1">
      <c r="A91" s="1021"/>
      <c r="B91" s="1022" t="s">
        <v>955</v>
      </c>
      <c r="C91" s="1021"/>
      <c r="D91" s="1021"/>
      <c r="E91" s="1021"/>
      <c r="F91" s="1174">
        <f t="shared" si="20"/>
        <v>16374959</v>
      </c>
      <c r="G91" s="1174">
        <f t="shared" si="20"/>
        <v>20656408</v>
      </c>
      <c r="H91" s="1174">
        <f>H92+H97+H101+H108+H114+H117</f>
        <v>738279</v>
      </c>
      <c r="I91" s="1174">
        <f t="shared" ref="I91:K91" si="23">I92+I97+I101+I108+I114+I117</f>
        <v>2187693</v>
      </c>
      <c r="J91" s="1174">
        <f t="shared" si="23"/>
        <v>15636680</v>
      </c>
      <c r="K91" s="1494">
        <f t="shared" si="23"/>
        <v>18468715</v>
      </c>
    </row>
    <row r="92" spans="1:13" ht="19.5" customHeight="1">
      <c r="A92" s="1021"/>
      <c r="B92" s="1021"/>
      <c r="C92" s="1022" t="s">
        <v>924</v>
      </c>
      <c r="D92" s="1021"/>
      <c r="E92" s="1021"/>
      <c r="F92" s="1174">
        <f t="shared" si="20"/>
        <v>1034550</v>
      </c>
      <c r="G92" s="1174">
        <f t="shared" si="20"/>
        <v>1266057</v>
      </c>
      <c r="H92" s="1174">
        <f>SUM(H93:H96)</f>
        <v>0</v>
      </c>
      <c r="I92" s="1174">
        <f t="shared" ref="I92:K92" si="24">SUM(I93:I96)</f>
        <v>0</v>
      </c>
      <c r="J92" s="1174">
        <f t="shared" si="24"/>
        <v>1034550</v>
      </c>
      <c r="K92" s="1494">
        <f t="shared" si="24"/>
        <v>1266057</v>
      </c>
    </row>
    <row r="93" spans="1:13" ht="19.5" customHeight="1">
      <c r="A93" s="1021"/>
      <c r="B93" s="1021"/>
      <c r="C93" s="1022"/>
      <c r="D93" s="1021" t="s">
        <v>925</v>
      </c>
      <c r="E93" s="1021"/>
      <c r="F93" s="1174">
        <f t="shared" si="20"/>
        <v>0</v>
      </c>
      <c r="G93" s="1174">
        <f t="shared" si="20"/>
        <v>0</v>
      </c>
      <c r="H93" s="1003">
        <v>0</v>
      </c>
      <c r="I93" s="1003">
        <f>'鄉庫收支月報表(113年2月)'!I93+'鄉庫收支月報表(113年3月)'!H93</f>
        <v>0</v>
      </c>
      <c r="J93" s="1003">
        <v>0</v>
      </c>
      <c r="K93" s="1489">
        <f>'鄉庫收支月報表(113年2月)'!K93+'鄉庫收支月報表(113年3月)'!J93</f>
        <v>0</v>
      </c>
    </row>
    <row r="94" spans="1:13" ht="19.5" customHeight="1">
      <c r="A94" s="1021"/>
      <c r="B94" s="1021"/>
      <c r="C94" s="1022"/>
      <c r="D94" s="1021" t="s">
        <v>926</v>
      </c>
      <c r="E94" s="1021"/>
      <c r="F94" s="1174">
        <f t="shared" si="20"/>
        <v>0</v>
      </c>
      <c r="G94" s="1174">
        <f t="shared" si="20"/>
        <v>0</v>
      </c>
      <c r="H94" s="1003">
        <v>0</v>
      </c>
      <c r="I94" s="1003">
        <f>'鄉庫收支月報表(113年2月)'!I94+'鄉庫收支月報表(113年3月)'!H94</f>
        <v>0</v>
      </c>
      <c r="J94" s="1003">
        <v>0</v>
      </c>
      <c r="K94" s="1489">
        <f>'鄉庫收支月報表(113年2月)'!K94+'鄉庫收支月報表(113年3月)'!J94</f>
        <v>0</v>
      </c>
    </row>
    <row r="95" spans="1:13" ht="19.5" customHeight="1">
      <c r="A95" s="1021"/>
      <c r="B95" s="1021"/>
      <c r="C95" s="1022"/>
      <c r="D95" s="1021" t="s">
        <v>927</v>
      </c>
      <c r="E95" s="1021"/>
      <c r="F95" s="1174">
        <f t="shared" si="20"/>
        <v>1034550</v>
      </c>
      <c r="G95" s="1174">
        <f t="shared" si="20"/>
        <v>1266057</v>
      </c>
      <c r="H95" s="1003">
        <v>0</v>
      </c>
      <c r="I95" s="1003">
        <f>'鄉庫收支月報表(113年2月)'!I95+'鄉庫收支月報表(113年3月)'!H95</f>
        <v>0</v>
      </c>
      <c r="J95" s="1003">
        <v>1034550</v>
      </c>
      <c r="K95" s="1489">
        <f>'鄉庫收支月報表(113年2月)'!K95+'鄉庫收支月報表(113年3月)'!J95</f>
        <v>1266057</v>
      </c>
    </row>
    <row r="96" spans="1:13" ht="19.5" customHeight="1">
      <c r="A96" s="1021"/>
      <c r="B96" s="1021"/>
      <c r="C96" s="1022"/>
      <c r="D96" s="1021" t="s">
        <v>928</v>
      </c>
      <c r="E96" s="1021"/>
      <c r="F96" s="1174">
        <f t="shared" si="20"/>
        <v>0</v>
      </c>
      <c r="G96" s="1174">
        <f t="shared" si="20"/>
        <v>0</v>
      </c>
      <c r="H96" s="1003">
        <v>0</v>
      </c>
      <c r="I96" s="1003">
        <f>'鄉庫收支月報表(113年2月)'!I96+'鄉庫收支月報表(113年3月)'!H96</f>
        <v>0</v>
      </c>
      <c r="J96" s="1003">
        <v>0</v>
      </c>
      <c r="K96" s="1489">
        <f>'鄉庫收支月報表(113年2月)'!K96+'鄉庫收支月報表(113年3月)'!J96</f>
        <v>0</v>
      </c>
    </row>
    <row r="97" spans="1:11" ht="19.5" customHeight="1">
      <c r="A97" s="1021"/>
      <c r="B97" s="1021"/>
      <c r="C97" s="1022" t="s">
        <v>929</v>
      </c>
      <c r="D97" s="1021"/>
      <c r="E97" s="1021"/>
      <c r="F97" s="1174">
        <f t="shared" si="20"/>
        <v>0</v>
      </c>
      <c r="G97" s="1174">
        <f t="shared" si="20"/>
        <v>0</v>
      </c>
      <c r="H97" s="1174">
        <f>SUM(H98:H100)</f>
        <v>0</v>
      </c>
      <c r="I97" s="1174">
        <f t="shared" ref="I97:K97" si="25">SUM(I98:I100)</f>
        <v>0</v>
      </c>
      <c r="J97" s="1174">
        <f t="shared" si="25"/>
        <v>0</v>
      </c>
      <c r="K97" s="1494">
        <f t="shared" si="25"/>
        <v>0</v>
      </c>
    </row>
    <row r="98" spans="1:11" ht="19.5" customHeight="1">
      <c r="A98" s="1021"/>
      <c r="B98" s="1021"/>
      <c r="C98" s="1022"/>
      <c r="D98" s="1021" t="s">
        <v>930</v>
      </c>
      <c r="E98" s="1021"/>
      <c r="F98" s="1174">
        <f t="shared" si="20"/>
        <v>0</v>
      </c>
      <c r="G98" s="1174">
        <f t="shared" si="20"/>
        <v>0</v>
      </c>
      <c r="H98" s="1003">
        <v>0</v>
      </c>
      <c r="I98" s="1003">
        <f>'鄉庫收支月報表(113年2月)'!I98+'鄉庫收支月報表(113年3月)'!H98</f>
        <v>0</v>
      </c>
      <c r="J98" s="1003">
        <v>0</v>
      </c>
      <c r="K98" s="1489">
        <v>0</v>
      </c>
    </row>
    <row r="99" spans="1:11" ht="19.5" customHeight="1">
      <c r="A99" s="1021"/>
      <c r="B99" s="1021"/>
      <c r="C99" s="1022"/>
      <c r="D99" s="1021" t="s">
        <v>931</v>
      </c>
      <c r="E99" s="1021"/>
      <c r="F99" s="1174">
        <f t="shared" ref="F99:G105" si="26">H99+J99</f>
        <v>0</v>
      </c>
      <c r="G99" s="1174">
        <f t="shared" si="26"/>
        <v>0</v>
      </c>
      <c r="H99" s="1003">
        <v>0</v>
      </c>
      <c r="I99" s="1003">
        <f>'鄉庫收支月報表(113年2月)'!I99+'鄉庫收支月報表(113年3月)'!H99</f>
        <v>0</v>
      </c>
      <c r="J99" s="1003">
        <v>0</v>
      </c>
      <c r="K99" s="1489">
        <v>0</v>
      </c>
    </row>
    <row r="100" spans="1:11" ht="19.5" customHeight="1">
      <c r="A100" s="1021"/>
      <c r="B100" s="1021"/>
      <c r="C100" s="1022"/>
      <c r="D100" s="1021" t="s">
        <v>932</v>
      </c>
      <c r="E100" s="1021"/>
      <c r="F100" s="1174">
        <f t="shared" si="26"/>
        <v>0</v>
      </c>
      <c r="G100" s="1174">
        <f t="shared" si="26"/>
        <v>0</v>
      </c>
      <c r="H100" s="1003">
        <v>0</v>
      </c>
      <c r="I100" s="1003">
        <f>'鄉庫收支月報表(113年2月)'!I100+'鄉庫收支月報表(113年3月)'!H100</f>
        <v>0</v>
      </c>
      <c r="J100" s="1003">
        <v>0</v>
      </c>
      <c r="K100" s="1489">
        <v>0</v>
      </c>
    </row>
    <row r="101" spans="1:11" ht="19.5" customHeight="1">
      <c r="A101" s="1021"/>
      <c r="B101" s="1021"/>
      <c r="C101" s="1022" t="s">
        <v>933</v>
      </c>
      <c r="D101" s="1021"/>
      <c r="E101" s="1021"/>
      <c r="F101" s="1174">
        <f t="shared" si="26"/>
        <v>14531535</v>
      </c>
      <c r="G101" s="1174">
        <f t="shared" si="26"/>
        <v>18565953</v>
      </c>
      <c r="H101" s="1174">
        <f>SUM(H102:H105)</f>
        <v>738279</v>
      </c>
      <c r="I101" s="1174">
        <f t="shared" ref="I101:K101" si="27">SUM(I102:I105)</f>
        <v>2187693</v>
      </c>
      <c r="J101" s="1174">
        <f t="shared" si="27"/>
        <v>13793256</v>
      </c>
      <c r="K101" s="1494">
        <f t="shared" si="27"/>
        <v>16378260</v>
      </c>
    </row>
    <row r="102" spans="1:11" ht="19.5" customHeight="1">
      <c r="A102" s="1021"/>
      <c r="B102" s="1021"/>
      <c r="C102" s="1022"/>
      <c r="D102" s="1021" t="s">
        <v>934</v>
      </c>
      <c r="E102" s="1021"/>
      <c r="F102" s="1174">
        <f t="shared" si="26"/>
        <v>0</v>
      </c>
      <c r="G102" s="1174">
        <f t="shared" si="26"/>
        <v>141000</v>
      </c>
      <c r="H102" s="1003">
        <v>0</v>
      </c>
      <c r="I102" s="1003">
        <f>'鄉庫收支月報表(113年2月)'!I102+'鄉庫收支月報表(113年3月)'!H102</f>
        <v>141000</v>
      </c>
      <c r="J102" s="1003">
        <v>0</v>
      </c>
      <c r="K102" s="1489">
        <f>'鄉庫收支月報表(113年2月)'!K102+'鄉庫收支月報表(113年3月)'!J102</f>
        <v>0</v>
      </c>
    </row>
    <row r="103" spans="1:11" ht="19.5" customHeight="1">
      <c r="A103" s="1021"/>
      <c r="B103" s="1021"/>
      <c r="C103" s="1022"/>
      <c r="D103" s="1021" t="s">
        <v>935</v>
      </c>
      <c r="E103" s="1021"/>
      <c r="F103" s="1174">
        <f t="shared" si="26"/>
        <v>0</v>
      </c>
      <c r="G103" s="1174">
        <f t="shared" si="26"/>
        <v>0</v>
      </c>
      <c r="H103" s="1003">
        <v>0</v>
      </c>
      <c r="I103" s="1003">
        <f>'鄉庫收支月報表(113年2月)'!I103+'鄉庫收支月報表(113年3月)'!H103</f>
        <v>0</v>
      </c>
      <c r="J103" s="1003">
        <v>0</v>
      </c>
      <c r="K103" s="1489">
        <f>'鄉庫收支月報表(113年2月)'!K103+'鄉庫收支月報表(113年3月)'!J103</f>
        <v>0</v>
      </c>
    </row>
    <row r="104" spans="1:11" ht="19.5" customHeight="1">
      <c r="A104" s="1021"/>
      <c r="B104" s="1021"/>
      <c r="C104" s="1022"/>
      <c r="D104" s="1021" t="s">
        <v>936</v>
      </c>
      <c r="E104" s="1021"/>
      <c r="F104" s="1174">
        <f t="shared" si="26"/>
        <v>0</v>
      </c>
      <c r="G104" s="1174">
        <f t="shared" si="26"/>
        <v>0</v>
      </c>
      <c r="H104" s="1003">
        <v>0</v>
      </c>
      <c r="I104" s="1003">
        <f>'鄉庫收支月報表(113年2月)'!I104+'鄉庫收支月報表(113年3月)'!H104</f>
        <v>0</v>
      </c>
      <c r="J104" s="1003">
        <v>0</v>
      </c>
      <c r="K104" s="1489">
        <f>'鄉庫收支月報表(113年2月)'!K104+'鄉庫收支月報表(113年3月)'!J104</f>
        <v>0</v>
      </c>
    </row>
    <row r="105" spans="1:11" ht="19.5" customHeight="1">
      <c r="A105" s="1021"/>
      <c r="B105" s="1021"/>
      <c r="C105" s="1022"/>
      <c r="D105" s="1021" t="s">
        <v>937</v>
      </c>
      <c r="E105" s="1021"/>
      <c r="F105" s="1174">
        <f t="shared" si="26"/>
        <v>14531535</v>
      </c>
      <c r="G105" s="1174">
        <f t="shared" si="26"/>
        <v>18424953</v>
      </c>
      <c r="H105" s="1003">
        <v>738279</v>
      </c>
      <c r="I105" s="1003">
        <f>'鄉庫收支月報表(113年2月)'!I105+'鄉庫收支月報表(113年3月)'!H105</f>
        <v>2046693</v>
      </c>
      <c r="J105" s="1003">
        <v>13793256</v>
      </c>
      <c r="K105" s="1489">
        <f>'鄉庫收支月報表(113年2月)'!K105+'鄉庫收支月報表(113年3月)'!J105</f>
        <v>16378260</v>
      </c>
    </row>
    <row r="106" spans="1:11" ht="19.8" customHeight="1">
      <c r="A106" s="1730" t="s">
        <v>2178</v>
      </c>
      <c r="B106" s="1730"/>
      <c r="C106" s="1730"/>
      <c r="D106" s="1730"/>
      <c r="E106" s="1731"/>
      <c r="F106" s="1744" t="s">
        <v>2179</v>
      </c>
      <c r="G106" s="1745"/>
      <c r="H106" s="1033" t="s">
        <v>2180</v>
      </c>
      <c r="I106" s="1034" t="s">
        <v>921</v>
      </c>
      <c r="J106" s="1033" t="s">
        <v>2181</v>
      </c>
      <c r="K106" s="1493" t="s">
        <v>922</v>
      </c>
    </row>
    <row r="107" spans="1:11" ht="19.8" customHeight="1">
      <c r="A107" s="1732"/>
      <c r="B107" s="1732"/>
      <c r="C107" s="1732"/>
      <c r="D107" s="1732"/>
      <c r="E107" s="1733"/>
      <c r="F107" s="1035" t="s">
        <v>2182</v>
      </c>
      <c r="G107" s="1035" t="s">
        <v>2183</v>
      </c>
      <c r="H107" s="1035" t="s">
        <v>2182</v>
      </c>
      <c r="I107" s="1035" t="s">
        <v>2183</v>
      </c>
      <c r="J107" s="1035" t="s">
        <v>2182</v>
      </c>
      <c r="K107" s="1486" t="s">
        <v>2183</v>
      </c>
    </row>
    <row r="108" spans="1:11" ht="20.25" customHeight="1">
      <c r="A108" s="1021"/>
      <c r="B108" s="1021"/>
      <c r="C108" s="1022" t="s">
        <v>938</v>
      </c>
      <c r="D108" s="1021"/>
      <c r="E108" s="1021"/>
      <c r="F108" s="1174">
        <f t="shared" ref="F108:G108" si="28">SUM(F109:F113)</f>
        <v>0</v>
      </c>
      <c r="G108" s="1174">
        <f t="shared" si="28"/>
        <v>0</v>
      </c>
      <c r="H108" s="1174">
        <f>SUM(H109:H113)</f>
        <v>0</v>
      </c>
      <c r="I108" s="1174">
        <f t="shared" ref="I108:K108" si="29">SUM(I109:I113)</f>
        <v>0</v>
      </c>
      <c r="J108" s="1174">
        <f t="shared" si="29"/>
        <v>0</v>
      </c>
      <c r="K108" s="1494">
        <f t="shared" si="29"/>
        <v>0</v>
      </c>
    </row>
    <row r="109" spans="1:11" ht="20.25" customHeight="1">
      <c r="A109" s="1021"/>
      <c r="B109" s="1021"/>
      <c r="C109" s="1022"/>
      <c r="D109" s="1021" t="s">
        <v>939</v>
      </c>
      <c r="E109" s="1021"/>
      <c r="F109" s="1174">
        <f>H109+J109</f>
        <v>0</v>
      </c>
      <c r="G109" s="1174">
        <f>I109+K109</f>
        <v>0</v>
      </c>
      <c r="H109" s="1003">
        <v>0</v>
      </c>
      <c r="I109" s="1003">
        <f>'鄉庫收支月報表(113年2月)'!I109+'鄉庫收支月報表(113年3月)'!H109</f>
        <v>0</v>
      </c>
      <c r="J109" s="1003">
        <v>0</v>
      </c>
      <c r="K109" s="1489">
        <v>0</v>
      </c>
    </row>
    <row r="110" spans="1:11" ht="20.25" customHeight="1">
      <c r="A110" s="1021"/>
      <c r="B110" s="1021"/>
      <c r="C110" s="1022"/>
      <c r="D110" s="1021" t="s">
        <v>940</v>
      </c>
      <c r="E110" s="1021"/>
      <c r="F110" s="1174">
        <f t="shared" ref="F110:G118" si="30">H110+J110</f>
        <v>0</v>
      </c>
      <c r="G110" s="1174">
        <f t="shared" si="30"/>
        <v>0</v>
      </c>
      <c r="H110" s="1003">
        <v>0</v>
      </c>
      <c r="I110" s="1003">
        <f>'鄉庫收支月報表(113年2月)'!I110+'鄉庫收支月報表(113年3月)'!H110</f>
        <v>0</v>
      </c>
      <c r="J110" s="1003">
        <v>0</v>
      </c>
      <c r="K110" s="1489">
        <v>0</v>
      </c>
    </row>
    <row r="111" spans="1:11" ht="20.25" customHeight="1">
      <c r="A111" s="1021"/>
      <c r="B111" s="1021"/>
      <c r="C111" s="1022"/>
      <c r="D111" s="1021" t="s">
        <v>941</v>
      </c>
      <c r="E111" s="1021"/>
      <c r="F111" s="1174">
        <f t="shared" si="30"/>
        <v>0</v>
      </c>
      <c r="G111" s="1174">
        <f t="shared" si="30"/>
        <v>0</v>
      </c>
      <c r="H111" s="1003">
        <v>0</v>
      </c>
      <c r="I111" s="1003">
        <f>'鄉庫收支月報表(113年2月)'!I111+'鄉庫收支月報表(113年3月)'!H111</f>
        <v>0</v>
      </c>
      <c r="J111" s="1003">
        <v>0</v>
      </c>
      <c r="K111" s="1489">
        <v>0</v>
      </c>
    </row>
    <row r="112" spans="1:11" ht="20.25" customHeight="1">
      <c r="A112" s="1021"/>
      <c r="B112" s="1021"/>
      <c r="C112" s="1022"/>
      <c r="D112" s="1021" t="s">
        <v>942</v>
      </c>
      <c r="E112" s="1021"/>
      <c r="F112" s="1174">
        <f t="shared" si="30"/>
        <v>0</v>
      </c>
      <c r="G112" s="1174">
        <f t="shared" si="30"/>
        <v>0</v>
      </c>
      <c r="H112" s="1003">
        <v>0</v>
      </c>
      <c r="I112" s="1003">
        <f>'鄉庫收支月報表(113年2月)'!I112+'鄉庫收支月報表(113年3月)'!H112</f>
        <v>0</v>
      </c>
      <c r="J112" s="1003">
        <v>0</v>
      </c>
      <c r="K112" s="1489">
        <v>0</v>
      </c>
    </row>
    <row r="113" spans="1:11" ht="20.25" customHeight="1">
      <c r="A113" s="1021"/>
      <c r="B113" s="1021"/>
      <c r="C113" s="1022"/>
      <c r="D113" s="1021" t="s">
        <v>943</v>
      </c>
      <c r="E113" s="1021"/>
      <c r="F113" s="1174">
        <f t="shared" si="30"/>
        <v>0</v>
      </c>
      <c r="G113" s="1174">
        <f t="shared" si="30"/>
        <v>0</v>
      </c>
      <c r="H113" s="1003">
        <v>0</v>
      </c>
      <c r="I113" s="1003">
        <f>'鄉庫收支月報表(113年2月)'!I113+'鄉庫收支月報表(113年3月)'!H113</f>
        <v>0</v>
      </c>
      <c r="J113" s="1003">
        <v>0</v>
      </c>
      <c r="K113" s="1489">
        <v>0</v>
      </c>
    </row>
    <row r="114" spans="1:11" ht="20.25" customHeight="1">
      <c r="A114" s="1021"/>
      <c r="B114" s="1021"/>
      <c r="C114" s="1021" t="s">
        <v>944</v>
      </c>
      <c r="D114" s="1021"/>
      <c r="E114" s="1021"/>
      <c r="F114" s="1174">
        <f t="shared" si="30"/>
        <v>808874</v>
      </c>
      <c r="G114" s="1174">
        <f t="shared" si="30"/>
        <v>824398</v>
      </c>
      <c r="H114" s="1174">
        <f>SUM(H115:H116)</f>
        <v>0</v>
      </c>
      <c r="I114" s="1174">
        <f t="shared" ref="I114:K114" si="31">SUM(I115:I116)</f>
        <v>0</v>
      </c>
      <c r="J114" s="1174">
        <f t="shared" si="31"/>
        <v>808874</v>
      </c>
      <c r="K114" s="1494">
        <f t="shared" si="31"/>
        <v>824398</v>
      </c>
    </row>
    <row r="115" spans="1:11" ht="20.25" customHeight="1">
      <c r="A115" s="1021"/>
      <c r="B115" s="1021"/>
      <c r="C115" s="1021"/>
      <c r="D115" s="1021" t="s">
        <v>945</v>
      </c>
      <c r="E115" s="1021"/>
      <c r="F115" s="1174">
        <f t="shared" si="30"/>
        <v>0</v>
      </c>
      <c r="G115" s="1174">
        <f t="shared" si="30"/>
        <v>0</v>
      </c>
      <c r="H115" s="1003">
        <v>0</v>
      </c>
      <c r="I115" s="1003">
        <f>'鄉庫收支月報表(113年2月)'!I115+'鄉庫收支月報表(113年3月)'!H115</f>
        <v>0</v>
      </c>
      <c r="J115" s="1003">
        <v>0</v>
      </c>
      <c r="K115" s="1489">
        <f>'鄉庫收支月報表(113年2月)'!K115+'鄉庫收支月報表(113年3月)'!J115</f>
        <v>0</v>
      </c>
    </row>
    <row r="116" spans="1:11" ht="20.25" customHeight="1">
      <c r="A116" s="1021"/>
      <c r="B116" s="1021"/>
      <c r="C116" s="1021"/>
      <c r="D116" s="1021" t="s">
        <v>946</v>
      </c>
      <c r="E116" s="1021"/>
      <c r="F116" s="1174">
        <f t="shared" si="30"/>
        <v>808874</v>
      </c>
      <c r="G116" s="1174">
        <f t="shared" si="30"/>
        <v>824398</v>
      </c>
      <c r="H116" s="1003">
        <v>0</v>
      </c>
      <c r="I116" s="1003">
        <f>'鄉庫收支月報表(113年2月)'!I116+'鄉庫收支月報表(113年3月)'!H116</f>
        <v>0</v>
      </c>
      <c r="J116" s="1003">
        <v>808874</v>
      </c>
      <c r="K116" s="1489">
        <f>'鄉庫收支月報表(113年2月)'!K116+'鄉庫收支月報表(113年3月)'!J116</f>
        <v>824398</v>
      </c>
    </row>
    <row r="117" spans="1:11" ht="20.25" customHeight="1">
      <c r="A117" s="1021"/>
      <c r="B117" s="1021"/>
      <c r="C117" s="1021" t="s">
        <v>956</v>
      </c>
      <c r="D117" s="1021"/>
      <c r="E117" s="1021"/>
      <c r="F117" s="1174">
        <f t="shared" si="30"/>
        <v>0</v>
      </c>
      <c r="G117" s="1174">
        <f t="shared" si="30"/>
        <v>0</v>
      </c>
      <c r="H117" s="1003">
        <v>0</v>
      </c>
      <c r="I117" s="1003">
        <f>'鄉庫收支月報表(113年2月)'!I117+'鄉庫收支月報表(113年3月)'!H117</f>
        <v>0</v>
      </c>
      <c r="J117" s="1003">
        <v>0</v>
      </c>
      <c r="K117" s="1489">
        <f>'鄉庫收支月報表(113年2月)'!K117+'鄉庫收支月報表(113年3月)'!J117</f>
        <v>0</v>
      </c>
    </row>
    <row r="118" spans="1:11" ht="20.25" customHeight="1">
      <c r="A118" s="1021"/>
      <c r="B118" s="1024" t="s">
        <v>912</v>
      </c>
      <c r="C118" s="1021"/>
      <c r="D118" s="1021"/>
      <c r="E118" s="1021"/>
      <c r="F118" s="1174">
        <f t="shared" si="30"/>
        <v>25359562</v>
      </c>
      <c r="G118" s="1174">
        <f t="shared" si="30"/>
        <v>49357654</v>
      </c>
      <c r="H118" s="1174">
        <f>H56+H91</f>
        <v>9722882</v>
      </c>
      <c r="I118" s="1174">
        <f t="shared" ref="I118:K118" si="32">I56+I91</f>
        <v>30888939</v>
      </c>
      <c r="J118" s="1174">
        <f t="shared" si="32"/>
        <v>15636680</v>
      </c>
      <c r="K118" s="1494">
        <f t="shared" si="32"/>
        <v>18468715</v>
      </c>
    </row>
    <row r="119" spans="1:11" ht="20.25" customHeight="1">
      <c r="A119" s="1021"/>
      <c r="B119" s="1021" t="s">
        <v>957</v>
      </c>
      <c r="C119" s="1021"/>
      <c r="D119" s="1021"/>
      <c r="E119" s="1021"/>
      <c r="F119" s="1003"/>
      <c r="G119" s="1003"/>
      <c r="H119" s="1025"/>
      <c r="I119" s="1026"/>
      <c r="J119" s="1026"/>
      <c r="K119" s="1490"/>
    </row>
    <row r="120" spans="1:11" ht="20.25" customHeight="1">
      <c r="A120" s="1021"/>
      <c r="B120" s="1021" t="s">
        <v>958</v>
      </c>
      <c r="C120" s="1021"/>
      <c r="D120" s="1021"/>
      <c r="E120" s="1021"/>
      <c r="F120" s="1003">
        <v>427167</v>
      </c>
      <c r="G120" s="1003">
        <f>'鄉庫收支月報表(113年2月)'!G120+'鄉庫收支月報表(113年3月)'!F120</f>
        <v>1526868</v>
      </c>
      <c r="H120" s="1027"/>
      <c r="I120" s="1028"/>
      <c r="J120" s="1028"/>
      <c r="K120" s="1491"/>
    </row>
    <row r="121" spans="1:11" ht="20.25" customHeight="1">
      <c r="A121" s="1021"/>
      <c r="B121" s="1021" t="s">
        <v>959</v>
      </c>
      <c r="C121" s="1021"/>
      <c r="D121" s="1021"/>
      <c r="E121" s="1021"/>
      <c r="F121" s="1003"/>
      <c r="G121" s="1003"/>
      <c r="H121" s="1027"/>
      <c r="I121" s="1028"/>
      <c r="J121" s="1028"/>
      <c r="K121" s="1491"/>
    </row>
    <row r="122" spans="1:11" ht="20.25" customHeight="1">
      <c r="A122" s="1021"/>
      <c r="B122" s="1021" t="s">
        <v>960</v>
      </c>
      <c r="C122" s="1021"/>
      <c r="D122" s="1021"/>
      <c r="E122" s="1021"/>
      <c r="F122" s="1003">
        <v>0</v>
      </c>
      <c r="G122" s="1003">
        <f>'鄉庫收支月報表(113年2月)'!G122+'鄉庫收支月報表(113年3月)'!F122</f>
        <v>93703</v>
      </c>
      <c r="H122" s="1027"/>
      <c r="I122" s="1028"/>
      <c r="J122" s="1028"/>
      <c r="K122" s="1491"/>
    </row>
    <row r="123" spans="1:11" ht="20.25" customHeight="1">
      <c r="A123" s="1005"/>
      <c r="B123" s="1021" t="s">
        <v>956</v>
      </c>
      <c r="C123" s="1005"/>
      <c r="D123" s="1005"/>
      <c r="E123" s="1005"/>
      <c r="F123" s="1003"/>
      <c r="G123" s="1003"/>
      <c r="H123" s="1027"/>
      <c r="I123" s="1028"/>
      <c r="J123" s="1028"/>
      <c r="K123" s="1491"/>
    </row>
    <row r="124" spans="1:11" ht="20.25" customHeight="1">
      <c r="A124" s="1021"/>
      <c r="B124" s="1021" t="s">
        <v>961</v>
      </c>
      <c r="C124" s="1021"/>
      <c r="D124" s="1021"/>
      <c r="E124" s="1021"/>
      <c r="F124" s="1003"/>
      <c r="G124" s="1003"/>
      <c r="H124" s="1027"/>
      <c r="I124" s="1028"/>
      <c r="J124" s="1028"/>
      <c r="K124" s="1491"/>
    </row>
    <row r="125" spans="1:11" ht="20.25" customHeight="1">
      <c r="A125" s="1021" t="s">
        <v>962</v>
      </c>
      <c r="B125" s="1021"/>
      <c r="C125" s="1021"/>
      <c r="D125" s="1021"/>
      <c r="E125" s="1021"/>
      <c r="F125" s="1003"/>
      <c r="G125" s="1003"/>
      <c r="H125" s="1027"/>
      <c r="I125" s="1028"/>
      <c r="J125" s="1028"/>
      <c r="K125" s="1491"/>
    </row>
    <row r="126" spans="1:11" ht="20.25" customHeight="1">
      <c r="A126" s="1021"/>
      <c r="B126" s="1021" t="s">
        <v>2192</v>
      </c>
      <c r="C126" s="1021"/>
      <c r="D126" s="1021"/>
      <c r="E126" s="1021"/>
      <c r="F126" s="1003"/>
      <c r="G126" s="1003"/>
      <c r="H126" s="1027"/>
      <c r="I126" s="1028"/>
      <c r="J126" s="1028"/>
      <c r="K126" s="1491"/>
    </row>
    <row r="127" spans="1:11" ht="20.25" customHeight="1">
      <c r="A127" s="1024" t="s">
        <v>2186</v>
      </c>
      <c r="B127" s="1021"/>
      <c r="C127" s="1021"/>
      <c r="D127" s="1021"/>
      <c r="E127" s="1038"/>
      <c r="F127" s="1174">
        <f>F118+F120+F122</f>
        <v>25786729</v>
      </c>
      <c r="G127" s="1003">
        <f>SUM(G118:G126)</f>
        <v>50978225</v>
      </c>
      <c r="H127" s="1027"/>
      <c r="I127" s="1028"/>
      <c r="J127" s="1028"/>
      <c r="K127" s="1491"/>
    </row>
    <row r="128" spans="1:11" ht="20.25" customHeight="1">
      <c r="A128" s="1021" t="s">
        <v>963</v>
      </c>
      <c r="B128" s="1021"/>
      <c r="C128" s="1021"/>
      <c r="D128" s="1021"/>
      <c r="E128" s="1039"/>
      <c r="F128" s="1174">
        <f>F53-F127</f>
        <v>362534271</v>
      </c>
      <c r="G128" s="1003"/>
      <c r="H128" s="1027"/>
      <c r="I128" s="1028"/>
      <c r="J128" s="1028"/>
      <c r="K128" s="1491"/>
    </row>
    <row r="129" spans="1:11" ht="20.25" customHeight="1">
      <c r="A129" s="1021" t="s">
        <v>2187</v>
      </c>
      <c r="B129" s="1021"/>
      <c r="C129" s="1021"/>
      <c r="D129" s="1021"/>
      <c r="E129" s="1021"/>
      <c r="F129" s="1174">
        <f>SUM(F127:F128)</f>
        <v>388321000</v>
      </c>
      <c r="G129" s="1003"/>
      <c r="H129" s="1027"/>
      <c r="I129" s="1028"/>
      <c r="J129" s="1028"/>
      <c r="K129" s="1491"/>
    </row>
    <row r="130" spans="1:11" ht="20.25" customHeight="1">
      <c r="A130" s="1021" t="s">
        <v>964</v>
      </c>
      <c r="B130" s="1021"/>
      <c r="C130" s="1021"/>
      <c r="D130" s="1021"/>
      <c r="E130" s="1021"/>
      <c r="F130" s="1003">
        <v>11395</v>
      </c>
      <c r="G130" s="1003"/>
      <c r="H130" s="1040"/>
      <c r="I130" s="1028"/>
      <c r="J130" s="1028"/>
      <c r="K130" s="1491"/>
    </row>
    <row r="131" spans="1:11" ht="20.25" customHeight="1">
      <c r="A131" s="1024" t="s">
        <v>965</v>
      </c>
      <c r="B131" s="1021"/>
      <c r="C131" s="1021"/>
      <c r="D131" s="1021"/>
      <c r="E131" s="1021"/>
      <c r="F131" s="1174">
        <f>F53-F127+F130</f>
        <v>362545666</v>
      </c>
      <c r="G131" s="1003"/>
      <c r="H131" s="1041"/>
      <c r="I131" s="1032"/>
      <c r="J131" s="1032"/>
      <c r="K131" s="1492"/>
    </row>
    <row r="132" spans="1:11" ht="23.25" customHeight="1">
      <c r="A132" s="1005" t="s">
        <v>966</v>
      </c>
      <c r="B132" s="1005"/>
      <c r="C132" s="1005"/>
      <c r="D132" s="1005"/>
      <c r="E132" s="1005" t="s">
        <v>967</v>
      </c>
      <c r="F132" s="1739" t="s">
        <v>2188</v>
      </c>
      <c r="G132" s="1740"/>
      <c r="H132" s="1006" t="s">
        <v>968</v>
      </c>
      <c r="I132" s="1006"/>
      <c r="J132" s="1741" t="s">
        <v>2305</v>
      </c>
      <c r="K132" s="1741"/>
    </row>
    <row r="133" spans="1:11" ht="17.399999999999999">
      <c r="A133" s="1005"/>
      <c r="B133" s="1005"/>
      <c r="C133" s="1005"/>
      <c r="D133" s="1005"/>
      <c r="E133" s="1005"/>
      <c r="F133" s="1742" t="s">
        <v>2189</v>
      </c>
      <c r="G133" s="1743"/>
      <c r="H133" s="1006"/>
      <c r="I133" s="1006"/>
      <c r="J133" s="1006"/>
      <c r="K133" s="1006"/>
    </row>
    <row r="134" spans="1:11" ht="17.399999999999999">
      <c r="A134" s="1005" t="s">
        <v>970</v>
      </c>
    </row>
    <row r="135" spans="1:11" ht="17.399999999999999">
      <c r="A135" s="1005" t="s">
        <v>2190</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457D9D6D-76F0-4ECB-8696-0DED3B87EF31}"/>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9F244-3192-4F84-AEF9-80E9292DB50D}">
  <sheetPr>
    <tabColor rgb="FFFF0000"/>
  </sheetPr>
  <dimension ref="A1:M135"/>
  <sheetViews>
    <sheetView showGridLines="0" zoomScale="115" zoomScaleNormal="115" workbookViewId="0">
      <pane xSplit="5" topLeftCell="F1" activePane="topRight" state="frozen"/>
      <selection pane="topRight" activeCell="K1" sqref="K1:K2"/>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36" t="s">
        <v>1293</v>
      </c>
      <c r="B1" s="1736"/>
      <c r="C1" s="1736"/>
      <c r="D1" s="1736"/>
      <c r="E1" s="1005"/>
      <c r="F1" s="1006"/>
      <c r="G1" s="1006"/>
      <c r="H1" s="1006"/>
      <c r="I1" s="1006"/>
      <c r="J1" s="1007" t="s">
        <v>871</v>
      </c>
      <c r="K1" s="1008" t="s">
        <v>872</v>
      </c>
      <c r="L1" s="1009" t="s">
        <v>873</v>
      </c>
    </row>
    <row r="2" spans="1:12" ht="21" customHeight="1">
      <c r="A2" s="1737" t="s">
        <v>2174</v>
      </c>
      <c r="B2" s="1737"/>
      <c r="C2" s="1737"/>
      <c r="D2" s="1737"/>
      <c r="E2" s="1011" t="s">
        <v>874</v>
      </c>
      <c r="F2" s="1012"/>
      <c r="G2" s="1012"/>
      <c r="H2" s="1012"/>
      <c r="I2" s="1012"/>
      <c r="J2" s="1007" t="s">
        <v>2175</v>
      </c>
      <c r="K2" s="1013" t="s">
        <v>875</v>
      </c>
    </row>
    <row r="3" spans="1:12" ht="33">
      <c r="A3" s="1738" t="s">
        <v>2176</v>
      </c>
      <c r="B3" s="1738"/>
      <c r="C3" s="1738"/>
      <c r="D3" s="1738"/>
      <c r="E3" s="1738"/>
      <c r="F3" s="1738"/>
      <c r="G3" s="1738"/>
      <c r="H3" s="1738"/>
      <c r="I3" s="1738"/>
      <c r="J3" s="1738"/>
      <c r="K3" s="1738"/>
    </row>
    <row r="4" spans="1:12" ht="27" customHeight="1">
      <c r="A4" s="1014"/>
      <c r="B4" s="1014"/>
      <c r="C4" s="1014"/>
      <c r="D4" s="1014"/>
      <c r="E4" s="1014" t="s">
        <v>876</v>
      </c>
      <c r="F4" s="1015"/>
      <c r="G4" s="1016" t="s">
        <v>2349</v>
      </c>
      <c r="H4" s="1006"/>
      <c r="I4" s="1015"/>
      <c r="J4" s="1015"/>
      <c r="K4" s="1017" t="s">
        <v>877</v>
      </c>
    </row>
    <row r="5" spans="1:12" ht="23.25" customHeight="1">
      <c r="A5" s="1730" t="s">
        <v>2178</v>
      </c>
      <c r="B5" s="1730"/>
      <c r="C5" s="1730"/>
      <c r="D5" s="1730"/>
      <c r="E5" s="1731"/>
      <c r="F5" s="1734" t="s">
        <v>2179</v>
      </c>
      <c r="G5" s="1735"/>
      <c r="H5" s="1018" t="s">
        <v>2180</v>
      </c>
      <c r="I5" s="1019" t="s">
        <v>878</v>
      </c>
      <c r="J5" s="1018" t="s">
        <v>2181</v>
      </c>
      <c r="K5" s="1488" t="s">
        <v>879</v>
      </c>
    </row>
    <row r="6" spans="1:12" ht="23.25" customHeight="1">
      <c r="A6" s="1732"/>
      <c r="B6" s="1732"/>
      <c r="C6" s="1732"/>
      <c r="D6" s="1732"/>
      <c r="E6" s="1733"/>
      <c r="F6" s="1007" t="s">
        <v>2182</v>
      </c>
      <c r="G6" s="1007" t="s">
        <v>2183</v>
      </c>
      <c r="H6" s="1007" t="s">
        <v>2182</v>
      </c>
      <c r="I6" s="1007" t="s">
        <v>2183</v>
      </c>
      <c r="J6" s="1007" t="s">
        <v>2182</v>
      </c>
      <c r="K6" s="1487" t="s">
        <v>2183</v>
      </c>
    </row>
    <row r="7" spans="1:12" ht="19.5" customHeight="1">
      <c r="A7" s="1005"/>
      <c r="B7" s="1020" t="s">
        <v>880</v>
      </c>
      <c r="C7" s="1005"/>
      <c r="D7" s="1005"/>
      <c r="E7" s="1005"/>
      <c r="F7" s="1174">
        <f t="shared" ref="F7:G7" si="0">F8+F18+F19+F20+F21+F22+F25+F31+F34+F35+F36</f>
        <v>17593622</v>
      </c>
      <c r="G7" s="1174">
        <f t="shared" si="0"/>
        <v>98729061</v>
      </c>
      <c r="H7" s="1174">
        <f>H8+H18+H19+H20+H21+H22+H25+H31+H34+H35+H36</f>
        <v>16477328</v>
      </c>
      <c r="I7" s="1174">
        <f t="shared" ref="I7:K7" si="1">I8+I18+I19+I20+I21+I22+I25+I31+I34+I35+I36</f>
        <v>86323806</v>
      </c>
      <c r="J7" s="1174">
        <f t="shared" si="1"/>
        <v>1116294</v>
      </c>
      <c r="K7" s="1494">
        <f t="shared" si="1"/>
        <v>12405255</v>
      </c>
    </row>
    <row r="8" spans="1:12" ht="19.5" customHeight="1">
      <c r="A8" s="1021"/>
      <c r="B8" s="1021"/>
      <c r="C8" s="1022" t="s">
        <v>881</v>
      </c>
      <c r="D8" s="1021"/>
      <c r="E8" s="1021"/>
      <c r="F8" s="1174">
        <f t="shared" ref="F8:G8" si="2">F9+F10+F11+F12+F13+F16+F17</f>
        <v>13719100</v>
      </c>
      <c r="G8" s="1174">
        <f t="shared" si="2"/>
        <v>77131384</v>
      </c>
      <c r="H8" s="1174">
        <f>H9+H10+H11+H12+H13+H16+H17</f>
        <v>13719100</v>
      </c>
      <c r="I8" s="1174">
        <f t="shared" ref="I8:K8" si="3">I9+I10+I11+I12+I13+I16+I17</f>
        <v>77131384</v>
      </c>
      <c r="J8" s="1174">
        <f t="shared" si="3"/>
        <v>0</v>
      </c>
      <c r="K8" s="1494">
        <f t="shared" si="3"/>
        <v>0</v>
      </c>
    </row>
    <row r="9" spans="1:12" ht="19.5" customHeight="1">
      <c r="A9" s="1021"/>
      <c r="B9" s="1021"/>
      <c r="C9" s="1022"/>
      <c r="D9" s="1021" t="s">
        <v>882</v>
      </c>
      <c r="E9" s="1005"/>
      <c r="F9" s="1174">
        <f>H9+J9</f>
        <v>886</v>
      </c>
      <c r="G9" s="1174">
        <f>I9+K9</f>
        <v>56991</v>
      </c>
      <c r="H9" s="1003">
        <v>886</v>
      </c>
      <c r="I9" s="1003">
        <f>'鄉庫收支月報表(113年3月)'!I9+'鄉庫收支月報表(113年4月)'!H9</f>
        <v>56991</v>
      </c>
      <c r="J9" s="1003">
        <v>0</v>
      </c>
      <c r="K9" s="1489">
        <v>0</v>
      </c>
    </row>
    <row r="10" spans="1:12" ht="19.5" customHeight="1">
      <c r="A10" s="1021"/>
      <c r="B10" s="1021"/>
      <c r="C10" s="1022"/>
      <c r="D10" s="1021" t="s">
        <v>883</v>
      </c>
      <c r="E10" s="1021"/>
      <c r="F10" s="1174">
        <f t="shared" ref="F10:G12" si="4">H10+J10</f>
        <v>9072</v>
      </c>
      <c r="G10" s="1174">
        <f t="shared" si="4"/>
        <v>145536</v>
      </c>
      <c r="H10" s="1003">
        <v>9072</v>
      </c>
      <c r="I10" s="1003">
        <f>'鄉庫收支月報表(113年3月)'!I10+'鄉庫收支月報表(113年4月)'!H10</f>
        <v>145536</v>
      </c>
      <c r="J10" s="1003">
        <v>0</v>
      </c>
      <c r="K10" s="1489">
        <v>0</v>
      </c>
    </row>
    <row r="11" spans="1:12" ht="19.5" customHeight="1">
      <c r="A11" s="1021"/>
      <c r="B11" s="1021"/>
      <c r="C11" s="1022"/>
      <c r="D11" s="1021" t="s">
        <v>884</v>
      </c>
      <c r="E11" s="1021"/>
      <c r="F11" s="1174">
        <f t="shared" si="4"/>
        <v>659</v>
      </c>
      <c r="G11" s="1174">
        <f t="shared" si="4"/>
        <v>6633</v>
      </c>
      <c r="H11" s="1003">
        <v>659</v>
      </c>
      <c r="I11" s="1003">
        <f>'鄉庫收支月報表(113年3月)'!I11+'鄉庫收支月報表(113年4月)'!H11</f>
        <v>6633</v>
      </c>
      <c r="J11" s="1003">
        <v>0</v>
      </c>
      <c r="K11" s="1489">
        <v>0</v>
      </c>
    </row>
    <row r="12" spans="1:12" ht="19.5" customHeight="1">
      <c r="A12" s="1021"/>
      <c r="B12" s="1021"/>
      <c r="C12" s="1022"/>
      <c r="D12" s="1021" t="s">
        <v>885</v>
      </c>
      <c r="E12" s="1021"/>
      <c r="F12" s="1174">
        <f t="shared" si="4"/>
        <v>320320</v>
      </c>
      <c r="G12" s="1174">
        <f t="shared" si="4"/>
        <v>320320</v>
      </c>
      <c r="H12" s="1003">
        <v>320320</v>
      </c>
      <c r="I12" s="1003">
        <f>'鄉庫收支月報表(113年3月)'!I12+'鄉庫收支月報表(113年4月)'!H12</f>
        <v>320320</v>
      </c>
      <c r="J12" s="1003">
        <v>0</v>
      </c>
      <c r="K12" s="1489">
        <v>0</v>
      </c>
    </row>
    <row r="13" spans="1:12" ht="19.5" customHeight="1">
      <c r="A13" s="1021"/>
      <c r="B13" s="1021"/>
      <c r="C13" s="1022"/>
      <c r="D13" s="1021" t="s">
        <v>886</v>
      </c>
      <c r="E13" s="1021"/>
      <c r="F13" s="1174">
        <f>H13+J13</f>
        <v>2357</v>
      </c>
      <c r="G13" s="1174">
        <f>I13+K13</f>
        <v>58915</v>
      </c>
      <c r="H13" s="1174">
        <f>SUM(H14:H15)</f>
        <v>2357</v>
      </c>
      <c r="I13" s="1174">
        <f t="shared" ref="I13:K13" si="5">SUM(I14:I15)</f>
        <v>58915</v>
      </c>
      <c r="J13" s="1174">
        <f t="shared" si="5"/>
        <v>0</v>
      </c>
      <c r="K13" s="1494">
        <f t="shared" si="5"/>
        <v>0</v>
      </c>
    </row>
    <row r="14" spans="1:12" ht="19.5" customHeight="1">
      <c r="A14" s="1021"/>
      <c r="B14" s="1021"/>
      <c r="C14" s="1022"/>
      <c r="D14" s="1021"/>
      <c r="E14" s="1021" t="s">
        <v>887</v>
      </c>
      <c r="F14" s="1174">
        <f t="shared" ref="F14:G28" si="6">H14+J14</f>
        <v>0</v>
      </c>
      <c r="G14" s="1174">
        <f t="shared" si="6"/>
        <v>0</v>
      </c>
      <c r="H14" s="1003">
        <v>0</v>
      </c>
      <c r="I14" s="1003">
        <f>'鄉庫收支月報表(113年3月)'!I14+'鄉庫收支月報表(113年4月)'!H14</f>
        <v>0</v>
      </c>
      <c r="J14" s="1003">
        <v>0</v>
      </c>
      <c r="K14" s="1489">
        <v>0</v>
      </c>
    </row>
    <row r="15" spans="1:12" ht="19.5" customHeight="1">
      <c r="A15" s="1021"/>
      <c r="B15" s="1021"/>
      <c r="C15" s="1022"/>
      <c r="D15" s="1021"/>
      <c r="E15" s="1021" t="s">
        <v>888</v>
      </c>
      <c r="F15" s="1174">
        <f t="shared" si="6"/>
        <v>2357</v>
      </c>
      <c r="G15" s="1174">
        <f t="shared" si="6"/>
        <v>58915</v>
      </c>
      <c r="H15" s="1003">
        <v>2357</v>
      </c>
      <c r="I15" s="1003">
        <f>'鄉庫收支月報表(113年3月)'!I15+'鄉庫收支月報表(113年4月)'!H15</f>
        <v>58915</v>
      </c>
      <c r="J15" s="1003">
        <v>0</v>
      </c>
      <c r="K15" s="1489">
        <v>0</v>
      </c>
    </row>
    <row r="16" spans="1:12" ht="19.5" customHeight="1">
      <c r="A16" s="1021"/>
      <c r="B16" s="1021"/>
      <c r="C16" s="1022"/>
      <c r="D16" s="1021" t="s">
        <v>889</v>
      </c>
      <c r="E16" s="1021"/>
      <c r="F16" s="1174">
        <f t="shared" si="6"/>
        <v>13385806</v>
      </c>
      <c r="G16" s="1174">
        <f t="shared" si="6"/>
        <v>76542989</v>
      </c>
      <c r="H16" s="1003">
        <v>13385806</v>
      </c>
      <c r="I16" s="1003">
        <f>'鄉庫收支月報表(113年3月)'!I16+'鄉庫收支月報表(113年4月)'!H16</f>
        <v>76542989</v>
      </c>
      <c r="J16" s="1003">
        <v>0</v>
      </c>
      <c r="K16" s="1489">
        <v>0</v>
      </c>
    </row>
    <row r="17" spans="1:11" ht="19.5" customHeight="1">
      <c r="A17" s="1021"/>
      <c r="B17" s="1021"/>
      <c r="C17" s="1022"/>
      <c r="D17" s="1021" t="s">
        <v>890</v>
      </c>
      <c r="E17" s="1021"/>
      <c r="F17" s="1174">
        <f t="shared" si="6"/>
        <v>0</v>
      </c>
      <c r="G17" s="1174">
        <f t="shared" si="6"/>
        <v>0</v>
      </c>
      <c r="H17" s="1003">
        <v>0</v>
      </c>
      <c r="I17" s="1003">
        <f>'鄉庫收支月報表(113年3月)'!I17+'鄉庫收支月報表(113年4月)'!H17</f>
        <v>0</v>
      </c>
      <c r="J17" s="1003">
        <v>0</v>
      </c>
      <c r="K17" s="1489">
        <v>0</v>
      </c>
    </row>
    <row r="18" spans="1:11" ht="19.5" customHeight="1">
      <c r="A18" s="1021"/>
      <c r="B18" s="1021"/>
      <c r="C18" s="1023" t="s">
        <v>891</v>
      </c>
      <c r="D18" s="1021"/>
      <c r="E18" s="1021"/>
      <c r="F18" s="1174">
        <f t="shared" si="6"/>
        <v>0</v>
      </c>
      <c r="G18" s="1174">
        <f t="shared" si="6"/>
        <v>0</v>
      </c>
      <c r="H18" s="1003">
        <v>0</v>
      </c>
      <c r="I18" s="1003">
        <f>'鄉庫收支月報表(113年3月)'!I18+'鄉庫收支月報表(113年4月)'!H18</f>
        <v>0</v>
      </c>
      <c r="J18" s="1003">
        <v>0</v>
      </c>
      <c r="K18" s="1489">
        <v>0</v>
      </c>
    </row>
    <row r="19" spans="1:11" ht="19.5" customHeight="1">
      <c r="A19" s="1021"/>
      <c r="B19" s="1021"/>
      <c r="C19" s="1023" t="s">
        <v>892</v>
      </c>
      <c r="D19" s="1021"/>
      <c r="E19" s="1021"/>
      <c r="F19" s="1174">
        <f t="shared" si="6"/>
        <v>1500</v>
      </c>
      <c r="G19" s="1174">
        <f t="shared" si="6"/>
        <v>1528</v>
      </c>
      <c r="H19" s="1003">
        <v>1500</v>
      </c>
      <c r="I19" s="1003">
        <f>'鄉庫收支月報表(113年3月)'!I19+'鄉庫收支月報表(113年4月)'!H19</f>
        <v>1528</v>
      </c>
      <c r="J19" s="1003">
        <v>0</v>
      </c>
      <c r="K19" s="1489">
        <v>0</v>
      </c>
    </row>
    <row r="20" spans="1:11" ht="19.5" customHeight="1">
      <c r="A20" s="1021"/>
      <c r="B20" s="1021"/>
      <c r="C20" s="1023" t="s">
        <v>893</v>
      </c>
      <c r="D20" s="1021"/>
      <c r="E20" s="1021"/>
      <c r="F20" s="1174">
        <f t="shared" si="6"/>
        <v>858221</v>
      </c>
      <c r="G20" s="1174">
        <f t="shared" si="6"/>
        <v>2720784</v>
      </c>
      <c r="H20" s="1003">
        <v>858221</v>
      </c>
      <c r="I20" s="1003">
        <f>'鄉庫收支月報表(113年3月)'!I20+'鄉庫收支月報表(113年4月)'!H20</f>
        <v>2720784</v>
      </c>
      <c r="J20" s="1003">
        <v>0</v>
      </c>
      <c r="K20" s="1489">
        <v>0</v>
      </c>
    </row>
    <row r="21" spans="1:11" ht="19.5" customHeight="1">
      <c r="A21" s="1021"/>
      <c r="B21" s="1021"/>
      <c r="C21" s="1023" t="s">
        <v>894</v>
      </c>
      <c r="D21" s="1021"/>
      <c r="E21" s="1021"/>
      <c r="F21" s="1174">
        <f t="shared" si="6"/>
        <v>0</v>
      </c>
      <c r="G21" s="1174">
        <f t="shared" si="6"/>
        <v>0</v>
      </c>
      <c r="H21" s="1003">
        <v>0</v>
      </c>
      <c r="I21" s="1003">
        <f>'鄉庫收支月報表(113年3月)'!I21+'鄉庫收支月報表(113年4月)'!H21</f>
        <v>0</v>
      </c>
      <c r="J21" s="1003">
        <v>0</v>
      </c>
      <c r="K21" s="1489">
        <v>0</v>
      </c>
    </row>
    <row r="22" spans="1:11" ht="19.5" customHeight="1">
      <c r="A22" s="1021"/>
      <c r="B22" s="1021"/>
      <c r="C22" s="1023" t="s">
        <v>895</v>
      </c>
      <c r="D22" s="1021"/>
      <c r="E22" s="1021"/>
      <c r="F22" s="1174">
        <f t="shared" si="6"/>
        <v>17000</v>
      </c>
      <c r="G22" s="1174">
        <f t="shared" si="6"/>
        <v>345689</v>
      </c>
      <c r="H22" s="1174">
        <f>SUM(H23:H24)</f>
        <v>17000</v>
      </c>
      <c r="I22" s="1174">
        <f t="shared" ref="I22:K22" si="7">SUM(I23:I24)</f>
        <v>345689</v>
      </c>
      <c r="J22" s="1174">
        <f t="shared" si="7"/>
        <v>0</v>
      </c>
      <c r="K22" s="1494">
        <f t="shared" si="7"/>
        <v>0</v>
      </c>
    </row>
    <row r="23" spans="1:11" ht="19.5" customHeight="1">
      <c r="A23" s="1021"/>
      <c r="B23" s="1021"/>
      <c r="C23" s="1005"/>
      <c r="D23" s="1023" t="s">
        <v>896</v>
      </c>
      <c r="E23" s="1021"/>
      <c r="F23" s="1174">
        <f t="shared" si="6"/>
        <v>17000</v>
      </c>
      <c r="G23" s="1174">
        <f t="shared" si="6"/>
        <v>345689</v>
      </c>
      <c r="H23" s="1003">
        <v>17000</v>
      </c>
      <c r="I23" s="1003">
        <f>'鄉庫收支月報表(113年3月)'!I23+'鄉庫收支月報表(113年4月)'!H23</f>
        <v>345689</v>
      </c>
      <c r="J23" s="1003">
        <v>0</v>
      </c>
      <c r="K23" s="1489">
        <v>0</v>
      </c>
    </row>
    <row r="24" spans="1:11" ht="19.5" customHeight="1">
      <c r="A24" s="1021"/>
      <c r="B24" s="1021"/>
      <c r="C24" s="1021"/>
      <c r="D24" s="1021" t="s">
        <v>897</v>
      </c>
      <c r="E24" s="1021"/>
      <c r="F24" s="1174">
        <f t="shared" si="6"/>
        <v>0</v>
      </c>
      <c r="G24" s="1174">
        <f t="shared" si="6"/>
        <v>0</v>
      </c>
      <c r="H24" s="1003">
        <v>0</v>
      </c>
      <c r="I24" s="1003">
        <f>'鄉庫收支月報表(113年3月)'!I24+'鄉庫收支月報表(113年4月)'!H24</f>
        <v>0</v>
      </c>
      <c r="J24" s="1003">
        <v>0</v>
      </c>
      <c r="K24" s="1489">
        <v>0</v>
      </c>
    </row>
    <row r="25" spans="1:11" ht="19.5" customHeight="1">
      <c r="A25" s="1021"/>
      <c r="B25" s="1021"/>
      <c r="C25" s="1021" t="s">
        <v>898</v>
      </c>
      <c r="D25" s="1021"/>
      <c r="E25" s="1021"/>
      <c r="F25" s="1174">
        <f t="shared" si="6"/>
        <v>0</v>
      </c>
      <c r="G25" s="1174">
        <f t="shared" si="6"/>
        <v>0</v>
      </c>
      <c r="H25" s="1174">
        <f>SUM(H26:H28)</f>
        <v>0</v>
      </c>
      <c r="I25" s="1174">
        <v>0</v>
      </c>
      <c r="J25" s="1174">
        <v>0</v>
      </c>
      <c r="K25" s="1494">
        <v>0</v>
      </c>
    </row>
    <row r="26" spans="1:11" ht="19.5" customHeight="1">
      <c r="A26" s="1021"/>
      <c r="B26" s="1021"/>
      <c r="C26" s="1021"/>
      <c r="D26" s="1021" t="s">
        <v>899</v>
      </c>
      <c r="E26" s="1021"/>
      <c r="F26" s="1174">
        <f t="shared" si="6"/>
        <v>0</v>
      </c>
      <c r="G26" s="1174">
        <f t="shared" si="6"/>
        <v>0</v>
      </c>
      <c r="H26" s="1003">
        <v>0</v>
      </c>
      <c r="I26" s="1003">
        <v>0</v>
      </c>
      <c r="J26" s="1003">
        <v>0</v>
      </c>
      <c r="K26" s="1489">
        <v>0</v>
      </c>
    </row>
    <row r="27" spans="1:11" ht="19.5" customHeight="1">
      <c r="A27" s="1021"/>
      <c r="B27" s="1021"/>
      <c r="C27" s="1021"/>
      <c r="D27" s="1021" t="s">
        <v>900</v>
      </c>
      <c r="E27" s="1021"/>
      <c r="F27" s="1174">
        <f t="shared" si="6"/>
        <v>0</v>
      </c>
      <c r="G27" s="1174">
        <f t="shared" si="6"/>
        <v>0</v>
      </c>
      <c r="H27" s="1003">
        <v>0</v>
      </c>
      <c r="I27" s="1003">
        <v>0</v>
      </c>
      <c r="J27" s="1003">
        <v>0</v>
      </c>
      <c r="K27" s="1489">
        <v>0</v>
      </c>
    </row>
    <row r="28" spans="1:11" ht="19.5" customHeight="1">
      <c r="A28" s="1021"/>
      <c r="B28" s="1021"/>
      <c r="C28" s="1021"/>
      <c r="D28" s="1021" t="s">
        <v>901</v>
      </c>
      <c r="E28" s="1021"/>
      <c r="F28" s="1174">
        <f t="shared" si="6"/>
        <v>0</v>
      </c>
      <c r="G28" s="1174">
        <f t="shared" si="6"/>
        <v>0</v>
      </c>
      <c r="H28" s="1003">
        <v>0</v>
      </c>
      <c r="I28" s="1003">
        <v>0</v>
      </c>
      <c r="J28" s="1003">
        <v>0</v>
      </c>
      <c r="K28" s="1489">
        <v>0</v>
      </c>
    </row>
    <row r="29" spans="1:11" ht="18.600000000000001" customHeight="1">
      <c r="A29" s="1730" t="s">
        <v>2178</v>
      </c>
      <c r="B29" s="1730"/>
      <c r="C29" s="1730"/>
      <c r="D29" s="1730"/>
      <c r="E29" s="1731"/>
      <c r="F29" s="1734" t="s">
        <v>2179</v>
      </c>
      <c r="G29" s="1735"/>
      <c r="H29" s="1018" t="s">
        <v>2180</v>
      </c>
      <c r="I29" s="1019" t="s">
        <v>878</v>
      </c>
      <c r="J29" s="1018" t="s">
        <v>2181</v>
      </c>
      <c r="K29" s="1488" t="s">
        <v>879</v>
      </c>
    </row>
    <row r="30" spans="1:11" ht="18.600000000000001" customHeight="1">
      <c r="A30" s="1732"/>
      <c r="B30" s="1732"/>
      <c r="C30" s="1732"/>
      <c r="D30" s="1732"/>
      <c r="E30" s="1733"/>
      <c r="F30" s="1007" t="s">
        <v>2182</v>
      </c>
      <c r="G30" s="1007" t="s">
        <v>2183</v>
      </c>
      <c r="H30" s="1007" t="s">
        <v>2182</v>
      </c>
      <c r="I30" s="1007" t="s">
        <v>2183</v>
      </c>
      <c r="J30" s="1007" t="s">
        <v>2182</v>
      </c>
      <c r="K30" s="1487" t="s">
        <v>2183</v>
      </c>
    </row>
    <row r="31" spans="1:11" ht="19.5" customHeight="1">
      <c r="A31" s="1021"/>
      <c r="B31" s="1021"/>
      <c r="C31" s="1021" t="s">
        <v>902</v>
      </c>
      <c r="D31" s="1021"/>
      <c r="E31" s="1021"/>
      <c r="F31" s="1174">
        <f>H31+J31</f>
        <v>2678166</v>
      </c>
      <c r="G31" s="1174">
        <f>I31+K31</f>
        <v>17957507</v>
      </c>
      <c r="H31" s="1174">
        <f>SUM(H32:H33)</f>
        <v>1563000</v>
      </c>
      <c r="I31" s="1174">
        <f t="shared" ref="I31:K31" si="8">SUM(I32:I33)</f>
        <v>5593988</v>
      </c>
      <c r="J31" s="1174">
        <f t="shared" si="8"/>
        <v>1115166</v>
      </c>
      <c r="K31" s="1494">
        <f t="shared" si="8"/>
        <v>12363519</v>
      </c>
    </row>
    <row r="32" spans="1:11" ht="19.5" customHeight="1">
      <c r="A32" s="1021"/>
      <c r="B32" s="1021"/>
      <c r="C32" s="1021"/>
      <c r="D32" s="1021" t="s">
        <v>903</v>
      </c>
      <c r="E32" s="1021"/>
      <c r="F32" s="1174">
        <f t="shared" ref="F32:G42" si="9">H32+J32</f>
        <v>2678166</v>
      </c>
      <c r="G32" s="1174">
        <f t="shared" si="9"/>
        <v>17957507</v>
      </c>
      <c r="H32" s="1003">
        <v>1563000</v>
      </c>
      <c r="I32" s="1003">
        <f>'鄉庫收支月報表(113年3月)'!I32+'鄉庫收支月報表(113年4月)'!H32</f>
        <v>5593988</v>
      </c>
      <c r="J32" s="1003">
        <v>1115166</v>
      </c>
      <c r="K32" s="1489">
        <f>'鄉庫收支月報表(113年3月)'!K32+'鄉庫收支月報表(113年4月)'!J32</f>
        <v>12363519</v>
      </c>
    </row>
    <row r="33" spans="1:11" ht="19.5" customHeight="1">
      <c r="A33" s="1021"/>
      <c r="B33" s="1021"/>
      <c r="C33" s="1021"/>
      <c r="D33" s="1021" t="s">
        <v>904</v>
      </c>
      <c r="E33" s="1021"/>
      <c r="F33" s="1174">
        <f t="shared" si="9"/>
        <v>0</v>
      </c>
      <c r="G33" s="1174">
        <f t="shared" si="9"/>
        <v>0</v>
      </c>
      <c r="H33" s="1003">
        <v>0</v>
      </c>
      <c r="I33" s="1003">
        <f>'鄉庫收支月報表(113年3月)'!I33+'鄉庫收支月報表(113年4月)'!H33</f>
        <v>0</v>
      </c>
      <c r="J33" s="1003">
        <v>0</v>
      </c>
      <c r="K33" s="1489">
        <f>'鄉庫收支月報表(113年3月)'!K33+'鄉庫收支月報表(113年4月)'!J33</f>
        <v>0</v>
      </c>
    </row>
    <row r="34" spans="1:11" ht="19.5" customHeight="1">
      <c r="A34" s="1021"/>
      <c r="B34" s="1021"/>
      <c r="C34" s="1021" t="s">
        <v>905</v>
      </c>
      <c r="D34" s="1021"/>
      <c r="E34" s="1021"/>
      <c r="F34" s="1174">
        <f t="shared" si="9"/>
        <v>0</v>
      </c>
      <c r="G34" s="1174">
        <f t="shared" si="9"/>
        <v>0</v>
      </c>
      <c r="H34" s="1003">
        <v>0</v>
      </c>
      <c r="I34" s="1003">
        <f>'鄉庫收支月報表(113年3月)'!I34+'鄉庫收支月報表(113年4月)'!H34</f>
        <v>0</v>
      </c>
      <c r="J34" s="1003">
        <v>0</v>
      </c>
      <c r="K34" s="1489">
        <f>'鄉庫收支月報表(113年3月)'!K34+'鄉庫收支月報表(113年4月)'!J34</f>
        <v>0</v>
      </c>
    </row>
    <row r="35" spans="1:11" ht="19.5" customHeight="1">
      <c r="A35" s="1021"/>
      <c r="B35" s="1021"/>
      <c r="C35" s="1021" t="s">
        <v>906</v>
      </c>
      <c r="D35" s="1021"/>
      <c r="E35" s="1021"/>
      <c r="F35" s="1174">
        <f t="shared" si="9"/>
        <v>0</v>
      </c>
      <c r="G35" s="1174">
        <f t="shared" si="9"/>
        <v>0</v>
      </c>
      <c r="H35" s="1003">
        <v>0</v>
      </c>
      <c r="I35" s="1003">
        <f>'鄉庫收支月報表(113年3月)'!I35+'鄉庫收支月報表(113年4月)'!H35</f>
        <v>0</v>
      </c>
      <c r="J35" s="1003">
        <v>0</v>
      </c>
      <c r="K35" s="1489">
        <f>'鄉庫收支月報表(113年3月)'!K35+'鄉庫收支月報表(113年4月)'!J35</f>
        <v>0</v>
      </c>
    </row>
    <row r="36" spans="1:11" ht="19.5" customHeight="1">
      <c r="A36" s="1021"/>
      <c r="B36" s="1021"/>
      <c r="C36" s="1021" t="s">
        <v>907</v>
      </c>
      <c r="D36" s="1021"/>
      <c r="E36" s="1021"/>
      <c r="F36" s="1174">
        <f t="shared" si="9"/>
        <v>319635</v>
      </c>
      <c r="G36" s="1174">
        <f t="shared" si="9"/>
        <v>572169</v>
      </c>
      <c r="H36" s="1003">
        <v>318507</v>
      </c>
      <c r="I36" s="1003">
        <f>'鄉庫收支月報表(113年3月)'!I36+'鄉庫收支月報表(113年4月)'!H36</f>
        <v>530433</v>
      </c>
      <c r="J36" s="1003">
        <v>1128</v>
      </c>
      <c r="K36" s="1489">
        <f>'鄉庫收支月報表(113年3月)'!K36+'鄉庫收支月報表(113年4月)'!J36</f>
        <v>41736</v>
      </c>
    </row>
    <row r="37" spans="1:11" ht="19.5" customHeight="1">
      <c r="A37" s="1021"/>
      <c r="B37" s="1021" t="s">
        <v>955</v>
      </c>
      <c r="C37" s="1021"/>
      <c r="D37" s="1021"/>
      <c r="E37" s="1021"/>
      <c r="F37" s="1174">
        <f t="shared" si="9"/>
        <v>0</v>
      </c>
      <c r="G37" s="1174">
        <f t="shared" si="9"/>
        <v>0</v>
      </c>
      <c r="H37" s="1003">
        <f>SUM(H38)</f>
        <v>0</v>
      </c>
      <c r="I37" s="1003">
        <f t="shared" ref="I37:K37" si="10">SUM(I38)</f>
        <v>0</v>
      </c>
      <c r="J37" s="1003">
        <f t="shared" si="10"/>
        <v>0</v>
      </c>
      <c r="K37" s="1489">
        <f t="shared" si="10"/>
        <v>0</v>
      </c>
    </row>
    <row r="38" spans="1:11" ht="19.5" customHeight="1">
      <c r="A38" s="1021"/>
      <c r="B38" s="1021"/>
      <c r="C38" s="1021" t="s">
        <v>908</v>
      </c>
      <c r="D38" s="1021"/>
      <c r="E38" s="1021"/>
      <c r="F38" s="1174">
        <f t="shared" si="9"/>
        <v>0</v>
      </c>
      <c r="G38" s="1174">
        <f t="shared" si="9"/>
        <v>0</v>
      </c>
      <c r="H38" s="1003">
        <f>SUM(H39:H42)</f>
        <v>0</v>
      </c>
      <c r="I38" s="1003">
        <f>'鄉庫收支月報表(113年3月)'!I38+'鄉庫收支月報表(113年4月)'!H38</f>
        <v>0</v>
      </c>
      <c r="J38" s="1003">
        <v>0</v>
      </c>
      <c r="K38" s="1489">
        <f>'鄉庫收支月報表(113年3月)'!K38+'鄉庫收支月報表(113年4月)'!J38</f>
        <v>0</v>
      </c>
    </row>
    <row r="39" spans="1:11" ht="19.5" customHeight="1">
      <c r="A39" s="1021"/>
      <c r="B39" s="1021"/>
      <c r="C39" s="1021"/>
      <c r="D39" s="1021" t="s">
        <v>909</v>
      </c>
      <c r="E39" s="1021"/>
      <c r="F39" s="1174">
        <f t="shared" si="9"/>
        <v>0</v>
      </c>
      <c r="G39" s="1174">
        <f t="shared" si="9"/>
        <v>0</v>
      </c>
      <c r="H39" s="1003">
        <v>0</v>
      </c>
      <c r="I39" s="1003">
        <f>'鄉庫收支月報表(113年3月)'!I39+'鄉庫收支月報表(113年4月)'!H39</f>
        <v>0</v>
      </c>
      <c r="J39" s="1003">
        <v>0</v>
      </c>
      <c r="K39" s="1489">
        <f>'鄉庫收支月報表(113年3月)'!K39+'鄉庫收支月報表(113年4月)'!J39</f>
        <v>0</v>
      </c>
    </row>
    <row r="40" spans="1:11" ht="19.5" customHeight="1">
      <c r="A40" s="1021"/>
      <c r="B40" s="1021"/>
      <c r="C40" s="1021"/>
      <c r="D40" s="1021" t="s">
        <v>910</v>
      </c>
      <c r="E40" s="1021"/>
      <c r="F40" s="1174">
        <f t="shared" si="9"/>
        <v>0</v>
      </c>
      <c r="G40" s="1174">
        <f t="shared" si="9"/>
        <v>0</v>
      </c>
      <c r="H40" s="1003">
        <v>0</v>
      </c>
      <c r="I40" s="1003">
        <f>'鄉庫收支月報表(113年3月)'!I40+'鄉庫收支月報表(113年4月)'!H40</f>
        <v>0</v>
      </c>
      <c r="J40" s="1003">
        <v>0</v>
      </c>
      <c r="K40" s="1489">
        <f>'鄉庫收支月報表(113年3月)'!K40+'鄉庫收支月報表(113年4月)'!J40</f>
        <v>0</v>
      </c>
    </row>
    <row r="41" spans="1:11" ht="19.5" customHeight="1">
      <c r="A41" s="1021"/>
      <c r="B41" s="1021"/>
      <c r="C41" s="1021"/>
      <c r="D41" s="1021" t="s">
        <v>911</v>
      </c>
      <c r="E41" s="1021"/>
      <c r="F41" s="1174">
        <f t="shared" si="9"/>
        <v>0</v>
      </c>
      <c r="G41" s="1174">
        <f t="shared" si="9"/>
        <v>0</v>
      </c>
      <c r="H41" s="1003">
        <v>0</v>
      </c>
      <c r="I41" s="1003">
        <f>'鄉庫收支月報表(113年3月)'!I41+'鄉庫收支月報表(113年4月)'!H41</f>
        <v>0</v>
      </c>
      <c r="J41" s="1003">
        <v>0</v>
      </c>
      <c r="K41" s="1489">
        <f>'鄉庫收支月報表(113年3月)'!K41+'鄉庫收支月報表(113年4月)'!J41</f>
        <v>0</v>
      </c>
    </row>
    <row r="42" spans="1:11" ht="19.5" customHeight="1">
      <c r="A42" s="1021"/>
      <c r="B42" s="1021"/>
      <c r="C42" s="1021"/>
      <c r="D42" s="1021" t="s">
        <v>897</v>
      </c>
      <c r="E42" s="1021"/>
      <c r="F42" s="1174">
        <f t="shared" si="9"/>
        <v>0</v>
      </c>
      <c r="G42" s="1174">
        <f t="shared" si="9"/>
        <v>0</v>
      </c>
      <c r="H42" s="1003"/>
      <c r="I42" s="1003">
        <f>'鄉庫收支月報表(113年3月)'!I42+'鄉庫收支月報表(113年4月)'!H42</f>
        <v>0</v>
      </c>
      <c r="J42" s="1003">
        <v>0</v>
      </c>
      <c r="K42" s="1489">
        <f>'鄉庫收支月報表(113年3月)'!K42+'鄉庫收支月報表(113年4月)'!J42</f>
        <v>0</v>
      </c>
    </row>
    <row r="43" spans="1:11" ht="19.5" customHeight="1">
      <c r="A43" s="1021"/>
      <c r="B43" s="1024" t="s">
        <v>912</v>
      </c>
      <c r="C43" s="1021"/>
      <c r="D43" s="1021"/>
      <c r="E43" s="1021"/>
      <c r="F43" s="1174">
        <f>F37+F7</f>
        <v>17593622</v>
      </c>
      <c r="G43" s="1174">
        <f t="shared" ref="G43:K43" si="11">G37+G7</f>
        <v>98729061</v>
      </c>
      <c r="H43" s="1174">
        <f t="shared" si="11"/>
        <v>16477328</v>
      </c>
      <c r="I43" s="1174">
        <f t="shared" si="11"/>
        <v>86323806</v>
      </c>
      <c r="J43" s="1174">
        <f t="shared" si="11"/>
        <v>1116294</v>
      </c>
      <c r="K43" s="1494">
        <f t="shared" si="11"/>
        <v>12405255</v>
      </c>
    </row>
    <row r="44" spans="1:11" ht="19.5" customHeight="1">
      <c r="A44" s="1021"/>
      <c r="B44" s="1021" t="s">
        <v>913</v>
      </c>
      <c r="C44" s="1021"/>
      <c r="D44" s="1021"/>
      <c r="E44" s="1021"/>
      <c r="F44" s="1003"/>
      <c r="G44" s="1003"/>
      <c r="H44" s="1025"/>
      <c r="I44" s="1026"/>
      <c r="J44" s="1026"/>
      <c r="K44" s="1490"/>
    </row>
    <row r="45" spans="1:11" ht="19.5" customHeight="1">
      <c r="A45" s="1021"/>
      <c r="B45" s="1021" t="s">
        <v>914</v>
      </c>
      <c r="C45" s="1021"/>
      <c r="D45" s="1021"/>
      <c r="E45" s="1021"/>
      <c r="F45" s="1003"/>
      <c r="G45" s="1003"/>
      <c r="H45" s="1027"/>
      <c r="I45" s="1028"/>
      <c r="J45" s="1028"/>
      <c r="K45" s="1491"/>
    </row>
    <row r="46" spans="1:11" ht="19.5" customHeight="1">
      <c r="A46" s="1021"/>
      <c r="B46" s="1021" t="s">
        <v>915</v>
      </c>
      <c r="C46" s="1021"/>
      <c r="D46" s="1021"/>
      <c r="E46" s="1021"/>
      <c r="F46" s="1003"/>
      <c r="G46" s="1003"/>
      <c r="H46" s="1027"/>
      <c r="I46" s="1028"/>
      <c r="J46" s="1028"/>
      <c r="K46" s="1491"/>
    </row>
    <row r="47" spans="1:11" ht="19.5" customHeight="1">
      <c r="A47" s="1021"/>
      <c r="B47" s="1021" t="s">
        <v>916</v>
      </c>
      <c r="C47" s="1021"/>
      <c r="D47" s="1021"/>
      <c r="E47" s="1021"/>
      <c r="F47" s="1003"/>
      <c r="G47" s="1003"/>
      <c r="H47" s="1027"/>
      <c r="I47" s="1028"/>
      <c r="J47" s="1028"/>
      <c r="K47" s="1491"/>
    </row>
    <row r="48" spans="1:11" ht="19.5" customHeight="1">
      <c r="A48" s="1021"/>
      <c r="B48" s="1021" t="s">
        <v>917</v>
      </c>
      <c r="C48" s="1021"/>
      <c r="D48" s="1021"/>
      <c r="E48" s="1021"/>
      <c r="F48" s="1003"/>
      <c r="G48" s="1003"/>
      <c r="H48" s="1027"/>
      <c r="I48" s="1028"/>
      <c r="J48" s="1028"/>
      <c r="K48" s="1491"/>
    </row>
    <row r="49" spans="1:11" ht="19.5" customHeight="1">
      <c r="A49" s="1021" t="s">
        <v>918</v>
      </c>
      <c r="B49" s="1021"/>
      <c r="C49" s="1021"/>
      <c r="D49" s="1021"/>
      <c r="E49" s="1021"/>
      <c r="F49" s="1003"/>
      <c r="G49" s="1003"/>
      <c r="H49" s="1027"/>
      <c r="I49" s="1028"/>
      <c r="J49" s="1028"/>
      <c r="K49" s="1491"/>
    </row>
    <row r="50" spans="1:11" ht="19.5" customHeight="1">
      <c r="A50" s="1021"/>
      <c r="B50" s="1021" t="s">
        <v>919</v>
      </c>
      <c r="C50" s="1021"/>
      <c r="D50" s="1021"/>
      <c r="E50" s="1021"/>
      <c r="F50" s="1003"/>
      <c r="G50" s="1003"/>
      <c r="H50" s="1027"/>
      <c r="I50" s="1028"/>
      <c r="J50" s="1028"/>
      <c r="K50" s="1491"/>
    </row>
    <row r="51" spans="1:11" ht="19.5" customHeight="1">
      <c r="A51" s="1024" t="s">
        <v>2184</v>
      </c>
      <c r="B51" s="1021"/>
      <c r="C51" s="1021"/>
      <c r="D51" s="1021"/>
      <c r="E51" s="1029"/>
      <c r="F51" s="1174">
        <f>SUM(F43:F50)</f>
        <v>17593622</v>
      </c>
      <c r="G51" s="1174">
        <f>SUM(G43:G50)</f>
        <v>98729061</v>
      </c>
      <c r="H51" s="1027"/>
      <c r="I51" s="1028"/>
      <c r="J51" s="1028"/>
      <c r="K51" s="1491"/>
    </row>
    <row r="52" spans="1:11" ht="19.5" customHeight="1">
      <c r="A52" s="1024" t="s">
        <v>920</v>
      </c>
      <c r="B52" s="1021"/>
      <c r="C52" s="1021"/>
      <c r="D52" s="1021"/>
      <c r="E52" s="1030"/>
      <c r="F52" s="1003">
        <f>'鄉庫收支月報表(113年3月)'!F128</f>
        <v>362534271</v>
      </c>
      <c r="G52" s="1003"/>
      <c r="H52" s="1027"/>
      <c r="I52" s="1028"/>
      <c r="J52" s="1028"/>
      <c r="K52" s="1491"/>
    </row>
    <row r="53" spans="1:11" ht="19.5" customHeight="1">
      <c r="A53" s="1024" t="s">
        <v>2185</v>
      </c>
      <c r="B53" s="1021"/>
      <c r="C53" s="1021"/>
      <c r="D53" s="1021"/>
      <c r="E53" s="1030"/>
      <c r="F53" s="1174">
        <f>SUM(F51:F52)</f>
        <v>380127893</v>
      </c>
      <c r="G53" s="1003"/>
      <c r="H53" s="1031"/>
      <c r="I53" s="1032"/>
      <c r="J53" s="1032"/>
      <c r="K53" s="1492"/>
    </row>
    <row r="54" spans="1:11" ht="18.600000000000001" customHeight="1">
      <c r="A54" s="1730" t="s">
        <v>2178</v>
      </c>
      <c r="B54" s="1730"/>
      <c r="C54" s="1730"/>
      <c r="D54" s="1730"/>
      <c r="E54" s="1731"/>
      <c r="F54" s="1744" t="s">
        <v>2179</v>
      </c>
      <c r="G54" s="1745"/>
      <c r="H54" s="1033" t="s">
        <v>2180</v>
      </c>
      <c r="I54" s="1034" t="s">
        <v>921</v>
      </c>
      <c r="J54" s="1033" t="s">
        <v>2181</v>
      </c>
      <c r="K54" s="1493" t="s">
        <v>922</v>
      </c>
    </row>
    <row r="55" spans="1:11" ht="18.600000000000001" customHeight="1">
      <c r="A55" s="1732"/>
      <c r="B55" s="1732"/>
      <c r="C55" s="1732"/>
      <c r="D55" s="1732"/>
      <c r="E55" s="1733"/>
      <c r="F55" s="1035" t="s">
        <v>2182</v>
      </c>
      <c r="G55" s="1035" t="s">
        <v>2183</v>
      </c>
      <c r="H55" s="1035" t="s">
        <v>2182</v>
      </c>
      <c r="I55" s="1035" t="s">
        <v>2183</v>
      </c>
      <c r="J55" s="1035" t="s">
        <v>2182</v>
      </c>
      <c r="K55" s="1486" t="s">
        <v>2183</v>
      </c>
    </row>
    <row r="56" spans="1:11" ht="19.5" customHeight="1">
      <c r="A56" s="1021"/>
      <c r="B56" s="1022" t="s">
        <v>923</v>
      </c>
      <c r="C56" s="1021"/>
      <c r="D56" s="1021"/>
      <c r="E56" s="1021"/>
      <c r="F56" s="1174">
        <f>H56+J56</f>
        <v>8055917</v>
      </c>
      <c r="G56" s="1174">
        <f>I56+K56</f>
        <v>36757163</v>
      </c>
      <c r="H56" s="1174">
        <f>H57+H62+H66+H71+H77+H82+H85+H88</f>
        <v>8055917</v>
      </c>
      <c r="I56" s="1174">
        <f t="shared" ref="I56:K56" si="12">I57+I62+I66+I71+I77+I82+I85+I88</f>
        <v>36757163</v>
      </c>
      <c r="J56" s="1174">
        <f t="shared" si="12"/>
        <v>0</v>
      </c>
      <c r="K56" s="1494">
        <f t="shared" si="12"/>
        <v>0</v>
      </c>
    </row>
    <row r="57" spans="1:11" ht="19.5" customHeight="1">
      <c r="A57" s="1021"/>
      <c r="B57" s="1021"/>
      <c r="C57" s="1022" t="s">
        <v>924</v>
      </c>
      <c r="D57" s="1021"/>
      <c r="E57" s="1021"/>
      <c r="F57" s="1174">
        <f t="shared" ref="F57:G79" si="13">H57+J57</f>
        <v>4557599</v>
      </c>
      <c r="G57" s="1174">
        <f t="shared" si="13"/>
        <v>21657283</v>
      </c>
      <c r="H57" s="1174">
        <f>SUM(H58:H61)</f>
        <v>4557599</v>
      </c>
      <c r="I57" s="1174">
        <f t="shared" ref="I57:K57" si="14">SUM(I58:I61)</f>
        <v>21657283</v>
      </c>
      <c r="J57" s="1174">
        <f t="shared" si="14"/>
        <v>0</v>
      </c>
      <c r="K57" s="1494">
        <f t="shared" si="14"/>
        <v>0</v>
      </c>
    </row>
    <row r="58" spans="1:11" ht="19.5" customHeight="1">
      <c r="A58" s="1021"/>
      <c r="B58" s="1021"/>
      <c r="C58" s="1022"/>
      <c r="D58" s="1021" t="s">
        <v>925</v>
      </c>
      <c r="E58" s="1021"/>
      <c r="F58" s="1174">
        <f t="shared" si="13"/>
        <v>1020215</v>
      </c>
      <c r="G58" s="1174">
        <f t="shared" si="13"/>
        <v>6675030</v>
      </c>
      <c r="H58" s="1003">
        <v>1020215</v>
      </c>
      <c r="I58" s="1003">
        <f>'鄉庫收支月報表(113年3月)'!I58+'鄉庫收支月報表(113年4月)'!H58</f>
        <v>6675030</v>
      </c>
      <c r="J58" s="1003">
        <v>0</v>
      </c>
      <c r="K58" s="1489">
        <v>0</v>
      </c>
    </row>
    <row r="59" spans="1:11" ht="19.5" customHeight="1">
      <c r="A59" s="1021"/>
      <c r="B59" s="1021"/>
      <c r="C59" s="1022"/>
      <c r="D59" s="1021" t="s">
        <v>926</v>
      </c>
      <c r="E59" s="1021"/>
      <c r="F59" s="1174">
        <f t="shared" si="13"/>
        <v>1062083</v>
      </c>
      <c r="G59" s="1174">
        <f t="shared" si="13"/>
        <v>5080231</v>
      </c>
      <c r="H59" s="1003">
        <v>1062083</v>
      </c>
      <c r="I59" s="1003">
        <f>'鄉庫收支月報表(113年3月)'!I59+'鄉庫收支月報表(113年4月)'!H59</f>
        <v>5080231</v>
      </c>
      <c r="J59" s="1003">
        <v>0</v>
      </c>
      <c r="K59" s="1489">
        <v>0</v>
      </c>
    </row>
    <row r="60" spans="1:11" ht="19.5" customHeight="1">
      <c r="A60" s="1021"/>
      <c r="B60" s="1021"/>
      <c r="C60" s="1022"/>
      <c r="D60" s="1021" t="s">
        <v>927</v>
      </c>
      <c r="E60" s="1021"/>
      <c r="F60" s="1174">
        <f t="shared" si="13"/>
        <v>2473358</v>
      </c>
      <c r="G60" s="1174">
        <f t="shared" si="13"/>
        <v>9850235</v>
      </c>
      <c r="H60" s="1003">
        <v>2473358</v>
      </c>
      <c r="I60" s="1003">
        <f>'鄉庫收支月報表(113年3月)'!I60+'鄉庫收支月報表(113年4月)'!H60</f>
        <v>9850235</v>
      </c>
      <c r="J60" s="1003">
        <v>0</v>
      </c>
      <c r="K60" s="1489">
        <v>0</v>
      </c>
    </row>
    <row r="61" spans="1:11" ht="19.5" customHeight="1">
      <c r="A61" s="1021"/>
      <c r="B61" s="1021"/>
      <c r="C61" s="1022"/>
      <c r="D61" s="1021" t="s">
        <v>928</v>
      </c>
      <c r="E61" s="1021"/>
      <c r="F61" s="1174">
        <f t="shared" si="13"/>
        <v>1943</v>
      </c>
      <c r="G61" s="1174">
        <f t="shared" si="13"/>
        <v>51787</v>
      </c>
      <c r="H61" s="1003">
        <v>1943</v>
      </c>
      <c r="I61" s="1003">
        <f>'鄉庫收支月報表(113年3月)'!I61+'鄉庫收支月報表(113年4月)'!H61</f>
        <v>51787</v>
      </c>
      <c r="J61" s="1003">
        <v>0</v>
      </c>
      <c r="K61" s="1489">
        <v>0</v>
      </c>
    </row>
    <row r="62" spans="1:11" ht="19.5" customHeight="1">
      <c r="A62" s="1021"/>
      <c r="B62" s="1021"/>
      <c r="C62" s="1022" t="s">
        <v>929</v>
      </c>
      <c r="D62" s="1021"/>
      <c r="E62" s="1021"/>
      <c r="F62" s="1174">
        <f t="shared" si="13"/>
        <v>200245</v>
      </c>
      <c r="G62" s="1174">
        <f t="shared" si="13"/>
        <v>794043</v>
      </c>
      <c r="H62" s="1174">
        <f>SUM(H63:H65)</f>
        <v>200245</v>
      </c>
      <c r="I62" s="1174">
        <f t="shared" ref="I62:K62" si="15">SUM(I63:I65)</f>
        <v>794043</v>
      </c>
      <c r="J62" s="1174">
        <f t="shared" si="15"/>
        <v>0</v>
      </c>
      <c r="K62" s="1494">
        <f t="shared" si="15"/>
        <v>0</v>
      </c>
    </row>
    <row r="63" spans="1:11" ht="19.5" customHeight="1">
      <c r="A63" s="1021"/>
      <c r="B63" s="1021"/>
      <c r="C63" s="1022"/>
      <c r="D63" s="1021" t="s">
        <v>930</v>
      </c>
      <c r="E63" s="1021"/>
      <c r="F63" s="1174">
        <f t="shared" si="13"/>
        <v>0</v>
      </c>
      <c r="G63" s="1174">
        <f t="shared" si="13"/>
        <v>0</v>
      </c>
      <c r="H63" s="1003">
        <v>0</v>
      </c>
      <c r="I63" s="1003">
        <f>'鄉庫收支月報表(113年3月)'!I63+'鄉庫收支月報表(113年4月)'!H63</f>
        <v>0</v>
      </c>
      <c r="J63" s="1003">
        <v>0</v>
      </c>
      <c r="K63" s="1489">
        <v>0</v>
      </c>
    </row>
    <row r="64" spans="1:11" ht="19.5" customHeight="1">
      <c r="A64" s="1021"/>
      <c r="B64" s="1021"/>
      <c r="C64" s="1022"/>
      <c r="D64" s="1021" t="s">
        <v>931</v>
      </c>
      <c r="E64" s="1021"/>
      <c r="F64" s="1174">
        <f t="shared" si="13"/>
        <v>0</v>
      </c>
      <c r="G64" s="1174">
        <f t="shared" si="13"/>
        <v>0</v>
      </c>
      <c r="H64" s="1003">
        <v>0</v>
      </c>
      <c r="I64" s="1003">
        <f>'鄉庫收支月報表(113年3月)'!I64+'鄉庫收支月報表(113年4月)'!H64</f>
        <v>0</v>
      </c>
      <c r="J64" s="1003">
        <v>0</v>
      </c>
      <c r="K64" s="1489">
        <v>0</v>
      </c>
    </row>
    <row r="65" spans="1:13" ht="19.5" customHeight="1">
      <c r="A65" s="1021"/>
      <c r="B65" s="1021"/>
      <c r="C65" s="1022"/>
      <c r="D65" s="1021" t="s">
        <v>932</v>
      </c>
      <c r="E65" s="1021"/>
      <c r="F65" s="1174">
        <f t="shared" si="13"/>
        <v>200245</v>
      </c>
      <c r="G65" s="1174">
        <f t="shared" si="13"/>
        <v>794043</v>
      </c>
      <c r="H65" s="1003">
        <v>200245</v>
      </c>
      <c r="I65" s="1003">
        <f>'鄉庫收支月報表(113年3月)'!I65+'鄉庫收支月報表(113年4月)'!H65</f>
        <v>794043</v>
      </c>
      <c r="J65" s="1003">
        <v>0</v>
      </c>
      <c r="K65" s="1489">
        <v>0</v>
      </c>
    </row>
    <row r="66" spans="1:13" ht="19.5" customHeight="1">
      <c r="A66" s="1021"/>
      <c r="B66" s="1021"/>
      <c r="C66" s="1022" t="s">
        <v>933</v>
      </c>
      <c r="D66" s="1021"/>
      <c r="E66" s="1021"/>
      <c r="F66" s="1174">
        <f t="shared" si="13"/>
        <v>1174912</v>
      </c>
      <c r="G66" s="1174">
        <f t="shared" si="13"/>
        <v>5133686</v>
      </c>
      <c r="H66" s="1174">
        <f>SUM(H67:H70)</f>
        <v>1174912</v>
      </c>
      <c r="I66" s="1174">
        <f t="shared" ref="I66:K66" si="16">SUM(I67:I70)</f>
        <v>5133686</v>
      </c>
      <c r="J66" s="1174">
        <f t="shared" si="16"/>
        <v>0</v>
      </c>
      <c r="K66" s="1494">
        <f t="shared" si="16"/>
        <v>0</v>
      </c>
    </row>
    <row r="67" spans="1:13" ht="19.5" customHeight="1">
      <c r="A67" s="1021"/>
      <c r="B67" s="1021"/>
      <c r="C67" s="1022"/>
      <c r="D67" s="1021" t="s">
        <v>934</v>
      </c>
      <c r="E67" s="1021"/>
      <c r="F67" s="1174">
        <f t="shared" si="13"/>
        <v>465510</v>
      </c>
      <c r="G67" s="1174">
        <f t="shared" si="13"/>
        <v>2424756</v>
      </c>
      <c r="H67" s="1003">
        <v>465510</v>
      </c>
      <c r="I67" s="1003">
        <f>'鄉庫收支月報表(113年3月)'!I67+'鄉庫收支月報表(113年4月)'!H67</f>
        <v>2424756</v>
      </c>
      <c r="J67" s="1003">
        <v>0</v>
      </c>
      <c r="K67" s="1489">
        <v>0</v>
      </c>
    </row>
    <row r="68" spans="1:13" ht="19.5" customHeight="1">
      <c r="A68" s="1021"/>
      <c r="B68" s="1021"/>
      <c r="C68" s="1022"/>
      <c r="D68" s="1021" t="s">
        <v>935</v>
      </c>
      <c r="E68" s="1021"/>
      <c r="F68" s="1174">
        <f t="shared" si="13"/>
        <v>0</v>
      </c>
      <c r="G68" s="1174">
        <f t="shared" si="13"/>
        <v>0</v>
      </c>
      <c r="H68" s="1003">
        <v>0</v>
      </c>
      <c r="I68" s="1003">
        <f>'鄉庫收支月報表(113年3月)'!I68+'鄉庫收支月報表(113年4月)'!H68</f>
        <v>0</v>
      </c>
      <c r="J68" s="1003">
        <v>0</v>
      </c>
      <c r="K68" s="1489">
        <v>0</v>
      </c>
    </row>
    <row r="69" spans="1:13" ht="19.5" customHeight="1">
      <c r="A69" s="1021"/>
      <c r="B69" s="1021"/>
      <c r="C69" s="1022"/>
      <c r="D69" s="1021" t="s">
        <v>936</v>
      </c>
      <c r="E69" s="1021"/>
      <c r="F69" s="1174">
        <f t="shared" si="13"/>
        <v>0</v>
      </c>
      <c r="G69" s="1174">
        <f t="shared" si="13"/>
        <v>0</v>
      </c>
      <c r="H69" s="1003">
        <v>0</v>
      </c>
      <c r="I69" s="1003">
        <f>'鄉庫收支月報表(113年3月)'!I69+'鄉庫收支月報表(113年4月)'!H69</f>
        <v>0</v>
      </c>
      <c r="J69" s="1003">
        <v>0</v>
      </c>
      <c r="K69" s="1489">
        <v>0</v>
      </c>
    </row>
    <row r="70" spans="1:13" ht="19.5" customHeight="1">
      <c r="A70" s="1021"/>
      <c r="B70" s="1021"/>
      <c r="C70" s="1022"/>
      <c r="D70" s="1021" t="s">
        <v>937</v>
      </c>
      <c r="E70" s="1021"/>
      <c r="F70" s="1174">
        <f t="shared" si="13"/>
        <v>709402</v>
      </c>
      <c r="G70" s="1174">
        <f t="shared" si="13"/>
        <v>2708930</v>
      </c>
      <c r="H70" s="1003">
        <v>709402</v>
      </c>
      <c r="I70" s="1003">
        <f>'鄉庫收支月報表(113年3月)'!I70+'鄉庫收支月報表(113年4月)'!H70</f>
        <v>2708930</v>
      </c>
      <c r="J70" s="1003">
        <v>0</v>
      </c>
      <c r="K70" s="1489">
        <v>0</v>
      </c>
    </row>
    <row r="71" spans="1:13" ht="19.5" customHeight="1">
      <c r="A71" s="1021"/>
      <c r="B71" s="1021"/>
      <c r="C71" s="1022" t="s">
        <v>938</v>
      </c>
      <c r="D71" s="1021"/>
      <c r="E71" s="1021"/>
      <c r="F71" s="1174">
        <f t="shared" si="13"/>
        <v>591333</v>
      </c>
      <c r="G71" s="1174">
        <f t="shared" si="13"/>
        <v>2776364</v>
      </c>
      <c r="H71" s="1174">
        <f>SUM(H72:H76)</f>
        <v>591333</v>
      </c>
      <c r="I71" s="1174">
        <f t="shared" ref="I71:K71" si="17">SUM(I72:I76)</f>
        <v>2776364</v>
      </c>
      <c r="J71" s="1174">
        <f t="shared" si="17"/>
        <v>0</v>
      </c>
      <c r="K71" s="1494">
        <f t="shared" si="17"/>
        <v>0</v>
      </c>
    </row>
    <row r="72" spans="1:13" ht="19.5" customHeight="1">
      <c r="A72" s="1021"/>
      <c r="B72" s="1021"/>
      <c r="C72" s="1022"/>
      <c r="D72" s="1021" t="s">
        <v>939</v>
      </c>
      <c r="E72" s="1021"/>
      <c r="F72" s="1174">
        <f t="shared" si="13"/>
        <v>37879</v>
      </c>
      <c r="G72" s="1174">
        <f t="shared" si="13"/>
        <v>158438</v>
      </c>
      <c r="H72" s="1003">
        <v>37879</v>
      </c>
      <c r="I72" s="1003">
        <f>'鄉庫收支月報表(113年3月)'!I72+'鄉庫收支月報表(113年4月)'!H72</f>
        <v>158438</v>
      </c>
      <c r="J72" s="1003">
        <v>0</v>
      </c>
      <c r="K72" s="1489">
        <v>0</v>
      </c>
    </row>
    <row r="73" spans="1:13" ht="19.5" customHeight="1">
      <c r="A73" s="1021"/>
      <c r="B73" s="1021"/>
      <c r="C73" s="1022"/>
      <c r="D73" s="1021" t="s">
        <v>940</v>
      </c>
      <c r="E73" s="1021"/>
      <c r="F73" s="1174">
        <f t="shared" si="13"/>
        <v>0</v>
      </c>
      <c r="G73" s="1174">
        <f t="shared" si="13"/>
        <v>0</v>
      </c>
      <c r="H73" s="1003">
        <v>0</v>
      </c>
      <c r="I73" s="1003">
        <f>'鄉庫收支月報表(113年3月)'!I73+'鄉庫收支月報表(113年4月)'!H73</f>
        <v>0</v>
      </c>
      <c r="J73" s="1003">
        <v>0</v>
      </c>
      <c r="K73" s="1489">
        <v>0</v>
      </c>
    </row>
    <row r="74" spans="1:13" ht="19.5" customHeight="1">
      <c r="A74" s="1021"/>
      <c r="B74" s="1021"/>
      <c r="C74" s="1022"/>
      <c r="D74" s="1021" t="s">
        <v>941</v>
      </c>
      <c r="E74" s="1021"/>
      <c r="F74" s="1174">
        <f t="shared" si="13"/>
        <v>553454</v>
      </c>
      <c r="G74" s="1174">
        <f t="shared" si="13"/>
        <v>2617926</v>
      </c>
      <c r="H74" s="1003">
        <v>553454</v>
      </c>
      <c r="I74" s="1003">
        <f>'鄉庫收支月報表(113年3月)'!I74+'鄉庫收支月報表(113年4月)'!H74</f>
        <v>2617926</v>
      </c>
      <c r="J74" s="1003">
        <v>0</v>
      </c>
      <c r="K74" s="1489">
        <v>0</v>
      </c>
    </row>
    <row r="75" spans="1:13" ht="19.5" customHeight="1">
      <c r="A75" s="1021"/>
      <c r="B75" s="1021"/>
      <c r="C75" s="1022"/>
      <c r="D75" s="1021" t="s">
        <v>942</v>
      </c>
      <c r="E75" s="1021"/>
      <c r="F75" s="1174">
        <f t="shared" si="13"/>
        <v>0</v>
      </c>
      <c r="G75" s="1174">
        <f t="shared" si="13"/>
        <v>0</v>
      </c>
      <c r="H75" s="1003">
        <v>0</v>
      </c>
      <c r="I75" s="1003">
        <f>'鄉庫收支月報表(113年3月)'!I75+'鄉庫收支月報表(113年4月)'!H75</f>
        <v>0</v>
      </c>
      <c r="J75" s="1003">
        <v>0</v>
      </c>
      <c r="K75" s="1489">
        <v>0</v>
      </c>
    </row>
    <row r="76" spans="1:13" ht="19.5" customHeight="1">
      <c r="A76" s="1021"/>
      <c r="B76" s="1021"/>
      <c r="C76" s="1022"/>
      <c r="D76" s="1021" t="s">
        <v>943</v>
      </c>
      <c r="E76" s="1021"/>
      <c r="F76" s="1174">
        <f t="shared" si="13"/>
        <v>0</v>
      </c>
      <c r="G76" s="1174">
        <f t="shared" si="13"/>
        <v>0</v>
      </c>
      <c r="H76" s="1003">
        <v>0</v>
      </c>
      <c r="I76" s="1003">
        <f>'鄉庫收支月報表(113年3月)'!I76+'鄉庫收支月報表(113年4月)'!H76</f>
        <v>0</v>
      </c>
      <c r="J76" s="1003">
        <v>0</v>
      </c>
      <c r="K76" s="1489">
        <v>0</v>
      </c>
    </row>
    <row r="77" spans="1:13" ht="19.5" customHeight="1">
      <c r="A77" s="1021"/>
      <c r="B77" s="1021"/>
      <c r="C77" s="1021" t="s">
        <v>944</v>
      </c>
      <c r="D77" s="1021"/>
      <c r="E77" s="1021"/>
      <c r="F77" s="1174">
        <f t="shared" si="13"/>
        <v>1180890</v>
      </c>
      <c r="G77" s="1174">
        <f t="shared" si="13"/>
        <v>4747671</v>
      </c>
      <c r="H77" s="1174">
        <f>SUM(H78:H79)</f>
        <v>1180890</v>
      </c>
      <c r="I77" s="1174">
        <f t="shared" ref="I77:K77" si="18">SUM(I78:I79)</f>
        <v>4747671</v>
      </c>
      <c r="J77" s="1174">
        <f t="shared" si="18"/>
        <v>0</v>
      </c>
      <c r="K77" s="1494">
        <f t="shared" si="18"/>
        <v>0</v>
      </c>
    </row>
    <row r="78" spans="1:13" ht="19.5" customHeight="1">
      <c r="A78" s="1021"/>
      <c r="B78" s="1021"/>
      <c r="C78" s="1021"/>
      <c r="D78" s="1021" t="s">
        <v>945</v>
      </c>
      <c r="E78" s="1021"/>
      <c r="F78" s="1174">
        <f t="shared" si="13"/>
        <v>16100</v>
      </c>
      <c r="G78" s="1174">
        <f t="shared" si="13"/>
        <v>24076</v>
      </c>
      <c r="H78" s="1003">
        <v>16100</v>
      </c>
      <c r="I78" s="1003">
        <f>'鄉庫收支月報表(113年3月)'!I78+'鄉庫收支月報表(113年4月)'!H78</f>
        <v>24076</v>
      </c>
      <c r="J78" s="1003">
        <v>0</v>
      </c>
      <c r="K78" s="1489">
        <v>0</v>
      </c>
    </row>
    <row r="79" spans="1:13" ht="19.5" customHeight="1">
      <c r="A79" s="1021"/>
      <c r="B79" s="1021"/>
      <c r="C79" s="1021"/>
      <c r="D79" s="1021" t="s">
        <v>946</v>
      </c>
      <c r="E79" s="1021"/>
      <c r="F79" s="1174">
        <f t="shared" si="13"/>
        <v>1164790</v>
      </c>
      <c r="G79" s="1174">
        <f t="shared" si="13"/>
        <v>4723595</v>
      </c>
      <c r="H79" s="1003">
        <v>1164790</v>
      </c>
      <c r="I79" s="1003">
        <f>'鄉庫收支月報表(113年3月)'!I79+'鄉庫收支月報表(113年4月)'!H79</f>
        <v>4723595</v>
      </c>
      <c r="J79" s="1003">
        <v>0</v>
      </c>
      <c r="K79" s="1489">
        <v>0</v>
      </c>
    </row>
    <row r="80" spans="1:13" ht="23.25" customHeight="1">
      <c r="A80" s="1730" t="s">
        <v>2178</v>
      </c>
      <c r="B80" s="1730"/>
      <c r="C80" s="1730"/>
      <c r="D80" s="1730"/>
      <c r="E80" s="1731"/>
      <c r="F80" s="1744" t="s">
        <v>2179</v>
      </c>
      <c r="G80" s="1745"/>
      <c r="H80" s="1033" t="s">
        <v>2180</v>
      </c>
      <c r="I80" s="1034" t="s">
        <v>921</v>
      </c>
      <c r="J80" s="1033" t="s">
        <v>2181</v>
      </c>
      <c r="K80" s="1493" t="s">
        <v>922</v>
      </c>
      <c r="L80" s="1005"/>
      <c r="M80" s="1036"/>
    </row>
    <row r="81" spans="1:13" ht="23.25" customHeight="1">
      <c r="A81" s="1732"/>
      <c r="B81" s="1732"/>
      <c r="C81" s="1732"/>
      <c r="D81" s="1732"/>
      <c r="E81" s="1733"/>
      <c r="F81" s="1035" t="s">
        <v>2182</v>
      </c>
      <c r="G81" s="1035" t="s">
        <v>2183</v>
      </c>
      <c r="H81" s="1035" t="s">
        <v>2182</v>
      </c>
      <c r="I81" s="1035" t="s">
        <v>2183</v>
      </c>
      <c r="J81" s="1035" t="s">
        <v>2182</v>
      </c>
      <c r="K81" s="1486" t="s">
        <v>2183</v>
      </c>
      <c r="L81" s="1005"/>
      <c r="M81" s="1037"/>
    </row>
    <row r="82" spans="1:13" ht="19.5" customHeight="1">
      <c r="A82" s="1021"/>
      <c r="B82" s="1021"/>
      <c r="C82" s="1021" t="s">
        <v>947</v>
      </c>
      <c r="D82" s="1021"/>
      <c r="E82" s="1021"/>
      <c r="F82" s="1174">
        <f>H82+J82</f>
        <v>350938</v>
      </c>
      <c r="G82" s="1174">
        <f>I82+K82</f>
        <v>1464116</v>
      </c>
      <c r="H82" s="1174">
        <f>SUM(H83:H84)</f>
        <v>350938</v>
      </c>
      <c r="I82" s="1174">
        <f t="shared" ref="I82:K82" si="19">SUM(I83:I84)</f>
        <v>1464116</v>
      </c>
      <c r="J82" s="1174">
        <f t="shared" si="19"/>
        <v>0</v>
      </c>
      <c r="K82" s="1494">
        <f t="shared" si="19"/>
        <v>0</v>
      </c>
    </row>
    <row r="83" spans="1:13" ht="19.5" customHeight="1">
      <c r="A83" s="1021"/>
      <c r="B83" s="1021"/>
      <c r="C83" s="1021"/>
      <c r="D83" s="1021" t="s">
        <v>948</v>
      </c>
      <c r="E83" s="1021"/>
      <c r="F83" s="1174">
        <f t="shared" ref="F83:G98" si="20">H83+J83</f>
        <v>350938</v>
      </c>
      <c r="G83" s="1174">
        <f t="shared" si="20"/>
        <v>1464116</v>
      </c>
      <c r="H83" s="1003">
        <v>350938</v>
      </c>
      <c r="I83" s="1003">
        <f>'鄉庫收支月報表(113年3月)'!I83+'鄉庫收支月報表(113年4月)'!H83</f>
        <v>1464116</v>
      </c>
      <c r="J83" s="1003">
        <v>0</v>
      </c>
      <c r="K83" s="1489">
        <v>0</v>
      </c>
    </row>
    <row r="84" spans="1:13" ht="19.5" customHeight="1">
      <c r="A84" s="1021"/>
      <c r="B84" s="1021"/>
      <c r="C84" s="1021"/>
      <c r="D84" s="1021" t="s">
        <v>949</v>
      </c>
      <c r="E84" s="1021"/>
      <c r="F84" s="1174">
        <f t="shared" si="20"/>
        <v>0</v>
      </c>
      <c r="G84" s="1174">
        <f t="shared" si="20"/>
        <v>0</v>
      </c>
      <c r="H84" s="1003">
        <v>0</v>
      </c>
      <c r="I84" s="1003">
        <f>'鄉庫收支月報表(113年3月)'!I84+'鄉庫收支月報表(113年4月)'!H84</f>
        <v>0</v>
      </c>
      <c r="J84" s="1003">
        <v>0</v>
      </c>
      <c r="K84" s="1489">
        <v>0</v>
      </c>
    </row>
    <row r="85" spans="1:13" ht="19.5" customHeight="1">
      <c r="A85" s="1021"/>
      <c r="B85" s="1021"/>
      <c r="C85" s="1021" t="s">
        <v>950</v>
      </c>
      <c r="D85" s="1021"/>
      <c r="E85" s="1021"/>
      <c r="F85" s="1174">
        <f t="shared" si="20"/>
        <v>0</v>
      </c>
      <c r="G85" s="1174">
        <f t="shared" si="20"/>
        <v>0</v>
      </c>
      <c r="H85" s="1174">
        <f>SUM(H86:H87)</f>
        <v>0</v>
      </c>
      <c r="I85" s="1174">
        <f t="shared" ref="I85:K85" si="21">SUM(I86:I87)</f>
        <v>0</v>
      </c>
      <c r="J85" s="1174">
        <f t="shared" si="21"/>
        <v>0</v>
      </c>
      <c r="K85" s="1494">
        <f t="shared" si="21"/>
        <v>0</v>
      </c>
    </row>
    <row r="86" spans="1:13" ht="19.5" customHeight="1">
      <c r="A86" s="1021"/>
      <c r="B86" s="1021"/>
      <c r="C86" s="1021"/>
      <c r="D86" s="1021" t="s">
        <v>951</v>
      </c>
      <c r="E86" s="1021"/>
      <c r="F86" s="1174">
        <f t="shared" si="20"/>
        <v>0</v>
      </c>
      <c r="G86" s="1174">
        <f t="shared" si="20"/>
        <v>0</v>
      </c>
      <c r="H86" s="1003">
        <v>0</v>
      </c>
      <c r="I86" s="1003">
        <f>'鄉庫收支月報表(113年3月)'!I86+'鄉庫收支月報表(113年4月)'!H86</f>
        <v>0</v>
      </c>
      <c r="J86" s="1003">
        <v>0</v>
      </c>
      <c r="K86" s="1489">
        <v>0</v>
      </c>
    </row>
    <row r="87" spans="1:13" ht="19.5" customHeight="1">
      <c r="A87" s="1021"/>
      <c r="B87" s="1021"/>
      <c r="C87" s="1021"/>
      <c r="D87" s="1021" t="s">
        <v>952</v>
      </c>
      <c r="E87" s="1021"/>
      <c r="F87" s="1174">
        <f t="shared" si="20"/>
        <v>0</v>
      </c>
      <c r="G87" s="1174">
        <f t="shared" si="20"/>
        <v>0</v>
      </c>
      <c r="H87" s="1003">
        <v>0</v>
      </c>
      <c r="I87" s="1003">
        <f>'鄉庫收支月報表(113年3月)'!I87+'鄉庫收支月報表(113年4月)'!H87</f>
        <v>0</v>
      </c>
      <c r="J87" s="1003">
        <v>0</v>
      </c>
      <c r="K87" s="1489">
        <v>0</v>
      </c>
    </row>
    <row r="88" spans="1:13" ht="19.5" customHeight="1">
      <c r="A88" s="1021"/>
      <c r="B88" s="1021"/>
      <c r="C88" s="1021" t="s">
        <v>953</v>
      </c>
      <c r="D88" s="1021"/>
      <c r="E88" s="1021"/>
      <c r="F88" s="1174">
        <f t="shared" si="20"/>
        <v>0</v>
      </c>
      <c r="G88" s="1174">
        <f t="shared" si="20"/>
        <v>184000</v>
      </c>
      <c r="H88" s="1174">
        <f>SUM(H89:H90)</f>
        <v>0</v>
      </c>
      <c r="I88" s="1174">
        <f t="shared" ref="I88:K88" si="22">SUM(I89:I90)</f>
        <v>184000</v>
      </c>
      <c r="J88" s="1174">
        <f t="shared" si="22"/>
        <v>0</v>
      </c>
      <c r="K88" s="1494">
        <f t="shared" si="22"/>
        <v>0</v>
      </c>
    </row>
    <row r="89" spans="1:13" ht="19.5" customHeight="1">
      <c r="A89" s="1021"/>
      <c r="B89" s="1021"/>
      <c r="C89" s="1021"/>
      <c r="D89" s="1021" t="s">
        <v>954</v>
      </c>
      <c r="E89" s="1021"/>
      <c r="F89" s="1174">
        <f t="shared" si="20"/>
        <v>0</v>
      </c>
      <c r="G89" s="1174">
        <f t="shared" si="20"/>
        <v>0</v>
      </c>
      <c r="H89" s="1003">
        <v>0</v>
      </c>
      <c r="I89" s="1003">
        <f>'鄉庫收支月報表(113年3月)'!I89+'鄉庫收支月報表(113年4月)'!H89</f>
        <v>0</v>
      </c>
      <c r="J89" s="1003">
        <v>0</v>
      </c>
      <c r="K89" s="1489">
        <v>0</v>
      </c>
    </row>
    <row r="90" spans="1:13" ht="19.5" customHeight="1">
      <c r="A90" s="1021"/>
      <c r="B90" s="1021"/>
      <c r="C90" s="1021" t="s">
        <v>876</v>
      </c>
      <c r="D90" s="1021" t="s">
        <v>2191</v>
      </c>
      <c r="E90" s="1021"/>
      <c r="F90" s="1174">
        <f t="shared" si="20"/>
        <v>0</v>
      </c>
      <c r="G90" s="1174">
        <f t="shared" si="20"/>
        <v>184000</v>
      </c>
      <c r="H90" s="1003">
        <v>0</v>
      </c>
      <c r="I90" s="1003">
        <f>'鄉庫收支月報表(113年3月)'!I90+'鄉庫收支月報表(113年4月)'!H90</f>
        <v>184000</v>
      </c>
      <c r="J90" s="1003">
        <v>0</v>
      </c>
      <c r="K90" s="1489">
        <v>0</v>
      </c>
    </row>
    <row r="91" spans="1:13" ht="19.5" customHeight="1">
      <c r="A91" s="1021"/>
      <c r="B91" s="1022" t="s">
        <v>955</v>
      </c>
      <c r="C91" s="1021"/>
      <c r="D91" s="1021"/>
      <c r="E91" s="1021"/>
      <c r="F91" s="1174">
        <f t="shared" si="20"/>
        <v>11204112</v>
      </c>
      <c r="G91" s="1174">
        <f t="shared" si="20"/>
        <v>31860520</v>
      </c>
      <c r="H91" s="1174">
        <f>H92+H97+H101+H108+H114+H117</f>
        <v>1340403</v>
      </c>
      <c r="I91" s="1174">
        <f t="shared" ref="I91:K91" si="23">I92+I97+I101+I108+I114+I117</f>
        <v>3528096</v>
      </c>
      <c r="J91" s="1174">
        <f t="shared" si="23"/>
        <v>9863709</v>
      </c>
      <c r="K91" s="1494">
        <f t="shared" si="23"/>
        <v>28332424</v>
      </c>
    </row>
    <row r="92" spans="1:13" ht="19.5" customHeight="1">
      <c r="A92" s="1021"/>
      <c r="B92" s="1021"/>
      <c r="C92" s="1022" t="s">
        <v>924</v>
      </c>
      <c r="D92" s="1021"/>
      <c r="E92" s="1021"/>
      <c r="F92" s="1174">
        <f t="shared" si="20"/>
        <v>133562</v>
      </c>
      <c r="G92" s="1174">
        <f t="shared" si="20"/>
        <v>1399619</v>
      </c>
      <c r="H92" s="1174">
        <f>SUM(H93:H96)</f>
        <v>99600</v>
      </c>
      <c r="I92" s="1174">
        <f t="shared" ref="I92:K92" si="24">SUM(I93:I96)</f>
        <v>99600</v>
      </c>
      <c r="J92" s="1174">
        <f t="shared" si="24"/>
        <v>33962</v>
      </c>
      <c r="K92" s="1494">
        <f t="shared" si="24"/>
        <v>1300019</v>
      </c>
    </row>
    <row r="93" spans="1:13" ht="19.5" customHeight="1">
      <c r="A93" s="1021"/>
      <c r="B93" s="1021"/>
      <c r="C93" s="1022"/>
      <c r="D93" s="1021" t="s">
        <v>925</v>
      </c>
      <c r="E93" s="1021"/>
      <c r="F93" s="1174">
        <f t="shared" si="20"/>
        <v>0</v>
      </c>
      <c r="G93" s="1174">
        <f t="shared" si="20"/>
        <v>0</v>
      </c>
      <c r="H93" s="1003">
        <v>0</v>
      </c>
      <c r="I93" s="1003">
        <f>'鄉庫收支月報表(113年3月)'!I93+'鄉庫收支月報表(113年4月)'!H93</f>
        <v>0</v>
      </c>
      <c r="J93" s="1003">
        <v>0</v>
      </c>
      <c r="K93" s="1489">
        <f>'鄉庫收支月報表(113年3月)'!K93+'鄉庫收支月報表(113年4月)'!J93</f>
        <v>0</v>
      </c>
    </row>
    <row r="94" spans="1:13" ht="19.5" customHeight="1">
      <c r="A94" s="1021"/>
      <c r="B94" s="1021"/>
      <c r="C94" s="1022"/>
      <c r="D94" s="1021" t="s">
        <v>926</v>
      </c>
      <c r="E94" s="1021"/>
      <c r="F94" s="1174">
        <f t="shared" si="20"/>
        <v>99600</v>
      </c>
      <c r="G94" s="1174">
        <f t="shared" si="20"/>
        <v>99600</v>
      </c>
      <c r="H94" s="1003">
        <v>99600</v>
      </c>
      <c r="I94" s="1003">
        <f>'鄉庫收支月報表(113年3月)'!I94+'鄉庫收支月報表(113年4月)'!H94</f>
        <v>99600</v>
      </c>
      <c r="J94" s="1003">
        <v>0</v>
      </c>
      <c r="K94" s="1489">
        <f>'鄉庫收支月報表(113年3月)'!K94+'鄉庫收支月報表(113年4月)'!J94</f>
        <v>0</v>
      </c>
    </row>
    <row r="95" spans="1:13" ht="19.5" customHeight="1">
      <c r="A95" s="1021"/>
      <c r="B95" s="1021"/>
      <c r="C95" s="1022"/>
      <c r="D95" s="1021" t="s">
        <v>927</v>
      </c>
      <c r="E95" s="1021"/>
      <c r="F95" s="1174">
        <f t="shared" si="20"/>
        <v>33962</v>
      </c>
      <c r="G95" s="1174">
        <f t="shared" si="20"/>
        <v>1300019</v>
      </c>
      <c r="H95" s="1003">
        <v>0</v>
      </c>
      <c r="I95" s="1003">
        <f>'鄉庫收支月報表(113年3月)'!I95+'鄉庫收支月報表(113年4月)'!H95</f>
        <v>0</v>
      </c>
      <c r="J95" s="1003">
        <v>33962</v>
      </c>
      <c r="K95" s="1489">
        <f>'鄉庫收支月報表(113年3月)'!K95+'鄉庫收支月報表(113年4月)'!J95</f>
        <v>1300019</v>
      </c>
    </row>
    <row r="96" spans="1:13" ht="19.5" customHeight="1">
      <c r="A96" s="1021"/>
      <c r="B96" s="1021"/>
      <c r="C96" s="1022"/>
      <c r="D96" s="1021" t="s">
        <v>928</v>
      </c>
      <c r="E96" s="1021"/>
      <c r="F96" s="1174">
        <f t="shared" si="20"/>
        <v>0</v>
      </c>
      <c r="G96" s="1174">
        <f t="shared" si="20"/>
        <v>0</v>
      </c>
      <c r="H96" s="1003">
        <v>0</v>
      </c>
      <c r="I96" s="1003">
        <f>'鄉庫收支月報表(113年3月)'!I96+'鄉庫收支月報表(113年4月)'!H96</f>
        <v>0</v>
      </c>
      <c r="J96" s="1003">
        <v>0</v>
      </c>
      <c r="K96" s="1489">
        <f>'鄉庫收支月報表(113年3月)'!K96+'鄉庫收支月報表(113年4月)'!J96</f>
        <v>0</v>
      </c>
    </row>
    <row r="97" spans="1:11" ht="19.5" customHeight="1">
      <c r="A97" s="1021"/>
      <c r="B97" s="1021"/>
      <c r="C97" s="1022" t="s">
        <v>929</v>
      </c>
      <c r="D97" s="1021"/>
      <c r="E97" s="1021"/>
      <c r="F97" s="1174">
        <f t="shared" si="20"/>
        <v>0</v>
      </c>
      <c r="G97" s="1174">
        <f t="shared" si="20"/>
        <v>0</v>
      </c>
      <c r="H97" s="1174">
        <f>SUM(H98:H100)</f>
        <v>0</v>
      </c>
      <c r="I97" s="1174">
        <f t="shared" ref="I97:K97" si="25">SUM(I98:I100)</f>
        <v>0</v>
      </c>
      <c r="J97" s="1174">
        <f t="shared" si="25"/>
        <v>0</v>
      </c>
      <c r="K97" s="1494">
        <f t="shared" si="25"/>
        <v>0</v>
      </c>
    </row>
    <row r="98" spans="1:11" ht="19.5" customHeight="1">
      <c r="A98" s="1021"/>
      <c r="B98" s="1021"/>
      <c r="C98" s="1022"/>
      <c r="D98" s="1021" t="s">
        <v>930</v>
      </c>
      <c r="E98" s="1021"/>
      <c r="F98" s="1174">
        <f t="shared" si="20"/>
        <v>0</v>
      </c>
      <c r="G98" s="1174">
        <f t="shared" si="20"/>
        <v>0</v>
      </c>
      <c r="H98" s="1003">
        <v>0</v>
      </c>
      <c r="I98" s="1003">
        <f>'鄉庫收支月報表(113年3月)'!I98+'鄉庫收支月報表(113年4月)'!H98</f>
        <v>0</v>
      </c>
      <c r="J98" s="1003">
        <v>0</v>
      </c>
      <c r="K98" s="1489">
        <f>'鄉庫收支月報表(113年3月)'!K98+'鄉庫收支月報表(113年4月)'!J98</f>
        <v>0</v>
      </c>
    </row>
    <row r="99" spans="1:11" ht="19.5" customHeight="1">
      <c r="A99" s="1021"/>
      <c r="B99" s="1021"/>
      <c r="C99" s="1022"/>
      <c r="D99" s="1021" t="s">
        <v>931</v>
      </c>
      <c r="E99" s="1021"/>
      <c r="F99" s="1174">
        <f t="shared" ref="F99:G105" si="26">H99+J99</f>
        <v>0</v>
      </c>
      <c r="G99" s="1174">
        <f t="shared" si="26"/>
        <v>0</v>
      </c>
      <c r="H99" s="1003">
        <v>0</v>
      </c>
      <c r="I99" s="1003">
        <f>'鄉庫收支月報表(113年3月)'!I99+'鄉庫收支月報表(113年4月)'!H99</f>
        <v>0</v>
      </c>
      <c r="J99" s="1003">
        <v>0</v>
      </c>
      <c r="K99" s="1489">
        <f>'鄉庫收支月報表(113年3月)'!K99+'鄉庫收支月報表(113年4月)'!J99</f>
        <v>0</v>
      </c>
    </row>
    <row r="100" spans="1:11" ht="19.5" customHeight="1">
      <c r="A100" s="1021"/>
      <c r="B100" s="1021"/>
      <c r="C100" s="1022"/>
      <c r="D100" s="1021" t="s">
        <v>932</v>
      </c>
      <c r="E100" s="1021"/>
      <c r="F100" s="1174">
        <f t="shared" si="26"/>
        <v>0</v>
      </c>
      <c r="G100" s="1174">
        <f t="shared" si="26"/>
        <v>0</v>
      </c>
      <c r="H100" s="1003">
        <v>0</v>
      </c>
      <c r="I100" s="1003">
        <f>'鄉庫收支月報表(113年3月)'!I100+'鄉庫收支月報表(113年4月)'!H100</f>
        <v>0</v>
      </c>
      <c r="J100" s="1003">
        <v>0</v>
      </c>
      <c r="K100" s="1489">
        <f>'鄉庫收支月報表(113年3月)'!K100+'鄉庫收支月報表(113年4月)'!J100</f>
        <v>0</v>
      </c>
    </row>
    <row r="101" spans="1:11" ht="19.5" customHeight="1">
      <c r="A101" s="1021"/>
      <c r="B101" s="1021"/>
      <c r="C101" s="1022" t="s">
        <v>933</v>
      </c>
      <c r="D101" s="1021"/>
      <c r="E101" s="1021"/>
      <c r="F101" s="1174">
        <f t="shared" si="26"/>
        <v>11070550</v>
      </c>
      <c r="G101" s="1174">
        <f t="shared" si="26"/>
        <v>29636503</v>
      </c>
      <c r="H101" s="1174">
        <f>SUM(H102:H105)</f>
        <v>1240803</v>
      </c>
      <c r="I101" s="1174">
        <f t="shared" ref="I101:K101" si="27">SUM(I102:I105)</f>
        <v>3428496</v>
      </c>
      <c r="J101" s="1174">
        <f t="shared" si="27"/>
        <v>9829747</v>
      </c>
      <c r="K101" s="1494">
        <f t="shared" si="27"/>
        <v>26208007</v>
      </c>
    </row>
    <row r="102" spans="1:11" ht="19.5" customHeight="1">
      <c r="A102" s="1021"/>
      <c r="B102" s="1021"/>
      <c r="C102" s="1022"/>
      <c r="D102" s="1021" t="s">
        <v>934</v>
      </c>
      <c r="E102" s="1021"/>
      <c r="F102" s="1174">
        <f t="shared" si="26"/>
        <v>0</v>
      </c>
      <c r="G102" s="1174">
        <f t="shared" si="26"/>
        <v>141000</v>
      </c>
      <c r="H102" s="1003">
        <v>0</v>
      </c>
      <c r="I102" s="1003">
        <f>'鄉庫收支月報表(113年3月)'!I102+'鄉庫收支月報表(113年4月)'!H102</f>
        <v>141000</v>
      </c>
      <c r="J102" s="1003">
        <v>0</v>
      </c>
      <c r="K102" s="1489">
        <f>'鄉庫收支月報表(113年3月)'!K102+'鄉庫收支月報表(113年4月)'!J102</f>
        <v>0</v>
      </c>
    </row>
    <row r="103" spans="1:11" ht="19.5" customHeight="1">
      <c r="A103" s="1021"/>
      <c r="B103" s="1021"/>
      <c r="C103" s="1022"/>
      <c r="D103" s="1021" t="s">
        <v>935</v>
      </c>
      <c r="E103" s="1021"/>
      <c r="F103" s="1174">
        <f t="shared" si="26"/>
        <v>0</v>
      </c>
      <c r="G103" s="1174">
        <f t="shared" si="26"/>
        <v>0</v>
      </c>
      <c r="H103" s="1003">
        <v>0</v>
      </c>
      <c r="I103" s="1003">
        <f>'鄉庫收支月報表(113年3月)'!I103+'鄉庫收支月報表(113年4月)'!H103</f>
        <v>0</v>
      </c>
      <c r="J103" s="1003">
        <v>0</v>
      </c>
      <c r="K103" s="1489">
        <f>'鄉庫收支月報表(113年3月)'!K103+'鄉庫收支月報表(113年4月)'!J103</f>
        <v>0</v>
      </c>
    </row>
    <row r="104" spans="1:11" ht="19.5" customHeight="1">
      <c r="A104" s="1021"/>
      <c r="B104" s="1021"/>
      <c r="C104" s="1022"/>
      <c r="D104" s="1021" t="s">
        <v>936</v>
      </c>
      <c r="E104" s="1021"/>
      <c r="F104" s="1174">
        <f t="shared" si="26"/>
        <v>0</v>
      </c>
      <c r="G104" s="1174">
        <f t="shared" si="26"/>
        <v>0</v>
      </c>
      <c r="H104" s="1003">
        <v>0</v>
      </c>
      <c r="I104" s="1003">
        <f>'鄉庫收支月報表(113年3月)'!I104+'鄉庫收支月報表(113年4月)'!H104</f>
        <v>0</v>
      </c>
      <c r="J104" s="1003">
        <v>0</v>
      </c>
      <c r="K104" s="1489">
        <f>'鄉庫收支月報表(113年3月)'!K104+'鄉庫收支月報表(113年4月)'!J104</f>
        <v>0</v>
      </c>
    </row>
    <row r="105" spans="1:11" ht="19.5" customHeight="1">
      <c r="A105" s="1021"/>
      <c r="B105" s="1021"/>
      <c r="C105" s="1022"/>
      <c r="D105" s="1021" t="s">
        <v>937</v>
      </c>
      <c r="E105" s="1021"/>
      <c r="F105" s="1174">
        <f t="shared" si="26"/>
        <v>11070550</v>
      </c>
      <c r="G105" s="1174">
        <f t="shared" si="26"/>
        <v>29495503</v>
      </c>
      <c r="H105" s="1003">
        <v>1240803</v>
      </c>
      <c r="I105" s="1003">
        <f>'鄉庫收支月報表(113年3月)'!I105+'鄉庫收支月報表(113年4月)'!H105</f>
        <v>3287496</v>
      </c>
      <c r="J105" s="1003">
        <v>9829747</v>
      </c>
      <c r="K105" s="1489">
        <f>'鄉庫收支月報表(113年3月)'!K105+'鄉庫收支月報表(113年4月)'!J105</f>
        <v>26208007</v>
      </c>
    </row>
    <row r="106" spans="1:11" ht="19.8" customHeight="1">
      <c r="A106" s="1730" t="s">
        <v>2178</v>
      </c>
      <c r="B106" s="1730"/>
      <c r="C106" s="1730"/>
      <c r="D106" s="1730"/>
      <c r="E106" s="1731"/>
      <c r="F106" s="1744" t="s">
        <v>2179</v>
      </c>
      <c r="G106" s="1745"/>
      <c r="H106" s="1033" t="s">
        <v>2180</v>
      </c>
      <c r="I106" s="1034" t="s">
        <v>921</v>
      </c>
      <c r="J106" s="1033" t="s">
        <v>2181</v>
      </c>
      <c r="K106" s="1493" t="s">
        <v>922</v>
      </c>
    </row>
    <row r="107" spans="1:11" ht="19.8" customHeight="1">
      <c r="A107" s="1732"/>
      <c r="B107" s="1732"/>
      <c r="C107" s="1732"/>
      <c r="D107" s="1732"/>
      <c r="E107" s="1733"/>
      <c r="F107" s="1035" t="s">
        <v>2182</v>
      </c>
      <c r="G107" s="1035" t="s">
        <v>2183</v>
      </c>
      <c r="H107" s="1035" t="s">
        <v>2182</v>
      </c>
      <c r="I107" s="1035" t="s">
        <v>2183</v>
      </c>
      <c r="J107" s="1035" t="s">
        <v>2182</v>
      </c>
      <c r="K107" s="1486" t="s">
        <v>2183</v>
      </c>
    </row>
    <row r="108" spans="1:11" ht="20.25" customHeight="1">
      <c r="A108" s="1021"/>
      <c r="B108" s="1021"/>
      <c r="C108" s="1022" t="s">
        <v>938</v>
      </c>
      <c r="D108" s="1021"/>
      <c r="E108" s="1021"/>
      <c r="F108" s="1174">
        <f t="shared" ref="F108:G108" si="28">SUM(F109:F113)</f>
        <v>0</v>
      </c>
      <c r="G108" s="1174">
        <f t="shared" si="28"/>
        <v>0</v>
      </c>
      <c r="H108" s="1174">
        <f>SUM(H109:H113)</f>
        <v>0</v>
      </c>
      <c r="I108" s="1174">
        <f t="shared" ref="I108:K108" si="29">SUM(I109:I113)</f>
        <v>0</v>
      </c>
      <c r="J108" s="1174">
        <f t="shared" si="29"/>
        <v>0</v>
      </c>
      <c r="K108" s="1494">
        <f t="shared" si="29"/>
        <v>0</v>
      </c>
    </row>
    <row r="109" spans="1:11" ht="20.25" customHeight="1">
      <c r="A109" s="1021"/>
      <c r="B109" s="1021"/>
      <c r="C109" s="1022"/>
      <c r="D109" s="1021" t="s">
        <v>939</v>
      </c>
      <c r="E109" s="1021"/>
      <c r="F109" s="1174">
        <f>H109+J109</f>
        <v>0</v>
      </c>
      <c r="G109" s="1174">
        <f>I109+K109</f>
        <v>0</v>
      </c>
      <c r="H109" s="1003">
        <v>0</v>
      </c>
      <c r="I109" s="1003">
        <f>'鄉庫收支月報表(113年3月)'!I109+'鄉庫收支月報表(113年4月)'!H109</f>
        <v>0</v>
      </c>
      <c r="J109" s="1003">
        <v>0</v>
      </c>
      <c r="K109" s="1489">
        <v>0</v>
      </c>
    </row>
    <row r="110" spans="1:11" ht="20.25" customHeight="1">
      <c r="A110" s="1021"/>
      <c r="B110" s="1021"/>
      <c r="C110" s="1022"/>
      <c r="D110" s="1021" t="s">
        <v>940</v>
      </c>
      <c r="E110" s="1021"/>
      <c r="F110" s="1174">
        <f t="shared" ref="F110:G118" si="30">H110+J110</f>
        <v>0</v>
      </c>
      <c r="G110" s="1174">
        <f t="shared" si="30"/>
        <v>0</v>
      </c>
      <c r="H110" s="1003">
        <v>0</v>
      </c>
      <c r="I110" s="1003">
        <f>'鄉庫收支月報表(113年3月)'!I110+'鄉庫收支月報表(113年4月)'!H110</f>
        <v>0</v>
      </c>
      <c r="J110" s="1003">
        <v>0</v>
      </c>
      <c r="K110" s="1489">
        <v>0</v>
      </c>
    </row>
    <row r="111" spans="1:11" ht="20.25" customHeight="1">
      <c r="A111" s="1021"/>
      <c r="B111" s="1021"/>
      <c r="C111" s="1022"/>
      <c r="D111" s="1021" t="s">
        <v>941</v>
      </c>
      <c r="E111" s="1021"/>
      <c r="F111" s="1174">
        <f t="shared" si="30"/>
        <v>0</v>
      </c>
      <c r="G111" s="1174">
        <f t="shared" si="30"/>
        <v>0</v>
      </c>
      <c r="H111" s="1003">
        <v>0</v>
      </c>
      <c r="I111" s="1003">
        <f>'鄉庫收支月報表(113年3月)'!I111+'鄉庫收支月報表(113年4月)'!H111</f>
        <v>0</v>
      </c>
      <c r="J111" s="1003">
        <v>0</v>
      </c>
      <c r="K111" s="1489">
        <v>0</v>
      </c>
    </row>
    <row r="112" spans="1:11" ht="20.25" customHeight="1">
      <c r="A112" s="1021"/>
      <c r="B112" s="1021"/>
      <c r="C112" s="1022"/>
      <c r="D112" s="1021" t="s">
        <v>942</v>
      </c>
      <c r="E112" s="1021"/>
      <c r="F112" s="1174">
        <f t="shared" si="30"/>
        <v>0</v>
      </c>
      <c r="G112" s="1174">
        <f t="shared" si="30"/>
        <v>0</v>
      </c>
      <c r="H112" s="1003">
        <v>0</v>
      </c>
      <c r="I112" s="1003">
        <f>'鄉庫收支月報表(113年3月)'!I112+'鄉庫收支月報表(113年4月)'!H112</f>
        <v>0</v>
      </c>
      <c r="J112" s="1003">
        <v>0</v>
      </c>
      <c r="K112" s="1489">
        <v>0</v>
      </c>
    </row>
    <row r="113" spans="1:11" ht="20.25" customHeight="1">
      <c r="A113" s="1021"/>
      <c r="B113" s="1021"/>
      <c r="C113" s="1022"/>
      <c r="D113" s="1021" t="s">
        <v>943</v>
      </c>
      <c r="E113" s="1021"/>
      <c r="F113" s="1174">
        <f t="shared" si="30"/>
        <v>0</v>
      </c>
      <c r="G113" s="1174">
        <f t="shared" si="30"/>
        <v>0</v>
      </c>
      <c r="H113" s="1003">
        <v>0</v>
      </c>
      <c r="I113" s="1003">
        <f>'鄉庫收支月報表(113年3月)'!I113+'鄉庫收支月報表(113年4月)'!H113</f>
        <v>0</v>
      </c>
      <c r="J113" s="1003">
        <v>0</v>
      </c>
      <c r="K113" s="1489">
        <v>0</v>
      </c>
    </row>
    <row r="114" spans="1:11" ht="20.25" customHeight="1">
      <c r="A114" s="1021"/>
      <c r="B114" s="1021"/>
      <c r="C114" s="1021" t="s">
        <v>944</v>
      </c>
      <c r="D114" s="1021"/>
      <c r="E114" s="1021"/>
      <c r="F114" s="1174">
        <f t="shared" si="30"/>
        <v>0</v>
      </c>
      <c r="G114" s="1174">
        <f t="shared" si="30"/>
        <v>824398</v>
      </c>
      <c r="H114" s="1174">
        <f>SUM(H115:H116)</f>
        <v>0</v>
      </c>
      <c r="I114" s="1174">
        <f t="shared" ref="I114:K114" si="31">SUM(I115:I116)</f>
        <v>0</v>
      </c>
      <c r="J114" s="1174">
        <f t="shared" si="31"/>
        <v>0</v>
      </c>
      <c r="K114" s="1494">
        <f t="shared" si="31"/>
        <v>824398</v>
      </c>
    </row>
    <row r="115" spans="1:11" ht="20.25" customHeight="1">
      <c r="A115" s="1021"/>
      <c r="B115" s="1021"/>
      <c r="C115" s="1021"/>
      <c r="D115" s="1021" t="s">
        <v>945</v>
      </c>
      <c r="E115" s="1021"/>
      <c r="F115" s="1174">
        <f t="shared" si="30"/>
        <v>0</v>
      </c>
      <c r="G115" s="1174">
        <f t="shared" si="30"/>
        <v>0</v>
      </c>
      <c r="H115" s="1003">
        <v>0</v>
      </c>
      <c r="I115" s="1003">
        <f>'鄉庫收支月報表(113年3月)'!I115+'鄉庫收支月報表(113年4月)'!H115</f>
        <v>0</v>
      </c>
      <c r="J115" s="1003">
        <v>0</v>
      </c>
      <c r="K115" s="1489">
        <f>'鄉庫收支月報表(113年3月)'!K115+'鄉庫收支月報表(113年4月)'!J115</f>
        <v>0</v>
      </c>
    </row>
    <row r="116" spans="1:11" ht="20.25" customHeight="1">
      <c r="A116" s="1021"/>
      <c r="B116" s="1021"/>
      <c r="C116" s="1021"/>
      <c r="D116" s="1021" t="s">
        <v>946</v>
      </c>
      <c r="E116" s="1021"/>
      <c r="F116" s="1174">
        <f t="shared" si="30"/>
        <v>0</v>
      </c>
      <c r="G116" s="1174">
        <f t="shared" si="30"/>
        <v>824398</v>
      </c>
      <c r="H116" s="1003">
        <v>0</v>
      </c>
      <c r="I116" s="1003">
        <f>'鄉庫收支月報表(113年3月)'!I116+'鄉庫收支月報表(113年4月)'!H116</f>
        <v>0</v>
      </c>
      <c r="J116" s="1003">
        <v>0</v>
      </c>
      <c r="K116" s="1489">
        <f>'鄉庫收支月報表(113年3月)'!K116+'鄉庫收支月報表(113年4月)'!J116</f>
        <v>824398</v>
      </c>
    </row>
    <row r="117" spans="1:11" ht="20.25" customHeight="1">
      <c r="A117" s="1021"/>
      <c r="B117" s="1021"/>
      <c r="C117" s="1021" t="s">
        <v>956</v>
      </c>
      <c r="D117" s="1021"/>
      <c r="E117" s="1021"/>
      <c r="F117" s="1174">
        <f t="shared" si="30"/>
        <v>0</v>
      </c>
      <c r="G117" s="1174">
        <f t="shared" si="30"/>
        <v>0</v>
      </c>
      <c r="H117" s="1003">
        <v>0</v>
      </c>
      <c r="I117" s="1003">
        <f>'鄉庫收支月報表(113年3月)'!I117+'鄉庫收支月報表(113年4月)'!H117</f>
        <v>0</v>
      </c>
      <c r="J117" s="1003">
        <v>0</v>
      </c>
      <c r="K117" s="1489">
        <f>'鄉庫收支月報表(113年3月)'!K117+'鄉庫收支月報表(113年4月)'!J117</f>
        <v>0</v>
      </c>
    </row>
    <row r="118" spans="1:11" ht="20.25" customHeight="1">
      <c r="A118" s="1021"/>
      <c r="B118" s="1024" t="s">
        <v>912</v>
      </c>
      <c r="C118" s="1021"/>
      <c r="D118" s="1021"/>
      <c r="E118" s="1021"/>
      <c r="F118" s="1174">
        <f t="shared" si="30"/>
        <v>19260029</v>
      </c>
      <c r="G118" s="1174">
        <f t="shared" si="30"/>
        <v>68617683</v>
      </c>
      <c r="H118" s="1174">
        <f>H56+H91</f>
        <v>9396320</v>
      </c>
      <c r="I118" s="1174">
        <f t="shared" ref="I118:K118" si="32">I56+I91</f>
        <v>40285259</v>
      </c>
      <c r="J118" s="1174">
        <f t="shared" si="32"/>
        <v>9863709</v>
      </c>
      <c r="K118" s="1494">
        <f t="shared" si="32"/>
        <v>28332424</v>
      </c>
    </row>
    <row r="119" spans="1:11" ht="20.25" customHeight="1">
      <c r="A119" s="1021"/>
      <c r="B119" s="1021" t="s">
        <v>957</v>
      </c>
      <c r="C119" s="1021"/>
      <c r="D119" s="1021"/>
      <c r="E119" s="1021"/>
      <c r="F119" s="1003"/>
      <c r="G119" s="1003"/>
      <c r="H119" s="1025"/>
      <c r="I119" s="1026"/>
      <c r="J119" s="1026"/>
      <c r="K119" s="1490"/>
    </row>
    <row r="120" spans="1:11" ht="20.25" customHeight="1">
      <c r="A120" s="1021"/>
      <c r="B120" s="1021" t="s">
        <v>958</v>
      </c>
      <c r="C120" s="1021"/>
      <c r="D120" s="1021"/>
      <c r="E120" s="1021"/>
      <c r="F120" s="1003">
        <v>437125</v>
      </c>
      <c r="G120" s="1003">
        <f>'鄉庫收支月報表(113年3月)'!G120+'鄉庫收支月報表(113年4月)'!F120</f>
        <v>1963993</v>
      </c>
      <c r="H120" s="1027"/>
      <c r="I120" s="1028"/>
      <c r="J120" s="1028"/>
      <c r="K120" s="1491"/>
    </row>
    <row r="121" spans="1:11" ht="20.25" customHeight="1">
      <c r="A121" s="1021"/>
      <c r="B121" s="1021" t="s">
        <v>959</v>
      </c>
      <c r="C121" s="1021"/>
      <c r="D121" s="1021"/>
      <c r="E121" s="1021"/>
      <c r="F121" s="1003"/>
      <c r="G121" s="1003"/>
      <c r="H121" s="1027"/>
      <c r="I121" s="1028"/>
      <c r="J121" s="1028"/>
      <c r="K121" s="1491"/>
    </row>
    <row r="122" spans="1:11" ht="20.25" customHeight="1">
      <c r="A122" s="1021"/>
      <c r="B122" s="1021" t="s">
        <v>960</v>
      </c>
      <c r="C122" s="1021"/>
      <c r="D122" s="1021"/>
      <c r="E122" s="1021"/>
      <c r="F122" s="1003">
        <v>0</v>
      </c>
      <c r="G122" s="1003">
        <f>'鄉庫收支月報表(113年3月)'!G122+'鄉庫收支月報表(113年4月)'!F122</f>
        <v>93703</v>
      </c>
      <c r="H122" s="1027"/>
      <c r="I122" s="1028"/>
      <c r="J122" s="1028"/>
      <c r="K122" s="1491"/>
    </row>
    <row r="123" spans="1:11" ht="20.25" customHeight="1">
      <c r="A123" s="1005"/>
      <c r="B123" s="1021" t="s">
        <v>956</v>
      </c>
      <c r="C123" s="1005"/>
      <c r="D123" s="1005"/>
      <c r="E123" s="1005"/>
      <c r="F123" s="1003"/>
      <c r="G123" s="1003"/>
      <c r="H123" s="1027"/>
      <c r="I123" s="1028"/>
      <c r="J123" s="1028"/>
      <c r="K123" s="1491"/>
    </row>
    <row r="124" spans="1:11" ht="20.25" customHeight="1">
      <c r="A124" s="1021"/>
      <c r="B124" s="1021" t="s">
        <v>961</v>
      </c>
      <c r="C124" s="1021"/>
      <c r="D124" s="1021"/>
      <c r="E124" s="1021"/>
      <c r="F124" s="1003"/>
      <c r="G124" s="1003"/>
      <c r="H124" s="1027"/>
      <c r="I124" s="1028"/>
      <c r="J124" s="1028"/>
      <c r="K124" s="1491"/>
    </row>
    <row r="125" spans="1:11" ht="20.25" customHeight="1">
      <c r="A125" s="1021" t="s">
        <v>962</v>
      </c>
      <c r="B125" s="1021"/>
      <c r="C125" s="1021"/>
      <c r="D125" s="1021"/>
      <c r="E125" s="1021"/>
      <c r="F125" s="1003"/>
      <c r="G125" s="1003"/>
      <c r="H125" s="1027"/>
      <c r="I125" s="1028"/>
      <c r="J125" s="1028"/>
      <c r="K125" s="1491"/>
    </row>
    <row r="126" spans="1:11" ht="20.25" customHeight="1">
      <c r="A126" s="1021"/>
      <c r="B126" s="1021" t="s">
        <v>2192</v>
      </c>
      <c r="C126" s="1021"/>
      <c r="D126" s="1021"/>
      <c r="E126" s="1021"/>
      <c r="F126" s="1003"/>
      <c r="G126" s="1003"/>
      <c r="H126" s="1027"/>
      <c r="I126" s="1028"/>
      <c r="J126" s="1028"/>
      <c r="K126" s="1491"/>
    </row>
    <row r="127" spans="1:11" ht="20.25" customHeight="1">
      <c r="A127" s="1024" t="s">
        <v>2186</v>
      </c>
      <c r="B127" s="1021"/>
      <c r="C127" s="1021"/>
      <c r="D127" s="1021"/>
      <c r="E127" s="1038"/>
      <c r="F127" s="1174">
        <f>F118+F120+F122</f>
        <v>19697154</v>
      </c>
      <c r="G127" s="1003">
        <f>SUM(G118:G126)</f>
        <v>70675379</v>
      </c>
      <c r="H127" s="1027"/>
      <c r="I127" s="1028"/>
      <c r="J127" s="1028"/>
      <c r="K127" s="1491"/>
    </row>
    <row r="128" spans="1:11" ht="20.25" customHeight="1">
      <c r="A128" s="1021" t="s">
        <v>963</v>
      </c>
      <c r="B128" s="1021"/>
      <c r="C128" s="1021"/>
      <c r="D128" s="1021"/>
      <c r="E128" s="1039"/>
      <c r="F128" s="1174">
        <f>F53-F127</f>
        <v>360430739</v>
      </c>
      <c r="G128" s="1003"/>
      <c r="H128" s="1027"/>
      <c r="I128" s="1028"/>
      <c r="J128" s="1028"/>
      <c r="K128" s="1491"/>
    </row>
    <row r="129" spans="1:11" ht="20.25" customHeight="1">
      <c r="A129" s="1021" t="s">
        <v>2187</v>
      </c>
      <c r="B129" s="1021"/>
      <c r="C129" s="1021"/>
      <c r="D129" s="1021"/>
      <c r="E129" s="1021"/>
      <c r="F129" s="1174">
        <f>SUM(F127:F128)</f>
        <v>380127893</v>
      </c>
      <c r="G129" s="1003"/>
      <c r="H129" s="1027"/>
      <c r="I129" s="1028"/>
      <c r="J129" s="1028"/>
      <c r="K129" s="1491"/>
    </row>
    <row r="130" spans="1:11" ht="20.25" customHeight="1">
      <c r="A130" s="1021" t="s">
        <v>964</v>
      </c>
      <c r="B130" s="1021"/>
      <c r="C130" s="1021"/>
      <c r="D130" s="1021"/>
      <c r="E130" s="1021"/>
      <c r="F130" s="1003">
        <v>291082</v>
      </c>
      <c r="G130" s="1003"/>
      <c r="H130" s="1040"/>
      <c r="I130" s="1028"/>
      <c r="J130" s="1028"/>
      <c r="K130" s="1491"/>
    </row>
    <row r="131" spans="1:11" ht="20.25" customHeight="1">
      <c r="A131" s="1024" t="s">
        <v>965</v>
      </c>
      <c r="B131" s="1021"/>
      <c r="C131" s="1021"/>
      <c r="D131" s="1021"/>
      <c r="E131" s="1021"/>
      <c r="F131" s="1174">
        <f>F53-F127+F130</f>
        <v>360721821</v>
      </c>
      <c r="G131" s="1003"/>
      <c r="H131" s="1041"/>
      <c r="I131" s="1032"/>
      <c r="J131" s="1032"/>
      <c r="K131" s="1492"/>
    </row>
    <row r="132" spans="1:11" ht="23.25" customHeight="1">
      <c r="A132" s="1005" t="s">
        <v>966</v>
      </c>
      <c r="B132" s="1005"/>
      <c r="C132" s="1005"/>
      <c r="D132" s="1005"/>
      <c r="E132" s="1005" t="s">
        <v>967</v>
      </c>
      <c r="F132" s="1739" t="s">
        <v>2188</v>
      </c>
      <c r="G132" s="1740"/>
      <c r="H132" s="1006" t="s">
        <v>968</v>
      </c>
      <c r="I132" s="1006"/>
      <c r="J132" s="1741" t="s">
        <v>2350</v>
      </c>
      <c r="K132" s="1741"/>
    </row>
    <row r="133" spans="1:11" ht="17.399999999999999">
      <c r="A133" s="1005"/>
      <c r="B133" s="1005"/>
      <c r="C133" s="1005"/>
      <c r="D133" s="1005"/>
      <c r="E133" s="1005"/>
      <c r="F133" s="1742" t="s">
        <v>2189</v>
      </c>
      <c r="G133" s="1743"/>
      <c r="H133" s="1006"/>
      <c r="I133" s="1006"/>
      <c r="J133" s="1006"/>
      <c r="K133" s="1006"/>
    </row>
    <row r="134" spans="1:11" ht="17.399999999999999">
      <c r="A134" s="1005" t="s">
        <v>970</v>
      </c>
    </row>
    <row r="135" spans="1:11" ht="17.399999999999999">
      <c r="A135" s="1005" t="s">
        <v>2190</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8BB26FB9-2FBE-4D3E-BC93-CEC733167B46}"/>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E3809-540A-4A5F-8D78-7093780F593E}">
  <sheetPr>
    <tabColor rgb="FFFF0000"/>
  </sheetPr>
  <dimension ref="A1:M135"/>
  <sheetViews>
    <sheetView showGridLines="0" zoomScale="115" zoomScaleNormal="115" workbookViewId="0">
      <pane xSplit="5" topLeftCell="F1" activePane="topRight" state="frozen"/>
      <selection pane="topRight" activeCell="K12" sqref="K12"/>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36" t="s">
        <v>1293</v>
      </c>
      <c r="B1" s="1736"/>
      <c r="C1" s="1736"/>
      <c r="D1" s="1736"/>
      <c r="E1" s="1005"/>
      <c r="F1" s="1006"/>
      <c r="G1" s="1006"/>
      <c r="H1" s="1006"/>
      <c r="I1" s="1006"/>
      <c r="J1" s="1007" t="s">
        <v>871</v>
      </c>
      <c r="K1" s="1008" t="s">
        <v>872</v>
      </c>
      <c r="L1" s="1009" t="s">
        <v>873</v>
      </c>
    </row>
    <row r="2" spans="1:12" ht="21" customHeight="1">
      <c r="A2" s="1737" t="s">
        <v>2174</v>
      </c>
      <c r="B2" s="1737"/>
      <c r="C2" s="1737"/>
      <c r="D2" s="1737"/>
      <c r="E2" s="1011" t="s">
        <v>874</v>
      </c>
      <c r="F2" s="1012"/>
      <c r="G2" s="1012"/>
      <c r="H2" s="1012"/>
      <c r="I2" s="1012"/>
      <c r="J2" s="1007" t="s">
        <v>2175</v>
      </c>
      <c r="K2" s="1013" t="s">
        <v>875</v>
      </c>
    </row>
    <row r="3" spans="1:12" ht="33">
      <c r="A3" s="1738" t="s">
        <v>2176</v>
      </c>
      <c r="B3" s="1738"/>
      <c r="C3" s="1738"/>
      <c r="D3" s="1738"/>
      <c r="E3" s="1738"/>
      <c r="F3" s="1738"/>
      <c r="G3" s="1738"/>
      <c r="H3" s="1738"/>
      <c r="I3" s="1738"/>
      <c r="J3" s="1738"/>
      <c r="K3" s="1738"/>
    </row>
    <row r="4" spans="1:12" ht="27" customHeight="1">
      <c r="A4" s="1014"/>
      <c r="B4" s="1014"/>
      <c r="C4" s="1014"/>
      <c r="D4" s="1014"/>
      <c r="E4" s="1014" t="s">
        <v>876</v>
      </c>
      <c r="F4" s="1015"/>
      <c r="G4" s="1016" t="s">
        <v>2355</v>
      </c>
      <c r="H4" s="1006"/>
      <c r="I4" s="1015"/>
      <c r="J4" s="1015"/>
      <c r="K4" s="1017" t="s">
        <v>877</v>
      </c>
    </row>
    <row r="5" spans="1:12" ht="23.25" customHeight="1">
      <c r="A5" s="1730" t="s">
        <v>2178</v>
      </c>
      <c r="B5" s="1730"/>
      <c r="C5" s="1730"/>
      <c r="D5" s="1730"/>
      <c r="E5" s="1731"/>
      <c r="F5" s="1734" t="s">
        <v>2179</v>
      </c>
      <c r="G5" s="1735"/>
      <c r="H5" s="1018" t="s">
        <v>2180</v>
      </c>
      <c r="I5" s="1019" t="s">
        <v>878</v>
      </c>
      <c r="J5" s="1018" t="s">
        <v>2181</v>
      </c>
      <c r="K5" s="1488" t="s">
        <v>879</v>
      </c>
    </row>
    <row r="6" spans="1:12" ht="23.25" customHeight="1">
      <c r="A6" s="1732"/>
      <c r="B6" s="1732"/>
      <c r="C6" s="1732"/>
      <c r="D6" s="1732"/>
      <c r="E6" s="1733"/>
      <c r="F6" s="1007" t="s">
        <v>2182</v>
      </c>
      <c r="G6" s="1007" t="s">
        <v>2183</v>
      </c>
      <c r="H6" s="1007" t="s">
        <v>2182</v>
      </c>
      <c r="I6" s="1007" t="s">
        <v>2183</v>
      </c>
      <c r="J6" s="1007" t="s">
        <v>2182</v>
      </c>
      <c r="K6" s="1487" t="s">
        <v>2183</v>
      </c>
    </row>
    <row r="7" spans="1:12" ht="19.5" customHeight="1">
      <c r="A7" s="1005"/>
      <c r="B7" s="1020" t="s">
        <v>880</v>
      </c>
      <c r="C7" s="1005"/>
      <c r="D7" s="1005"/>
      <c r="E7" s="1005"/>
      <c r="F7" s="1174">
        <f t="shared" ref="F7:G7" si="0">F8+F18+F19+F20+F21+F22+F25+F31+F34+F35+F36</f>
        <v>27813677</v>
      </c>
      <c r="G7" s="1174">
        <f t="shared" si="0"/>
        <v>126542738</v>
      </c>
      <c r="H7" s="1174">
        <f>H8+H18+H19+H20+H21+H22+H25+H31+H34+H35+H36</f>
        <v>27812549</v>
      </c>
      <c r="I7" s="1174">
        <f t="shared" ref="I7:K7" si="1">I8+I18+I19+I20+I21+I22+I25+I31+I34+I35+I36</f>
        <v>114136355</v>
      </c>
      <c r="J7" s="1174">
        <f t="shared" si="1"/>
        <v>1128</v>
      </c>
      <c r="K7" s="1494">
        <f t="shared" si="1"/>
        <v>12406383</v>
      </c>
    </row>
    <row r="8" spans="1:12" ht="19.5" customHeight="1">
      <c r="A8" s="1021"/>
      <c r="B8" s="1021"/>
      <c r="C8" s="1022" t="s">
        <v>881</v>
      </c>
      <c r="D8" s="1021"/>
      <c r="E8" s="1021"/>
      <c r="F8" s="1174">
        <f t="shared" ref="F8:G8" si="2">F9+F10+F11+F12+F13+F16+F17</f>
        <v>13908399</v>
      </c>
      <c r="G8" s="1174">
        <f t="shared" si="2"/>
        <v>91039783</v>
      </c>
      <c r="H8" s="1174">
        <f>H9+H10+H11+H12+H13+H16+H17</f>
        <v>13908399</v>
      </c>
      <c r="I8" s="1174">
        <f t="shared" ref="I8:K8" si="3">I9+I10+I11+I12+I13+I16+I17</f>
        <v>91039783</v>
      </c>
      <c r="J8" s="1174">
        <f t="shared" si="3"/>
        <v>0</v>
      </c>
      <c r="K8" s="1494">
        <f t="shared" si="3"/>
        <v>0</v>
      </c>
    </row>
    <row r="9" spans="1:12" ht="19.5" customHeight="1">
      <c r="A9" s="1021"/>
      <c r="B9" s="1021"/>
      <c r="C9" s="1022"/>
      <c r="D9" s="1021" t="s">
        <v>882</v>
      </c>
      <c r="E9" s="1005"/>
      <c r="F9" s="1174">
        <f>H9+J9</f>
        <v>1612822</v>
      </c>
      <c r="G9" s="1174">
        <f>I9+K9</f>
        <v>1669813</v>
      </c>
      <c r="H9" s="1003">
        <v>1612822</v>
      </c>
      <c r="I9" s="1003">
        <f>'鄉庫收支月報表(113年4月)'!I9+'鄉庫收支月報表(113年5月)'!H9</f>
        <v>1669813</v>
      </c>
      <c r="J9" s="1003">
        <v>0</v>
      </c>
      <c r="K9" s="1489">
        <f>'鄉庫收支月報表(113年4月)'!K9+'鄉庫收支月報表(113年5月)'!J9</f>
        <v>0</v>
      </c>
    </row>
    <row r="10" spans="1:12" ht="19.5" customHeight="1">
      <c r="A10" s="1021"/>
      <c r="B10" s="1021"/>
      <c r="C10" s="1022"/>
      <c r="D10" s="1021" t="s">
        <v>883</v>
      </c>
      <c r="E10" s="1021"/>
      <c r="F10" s="1174">
        <f t="shared" ref="F10:G12" si="4">H10+J10</f>
        <v>35579</v>
      </c>
      <c r="G10" s="1174">
        <f t="shared" si="4"/>
        <v>181115</v>
      </c>
      <c r="H10" s="1003">
        <v>35579</v>
      </c>
      <c r="I10" s="1003">
        <f>'鄉庫收支月報表(113年4月)'!I10+'鄉庫收支月報表(113年5月)'!H10</f>
        <v>181115</v>
      </c>
      <c r="J10" s="1003">
        <v>0</v>
      </c>
      <c r="K10" s="1489">
        <f>'鄉庫收支月報表(113年4月)'!K10+'鄉庫收支月報表(113年5月)'!J10</f>
        <v>0</v>
      </c>
    </row>
    <row r="11" spans="1:12" ht="19.5" customHeight="1">
      <c r="A11" s="1021"/>
      <c r="B11" s="1021"/>
      <c r="C11" s="1022"/>
      <c r="D11" s="1021" t="s">
        <v>884</v>
      </c>
      <c r="E11" s="1021"/>
      <c r="F11" s="1174">
        <f t="shared" si="4"/>
        <v>2425</v>
      </c>
      <c r="G11" s="1174">
        <f t="shared" si="4"/>
        <v>9058</v>
      </c>
      <c r="H11" s="1003">
        <v>2425</v>
      </c>
      <c r="I11" s="1003">
        <f>'鄉庫收支月報表(113年4月)'!I11+'鄉庫收支月報表(113年5月)'!H11</f>
        <v>9058</v>
      </c>
      <c r="J11" s="1003">
        <v>0</v>
      </c>
      <c r="K11" s="1489">
        <f>'鄉庫收支月報表(113年4月)'!K11+'鄉庫收支月報表(113年5月)'!J11</f>
        <v>0</v>
      </c>
    </row>
    <row r="12" spans="1:12" ht="19.5" customHeight="1">
      <c r="A12" s="1021"/>
      <c r="B12" s="1021"/>
      <c r="C12" s="1022"/>
      <c r="D12" s="1021" t="s">
        <v>885</v>
      </c>
      <c r="E12" s="1021"/>
      <c r="F12" s="1174">
        <f t="shared" si="4"/>
        <v>360000</v>
      </c>
      <c r="G12" s="1174">
        <f t="shared" si="4"/>
        <v>680320</v>
      </c>
      <c r="H12" s="1003">
        <v>360000</v>
      </c>
      <c r="I12" s="1003">
        <f>'鄉庫收支月報表(113年4月)'!I12+'鄉庫收支月報表(113年5月)'!H12</f>
        <v>680320</v>
      </c>
      <c r="J12" s="1003">
        <v>0</v>
      </c>
      <c r="K12" s="1489">
        <f>'鄉庫收支月報表(113年4月)'!K12+'鄉庫收支月報表(113年5月)'!J12</f>
        <v>0</v>
      </c>
    </row>
    <row r="13" spans="1:12" ht="19.5" customHeight="1">
      <c r="A13" s="1021"/>
      <c r="B13" s="1021"/>
      <c r="C13" s="1022"/>
      <c r="D13" s="1021" t="s">
        <v>886</v>
      </c>
      <c r="E13" s="1021"/>
      <c r="F13" s="1174">
        <f>H13+J13</f>
        <v>3573</v>
      </c>
      <c r="G13" s="1174">
        <f>I13+K13</f>
        <v>62488</v>
      </c>
      <c r="H13" s="1174">
        <f>SUM(H14:H15)</f>
        <v>3573</v>
      </c>
      <c r="I13" s="1174">
        <f t="shared" ref="I13:K13" si="5">SUM(I14:I15)</f>
        <v>62488</v>
      </c>
      <c r="J13" s="1174">
        <f t="shared" si="5"/>
        <v>0</v>
      </c>
      <c r="K13" s="1494">
        <f t="shared" si="5"/>
        <v>0</v>
      </c>
    </row>
    <row r="14" spans="1:12" ht="19.5" customHeight="1">
      <c r="A14" s="1021"/>
      <c r="B14" s="1021"/>
      <c r="C14" s="1022"/>
      <c r="D14" s="1021"/>
      <c r="E14" s="1021" t="s">
        <v>887</v>
      </c>
      <c r="F14" s="1174">
        <f t="shared" ref="F14:G28" si="6">H14+J14</f>
        <v>0</v>
      </c>
      <c r="G14" s="1174">
        <f t="shared" si="6"/>
        <v>0</v>
      </c>
      <c r="H14" s="1003">
        <v>0</v>
      </c>
      <c r="I14" s="1003">
        <f>'鄉庫收支月報表(113年4月)'!I14+'鄉庫收支月報表(113年5月)'!H14</f>
        <v>0</v>
      </c>
      <c r="J14" s="1003">
        <v>0</v>
      </c>
      <c r="K14" s="1489">
        <f>'鄉庫收支月報表(113年4月)'!K14+'鄉庫收支月報表(113年5月)'!J14</f>
        <v>0</v>
      </c>
    </row>
    <row r="15" spans="1:12" ht="19.5" customHeight="1">
      <c r="A15" s="1021"/>
      <c r="B15" s="1021"/>
      <c r="C15" s="1022"/>
      <c r="D15" s="1021"/>
      <c r="E15" s="1021" t="s">
        <v>888</v>
      </c>
      <c r="F15" s="1174">
        <f t="shared" si="6"/>
        <v>3573</v>
      </c>
      <c r="G15" s="1174">
        <f t="shared" si="6"/>
        <v>62488</v>
      </c>
      <c r="H15" s="1003">
        <v>3573</v>
      </c>
      <c r="I15" s="1003">
        <f>'鄉庫收支月報表(113年4月)'!I15+'鄉庫收支月報表(113年5月)'!H15</f>
        <v>62488</v>
      </c>
      <c r="J15" s="1003">
        <v>0</v>
      </c>
      <c r="K15" s="1489">
        <f>'鄉庫收支月報表(113年4月)'!K15+'鄉庫收支月報表(113年5月)'!J15</f>
        <v>0</v>
      </c>
    </row>
    <row r="16" spans="1:12" ht="19.5" customHeight="1">
      <c r="A16" s="1021"/>
      <c r="B16" s="1021"/>
      <c r="C16" s="1022"/>
      <c r="D16" s="1021" t="s">
        <v>889</v>
      </c>
      <c r="E16" s="1021"/>
      <c r="F16" s="1174">
        <f t="shared" si="6"/>
        <v>11894000</v>
      </c>
      <c r="G16" s="1174">
        <f t="shared" si="6"/>
        <v>88436989</v>
      </c>
      <c r="H16" s="1003">
        <v>11894000</v>
      </c>
      <c r="I16" s="1003">
        <f>'鄉庫收支月報表(113年4月)'!I16+'鄉庫收支月報表(113年5月)'!H16</f>
        <v>88436989</v>
      </c>
      <c r="J16" s="1003">
        <v>0</v>
      </c>
      <c r="K16" s="1489">
        <f>'鄉庫收支月報表(113年4月)'!K16+'鄉庫收支月報表(113年5月)'!J16</f>
        <v>0</v>
      </c>
    </row>
    <row r="17" spans="1:11" ht="19.5" customHeight="1">
      <c r="A17" s="1021"/>
      <c r="B17" s="1021"/>
      <c r="C17" s="1022"/>
      <c r="D17" s="1021" t="s">
        <v>890</v>
      </c>
      <c r="E17" s="1021"/>
      <c r="F17" s="1174">
        <f t="shared" si="6"/>
        <v>0</v>
      </c>
      <c r="G17" s="1174">
        <f t="shared" si="6"/>
        <v>0</v>
      </c>
      <c r="H17" s="1003">
        <v>0</v>
      </c>
      <c r="I17" s="1003">
        <f>'鄉庫收支月報表(113年4月)'!I17+'鄉庫收支月報表(113年5月)'!H17</f>
        <v>0</v>
      </c>
      <c r="J17" s="1003">
        <v>0</v>
      </c>
      <c r="K17" s="1489">
        <f>'鄉庫收支月報表(113年4月)'!K17+'鄉庫收支月報表(113年5月)'!J17</f>
        <v>0</v>
      </c>
    </row>
    <row r="18" spans="1:11" ht="19.5" customHeight="1">
      <c r="A18" s="1021"/>
      <c r="B18" s="1021"/>
      <c r="C18" s="1023" t="s">
        <v>891</v>
      </c>
      <c r="D18" s="1021"/>
      <c r="E18" s="1021"/>
      <c r="F18" s="1174">
        <f t="shared" si="6"/>
        <v>0</v>
      </c>
      <c r="G18" s="1174">
        <f t="shared" si="6"/>
        <v>0</v>
      </c>
      <c r="H18" s="1003">
        <v>0</v>
      </c>
      <c r="I18" s="1003">
        <f>'鄉庫收支月報表(113年4月)'!I18+'鄉庫收支月報表(113年5月)'!H18</f>
        <v>0</v>
      </c>
      <c r="J18" s="1003">
        <v>0</v>
      </c>
      <c r="K18" s="1489">
        <f>'鄉庫收支月報表(113年4月)'!K18+'鄉庫收支月報表(113年5月)'!J18</f>
        <v>0</v>
      </c>
    </row>
    <row r="19" spans="1:11" ht="19.5" customHeight="1">
      <c r="A19" s="1021"/>
      <c r="B19" s="1021"/>
      <c r="C19" s="1023" t="s">
        <v>892</v>
      </c>
      <c r="D19" s="1021"/>
      <c r="E19" s="1021"/>
      <c r="F19" s="1174">
        <f t="shared" si="6"/>
        <v>8244</v>
      </c>
      <c r="G19" s="1174">
        <f t="shared" si="6"/>
        <v>9772</v>
      </c>
      <c r="H19" s="1003">
        <v>8244</v>
      </c>
      <c r="I19" s="1003">
        <f>'鄉庫收支月報表(113年4月)'!I19+'鄉庫收支月報表(113年5月)'!H19</f>
        <v>9772</v>
      </c>
      <c r="J19" s="1003">
        <v>0</v>
      </c>
      <c r="K19" s="1489">
        <f>'鄉庫收支月報表(113年4月)'!K19+'鄉庫收支月報表(113年5月)'!J19</f>
        <v>0</v>
      </c>
    </row>
    <row r="20" spans="1:11" ht="19.5" customHeight="1">
      <c r="A20" s="1021"/>
      <c r="B20" s="1021"/>
      <c r="C20" s="1023" t="s">
        <v>893</v>
      </c>
      <c r="D20" s="1021"/>
      <c r="E20" s="1021"/>
      <c r="F20" s="1174">
        <f t="shared" si="6"/>
        <v>738821</v>
      </c>
      <c r="G20" s="1174">
        <f t="shared" si="6"/>
        <v>3459605</v>
      </c>
      <c r="H20" s="1003">
        <v>738821</v>
      </c>
      <c r="I20" s="1003">
        <f>'鄉庫收支月報表(113年4月)'!I20+'鄉庫收支月報表(113年5月)'!H20</f>
        <v>3459605</v>
      </c>
      <c r="J20" s="1003">
        <v>0</v>
      </c>
      <c r="K20" s="1489">
        <f>'鄉庫收支月報表(113年4月)'!K20+'鄉庫收支月報表(113年5月)'!J20</f>
        <v>0</v>
      </c>
    </row>
    <row r="21" spans="1:11" ht="19.5" customHeight="1">
      <c r="A21" s="1021"/>
      <c r="B21" s="1021"/>
      <c r="C21" s="1023" t="s">
        <v>894</v>
      </c>
      <c r="D21" s="1021"/>
      <c r="E21" s="1021"/>
      <c r="F21" s="1174">
        <f t="shared" si="6"/>
        <v>0</v>
      </c>
      <c r="G21" s="1174">
        <f t="shared" si="6"/>
        <v>0</v>
      </c>
      <c r="H21" s="1003">
        <v>0</v>
      </c>
      <c r="I21" s="1003">
        <f>'鄉庫收支月報表(113年4月)'!I21+'鄉庫收支月報表(113年5月)'!H21</f>
        <v>0</v>
      </c>
      <c r="J21" s="1003">
        <v>0</v>
      </c>
      <c r="K21" s="1489">
        <f>'鄉庫收支月報表(113年4月)'!K21+'鄉庫收支月報表(113年5月)'!J21</f>
        <v>0</v>
      </c>
    </row>
    <row r="22" spans="1:11" ht="19.5" customHeight="1">
      <c r="A22" s="1021"/>
      <c r="B22" s="1021"/>
      <c r="C22" s="1023" t="s">
        <v>895</v>
      </c>
      <c r="D22" s="1021"/>
      <c r="E22" s="1021"/>
      <c r="F22" s="1174">
        <f t="shared" si="6"/>
        <v>60000</v>
      </c>
      <c r="G22" s="1174">
        <f t="shared" si="6"/>
        <v>405689</v>
      </c>
      <c r="H22" s="1174">
        <f>SUM(H23:H24)</f>
        <v>60000</v>
      </c>
      <c r="I22" s="1174">
        <f t="shared" ref="I22:K22" si="7">SUM(I23:I24)</f>
        <v>405689</v>
      </c>
      <c r="J22" s="1174">
        <f t="shared" si="7"/>
        <v>0</v>
      </c>
      <c r="K22" s="1494">
        <f t="shared" si="7"/>
        <v>0</v>
      </c>
    </row>
    <row r="23" spans="1:11" ht="19.5" customHeight="1">
      <c r="A23" s="1021"/>
      <c r="B23" s="1021"/>
      <c r="C23" s="1005"/>
      <c r="D23" s="1023" t="s">
        <v>896</v>
      </c>
      <c r="E23" s="1021"/>
      <c r="F23" s="1174">
        <f t="shared" si="6"/>
        <v>60000</v>
      </c>
      <c r="G23" s="1174">
        <f t="shared" si="6"/>
        <v>405689</v>
      </c>
      <c r="H23" s="1003">
        <v>60000</v>
      </c>
      <c r="I23" s="1003">
        <f>'鄉庫收支月報表(113年4月)'!I23+'鄉庫收支月報表(113年5月)'!H23</f>
        <v>405689</v>
      </c>
      <c r="J23" s="1003">
        <v>0</v>
      </c>
      <c r="K23" s="1489">
        <f>'鄉庫收支月報表(113年4月)'!K23+'鄉庫收支月報表(113年5月)'!J23</f>
        <v>0</v>
      </c>
    </row>
    <row r="24" spans="1:11" ht="19.5" customHeight="1">
      <c r="A24" s="1021"/>
      <c r="B24" s="1021"/>
      <c r="C24" s="1021"/>
      <c r="D24" s="1021" t="s">
        <v>897</v>
      </c>
      <c r="E24" s="1021"/>
      <c r="F24" s="1174">
        <f t="shared" si="6"/>
        <v>0</v>
      </c>
      <c r="G24" s="1174">
        <f t="shared" si="6"/>
        <v>0</v>
      </c>
      <c r="H24" s="1003">
        <v>0</v>
      </c>
      <c r="I24" s="1003">
        <f>'鄉庫收支月報表(113年4月)'!I24+'鄉庫收支月報表(113年5月)'!H24</f>
        <v>0</v>
      </c>
      <c r="J24" s="1003">
        <v>0</v>
      </c>
      <c r="K24" s="1489">
        <f>'鄉庫收支月報表(113年4月)'!K24+'鄉庫收支月報表(113年5月)'!J24</f>
        <v>0</v>
      </c>
    </row>
    <row r="25" spans="1:11" ht="19.5" customHeight="1">
      <c r="A25" s="1021"/>
      <c r="B25" s="1021"/>
      <c r="C25" s="1021" t="s">
        <v>898</v>
      </c>
      <c r="D25" s="1021"/>
      <c r="E25" s="1021"/>
      <c r="F25" s="1174">
        <f t="shared" si="6"/>
        <v>0</v>
      </c>
      <c r="G25" s="1174">
        <f t="shared" si="6"/>
        <v>0</v>
      </c>
      <c r="H25" s="1174">
        <f>SUM(H26:H28)</f>
        <v>0</v>
      </c>
      <c r="I25" s="1174">
        <v>0</v>
      </c>
      <c r="J25" s="1174">
        <v>0</v>
      </c>
      <c r="K25" s="1494">
        <v>0</v>
      </c>
    </row>
    <row r="26" spans="1:11" ht="19.5" customHeight="1">
      <c r="A26" s="1021"/>
      <c r="B26" s="1021"/>
      <c r="C26" s="1021"/>
      <c r="D26" s="1021" t="s">
        <v>899</v>
      </c>
      <c r="E26" s="1021"/>
      <c r="F26" s="1174">
        <f t="shared" si="6"/>
        <v>0</v>
      </c>
      <c r="G26" s="1174">
        <f t="shared" si="6"/>
        <v>0</v>
      </c>
      <c r="H26" s="1003">
        <v>0</v>
      </c>
      <c r="I26" s="1003">
        <v>0</v>
      </c>
      <c r="J26" s="1003">
        <v>0</v>
      </c>
      <c r="K26" s="1489">
        <f>'鄉庫收支月報表(113年4月)'!K26+'鄉庫收支月報表(113年5月)'!J26</f>
        <v>0</v>
      </c>
    </row>
    <row r="27" spans="1:11" ht="19.5" customHeight="1">
      <c r="A27" s="1021"/>
      <c r="B27" s="1021"/>
      <c r="C27" s="1021"/>
      <c r="D27" s="1021" t="s">
        <v>900</v>
      </c>
      <c r="E27" s="1021"/>
      <c r="F27" s="1174">
        <f t="shared" si="6"/>
        <v>0</v>
      </c>
      <c r="G27" s="1174">
        <f t="shared" si="6"/>
        <v>0</v>
      </c>
      <c r="H27" s="1003">
        <v>0</v>
      </c>
      <c r="I27" s="1003">
        <v>0</v>
      </c>
      <c r="J27" s="1003">
        <v>0</v>
      </c>
      <c r="K27" s="1489">
        <f>'鄉庫收支月報表(113年4月)'!K27+'鄉庫收支月報表(113年5月)'!J27</f>
        <v>0</v>
      </c>
    </row>
    <row r="28" spans="1:11" ht="19.5" customHeight="1">
      <c r="A28" s="1021"/>
      <c r="B28" s="1021"/>
      <c r="C28" s="1021"/>
      <c r="D28" s="1021" t="s">
        <v>901</v>
      </c>
      <c r="E28" s="1021"/>
      <c r="F28" s="1174">
        <f t="shared" si="6"/>
        <v>0</v>
      </c>
      <c r="G28" s="1174">
        <f t="shared" si="6"/>
        <v>0</v>
      </c>
      <c r="H28" s="1003">
        <v>0</v>
      </c>
      <c r="I28" s="1003">
        <v>0</v>
      </c>
      <c r="J28" s="1003">
        <v>0</v>
      </c>
      <c r="K28" s="1489">
        <f>'鄉庫收支月報表(113年4月)'!K28+'鄉庫收支月報表(113年5月)'!J28</f>
        <v>0</v>
      </c>
    </row>
    <row r="29" spans="1:11" ht="18.600000000000001" customHeight="1">
      <c r="A29" s="1730" t="s">
        <v>2178</v>
      </c>
      <c r="B29" s="1730"/>
      <c r="C29" s="1730"/>
      <c r="D29" s="1730"/>
      <c r="E29" s="1731"/>
      <c r="F29" s="1734" t="s">
        <v>2179</v>
      </c>
      <c r="G29" s="1735"/>
      <c r="H29" s="1018" t="s">
        <v>2180</v>
      </c>
      <c r="I29" s="1019" t="s">
        <v>878</v>
      </c>
      <c r="J29" s="1018" t="s">
        <v>2181</v>
      </c>
      <c r="K29" s="1488" t="s">
        <v>879</v>
      </c>
    </row>
    <row r="30" spans="1:11" ht="18.600000000000001" customHeight="1">
      <c r="A30" s="1732"/>
      <c r="B30" s="1732"/>
      <c r="C30" s="1732"/>
      <c r="D30" s="1732"/>
      <c r="E30" s="1733"/>
      <c r="F30" s="1007" t="s">
        <v>2182</v>
      </c>
      <c r="G30" s="1007" t="s">
        <v>2183</v>
      </c>
      <c r="H30" s="1007" t="s">
        <v>2182</v>
      </c>
      <c r="I30" s="1007" t="s">
        <v>2183</v>
      </c>
      <c r="J30" s="1007" t="s">
        <v>2182</v>
      </c>
      <c r="K30" s="1487" t="s">
        <v>2183</v>
      </c>
    </row>
    <row r="31" spans="1:11" ht="19.5" customHeight="1">
      <c r="A31" s="1021"/>
      <c r="B31" s="1021"/>
      <c r="C31" s="1021" t="s">
        <v>902</v>
      </c>
      <c r="D31" s="1021"/>
      <c r="E31" s="1021"/>
      <c r="F31" s="1174">
        <f>H31+J31</f>
        <v>12938949</v>
      </c>
      <c r="G31" s="1174">
        <f>I31+K31</f>
        <v>30896456</v>
      </c>
      <c r="H31" s="1174">
        <f>SUM(H32:H33)</f>
        <v>12938949</v>
      </c>
      <c r="I31" s="1174">
        <f t="shared" ref="I31:K31" si="8">SUM(I32:I33)</f>
        <v>18532937</v>
      </c>
      <c r="J31" s="1174">
        <f t="shared" si="8"/>
        <v>0</v>
      </c>
      <c r="K31" s="1494">
        <f t="shared" si="8"/>
        <v>12363519</v>
      </c>
    </row>
    <row r="32" spans="1:11" ht="19.5" customHeight="1">
      <c r="A32" s="1021"/>
      <c r="B32" s="1021"/>
      <c r="C32" s="1021"/>
      <c r="D32" s="1021" t="s">
        <v>903</v>
      </c>
      <c r="E32" s="1021"/>
      <c r="F32" s="1174">
        <f t="shared" ref="F32:G42" si="9">H32+J32</f>
        <v>12938949</v>
      </c>
      <c r="G32" s="1174">
        <f t="shared" si="9"/>
        <v>30896456</v>
      </c>
      <c r="H32" s="1003">
        <v>12938949</v>
      </c>
      <c r="I32" s="1003">
        <f>'鄉庫收支月報表(113年4月)'!I32+'鄉庫收支月報表(113年5月)'!H32</f>
        <v>18532937</v>
      </c>
      <c r="J32" s="1003">
        <v>0</v>
      </c>
      <c r="K32" s="1489">
        <f>'鄉庫收支月報表(113年4月)'!K32+'鄉庫收支月報表(113年5月)'!J32</f>
        <v>12363519</v>
      </c>
    </row>
    <row r="33" spans="1:11" ht="19.5" customHeight="1">
      <c r="A33" s="1021"/>
      <c r="B33" s="1021"/>
      <c r="C33" s="1021"/>
      <c r="D33" s="1021" t="s">
        <v>904</v>
      </c>
      <c r="E33" s="1021"/>
      <c r="F33" s="1174">
        <f t="shared" si="9"/>
        <v>0</v>
      </c>
      <c r="G33" s="1174">
        <f t="shared" si="9"/>
        <v>0</v>
      </c>
      <c r="H33" s="1003">
        <v>0</v>
      </c>
      <c r="I33" s="1003">
        <f>'鄉庫收支月報表(113年4月)'!I33+'鄉庫收支月報表(113年5月)'!H33</f>
        <v>0</v>
      </c>
      <c r="J33" s="1003">
        <v>0</v>
      </c>
      <c r="K33" s="1489">
        <f>'鄉庫收支月報表(113年4月)'!K33+'鄉庫收支月報表(113年5月)'!J33</f>
        <v>0</v>
      </c>
    </row>
    <row r="34" spans="1:11" ht="19.5" customHeight="1">
      <c r="A34" s="1021"/>
      <c r="B34" s="1021"/>
      <c r="C34" s="1021" t="s">
        <v>905</v>
      </c>
      <c r="D34" s="1021"/>
      <c r="E34" s="1021"/>
      <c r="F34" s="1174">
        <f t="shared" si="9"/>
        <v>0</v>
      </c>
      <c r="G34" s="1174">
        <f t="shared" si="9"/>
        <v>0</v>
      </c>
      <c r="H34" s="1003">
        <v>0</v>
      </c>
      <c r="I34" s="1003">
        <f>'鄉庫收支月報表(113年4月)'!I34+'鄉庫收支月報表(113年5月)'!H34</f>
        <v>0</v>
      </c>
      <c r="J34" s="1003">
        <v>0</v>
      </c>
      <c r="K34" s="1489">
        <f>'鄉庫收支月報表(113年4月)'!K34+'鄉庫收支月報表(113年5月)'!J34</f>
        <v>0</v>
      </c>
    </row>
    <row r="35" spans="1:11" ht="19.5" customHeight="1">
      <c r="A35" s="1021"/>
      <c r="B35" s="1021"/>
      <c r="C35" s="1021" t="s">
        <v>906</v>
      </c>
      <c r="D35" s="1021"/>
      <c r="E35" s="1021"/>
      <c r="F35" s="1174">
        <f t="shared" si="9"/>
        <v>0</v>
      </c>
      <c r="G35" s="1174">
        <f t="shared" si="9"/>
        <v>0</v>
      </c>
      <c r="H35" s="1003">
        <v>0</v>
      </c>
      <c r="I35" s="1003">
        <f>'鄉庫收支月報表(113年4月)'!I35+'鄉庫收支月報表(113年5月)'!H35</f>
        <v>0</v>
      </c>
      <c r="J35" s="1003">
        <v>0</v>
      </c>
      <c r="K35" s="1489">
        <f>'鄉庫收支月報表(113年4月)'!K35+'鄉庫收支月報表(113年5月)'!J35</f>
        <v>0</v>
      </c>
    </row>
    <row r="36" spans="1:11" ht="19.5" customHeight="1">
      <c r="A36" s="1021"/>
      <c r="B36" s="1021"/>
      <c r="C36" s="1021" t="s">
        <v>907</v>
      </c>
      <c r="D36" s="1021"/>
      <c r="E36" s="1021"/>
      <c r="F36" s="1174">
        <f t="shared" si="9"/>
        <v>159264</v>
      </c>
      <c r="G36" s="1174">
        <f t="shared" si="9"/>
        <v>731433</v>
      </c>
      <c r="H36" s="1003">
        <v>158136</v>
      </c>
      <c r="I36" s="1003">
        <f>'鄉庫收支月報表(113年4月)'!I36+'鄉庫收支月報表(113年5月)'!H36</f>
        <v>688569</v>
      </c>
      <c r="J36" s="1003">
        <v>1128</v>
      </c>
      <c r="K36" s="1489">
        <f>'鄉庫收支月報表(113年4月)'!K36+'鄉庫收支月報表(113年5月)'!J36</f>
        <v>42864</v>
      </c>
    </row>
    <row r="37" spans="1:11" ht="19.5" customHeight="1">
      <c r="A37" s="1021"/>
      <c r="B37" s="1021" t="s">
        <v>955</v>
      </c>
      <c r="C37" s="1021"/>
      <c r="D37" s="1021"/>
      <c r="E37" s="1021"/>
      <c r="F37" s="1174">
        <f t="shared" si="9"/>
        <v>0</v>
      </c>
      <c r="G37" s="1174">
        <f t="shared" si="9"/>
        <v>0</v>
      </c>
      <c r="H37" s="1003">
        <f>SUM(H38)</f>
        <v>0</v>
      </c>
      <c r="I37" s="1003">
        <f t="shared" ref="I37:K37" si="10">SUM(I38)</f>
        <v>0</v>
      </c>
      <c r="J37" s="1003">
        <f t="shared" si="10"/>
        <v>0</v>
      </c>
      <c r="K37" s="1489">
        <f t="shared" si="10"/>
        <v>0</v>
      </c>
    </row>
    <row r="38" spans="1:11" ht="19.5" customHeight="1">
      <c r="A38" s="1021"/>
      <c r="B38" s="1021"/>
      <c r="C38" s="1021" t="s">
        <v>908</v>
      </c>
      <c r="D38" s="1021"/>
      <c r="E38" s="1021"/>
      <c r="F38" s="1174">
        <f t="shared" si="9"/>
        <v>0</v>
      </c>
      <c r="G38" s="1174">
        <f t="shared" si="9"/>
        <v>0</v>
      </c>
      <c r="H38" s="1003">
        <f>SUM(H39:H42)</f>
        <v>0</v>
      </c>
      <c r="I38" s="1003">
        <f t="shared" ref="I38:K38" si="11">SUM(I39:I42)</f>
        <v>0</v>
      </c>
      <c r="J38" s="1003">
        <f t="shared" si="11"/>
        <v>0</v>
      </c>
      <c r="K38" s="1489">
        <f t="shared" si="11"/>
        <v>0</v>
      </c>
    </row>
    <row r="39" spans="1:11" ht="19.5" customHeight="1">
      <c r="A39" s="1021"/>
      <c r="B39" s="1021"/>
      <c r="C39" s="1021"/>
      <c r="D39" s="1021" t="s">
        <v>909</v>
      </c>
      <c r="E39" s="1021"/>
      <c r="F39" s="1174">
        <f t="shared" si="9"/>
        <v>0</v>
      </c>
      <c r="G39" s="1174">
        <f t="shared" si="9"/>
        <v>0</v>
      </c>
      <c r="H39" s="1003">
        <v>0</v>
      </c>
      <c r="I39" s="1003">
        <f>'鄉庫收支月報表(113年4月)'!I39+'鄉庫收支月報表(113年5月)'!H39</f>
        <v>0</v>
      </c>
      <c r="J39" s="1003">
        <v>0</v>
      </c>
      <c r="K39" s="1489">
        <f>'鄉庫收支月報表(113年4月)'!K39+'鄉庫收支月報表(113年5月)'!J39</f>
        <v>0</v>
      </c>
    </row>
    <row r="40" spans="1:11" ht="19.5" customHeight="1">
      <c r="A40" s="1021"/>
      <c r="B40" s="1021"/>
      <c r="C40" s="1021"/>
      <c r="D40" s="1021" t="s">
        <v>910</v>
      </c>
      <c r="E40" s="1021"/>
      <c r="F40" s="1174">
        <f t="shared" si="9"/>
        <v>0</v>
      </c>
      <c r="G40" s="1174">
        <f t="shared" si="9"/>
        <v>0</v>
      </c>
      <c r="H40" s="1003">
        <v>0</v>
      </c>
      <c r="I40" s="1003">
        <f>'鄉庫收支月報表(113年4月)'!I40+'鄉庫收支月報表(113年5月)'!H40</f>
        <v>0</v>
      </c>
      <c r="J40" s="1003">
        <v>0</v>
      </c>
      <c r="K40" s="1489">
        <f>'鄉庫收支月報表(113年4月)'!K40+'鄉庫收支月報表(113年5月)'!J40</f>
        <v>0</v>
      </c>
    </row>
    <row r="41" spans="1:11" ht="19.5" customHeight="1">
      <c r="A41" s="1021"/>
      <c r="B41" s="1021"/>
      <c r="C41" s="1021"/>
      <c r="D41" s="1021" t="s">
        <v>911</v>
      </c>
      <c r="E41" s="1021"/>
      <c r="F41" s="1174">
        <f t="shared" si="9"/>
        <v>0</v>
      </c>
      <c r="G41" s="1174">
        <f t="shared" si="9"/>
        <v>0</v>
      </c>
      <c r="H41" s="1003">
        <v>0</v>
      </c>
      <c r="I41" s="1003">
        <f>'鄉庫收支月報表(113年4月)'!I41+'鄉庫收支月報表(113年5月)'!H41</f>
        <v>0</v>
      </c>
      <c r="J41" s="1003">
        <v>0</v>
      </c>
      <c r="K41" s="1489">
        <f>'鄉庫收支月報表(113年4月)'!K41+'鄉庫收支月報表(113年5月)'!J41</f>
        <v>0</v>
      </c>
    </row>
    <row r="42" spans="1:11" ht="19.5" customHeight="1">
      <c r="A42" s="1021"/>
      <c r="B42" s="1021"/>
      <c r="C42" s="1021"/>
      <c r="D42" s="1021" t="s">
        <v>897</v>
      </c>
      <c r="E42" s="1021"/>
      <c r="F42" s="1174">
        <f t="shared" si="9"/>
        <v>0</v>
      </c>
      <c r="G42" s="1174">
        <f t="shared" si="9"/>
        <v>0</v>
      </c>
      <c r="H42" s="1003"/>
      <c r="I42" s="1003">
        <f>'鄉庫收支月報表(113年4月)'!I42+'鄉庫收支月報表(113年5月)'!H42</f>
        <v>0</v>
      </c>
      <c r="J42" s="1003">
        <v>0</v>
      </c>
      <c r="K42" s="1489">
        <f>'鄉庫收支月報表(113年4月)'!K42+'鄉庫收支月報表(113年5月)'!J42</f>
        <v>0</v>
      </c>
    </row>
    <row r="43" spans="1:11" ht="19.5" customHeight="1">
      <c r="A43" s="1021"/>
      <c r="B43" s="1024" t="s">
        <v>912</v>
      </c>
      <c r="C43" s="1021"/>
      <c r="D43" s="1021"/>
      <c r="E43" s="1021"/>
      <c r="F43" s="1174">
        <f>F37+F7</f>
        <v>27813677</v>
      </c>
      <c r="G43" s="1174">
        <f t="shared" ref="G43:K43" si="12">G37+G7</f>
        <v>126542738</v>
      </c>
      <c r="H43" s="1174">
        <f t="shared" si="12"/>
        <v>27812549</v>
      </c>
      <c r="I43" s="1174">
        <f t="shared" si="12"/>
        <v>114136355</v>
      </c>
      <c r="J43" s="1174">
        <f t="shared" si="12"/>
        <v>1128</v>
      </c>
      <c r="K43" s="1494">
        <f t="shared" si="12"/>
        <v>12406383</v>
      </c>
    </row>
    <row r="44" spans="1:11" ht="19.5" customHeight="1">
      <c r="A44" s="1021"/>
      <c r="B44" s="1021" t="s">
        <v>913</v>
      </c>
      <c r="C44" s="1021"/>
      <c r="D44" s="1021"/>
      <c r="E44" s="1021"/>
      <c r="F44" s="1003"/>
      <c r="G44" s="1003"/>
      <c r="H44" s="1025"/>
      <c r="I44" s="1026"/>
      <c r="J44" s="1026"/>
      <c r="K44" s="1490"/>
    </row>
    <row r="45" spans="1:11" ht="19.5" customHeight="1">
      <c r="A45" s="1021"/>
      <c r="B45" s="1021" t="s">
        <v>914</v>
      </c>
      <c r="C45" s="1021"/>
      <c r="D45" s="1021"/>
      <c r="E45" s="1021"/>
      <c r="F45" s="1003"/>
      <c r="G45" s="1003"/>
      <c r="H45" s="1027"/>
      <c r="I45" s="1028"/>
      <c r="J45" s="1028"/>
      <c r="K45" s="1491"/>
    </row>
    <row r="46" spans="1:11" ht="19.5" customHeight="1">
      <c r="A46" s="1021"/>
      <c r="B46" s="1021" t="s">
        <v>915</v>
      </c>
      <c r="C46" s="1021"/>
      <c r="D46" s="1021"/>
      <c r="E46" s="1021"/>
      <c r="F46" s="1003"/>
      <c r="G46" s="1003"/>
      <c r="H46" s="1027"/>
      <c r="I46" s="1028"/>
      <c r="J46" s="1028"/>
      <c r="K46" s="1491"/>
    </row>
    <row r="47" spans="1:11" ht="19.5" customHeight="1">
      <c r="A47" s="1021"/>
      <c r="B47" s="1021" t="s">
        <v>916</v>
      </c>
      <c r="C47" s="1021"/>
      <c r="D47" s="1021"/>
      <c r="E47" s="1021"/>
      <c r="F47" s="1003"/>
      <c r="G47" s="1003"/>
      <c r="H47" s="1027"/>
      <c r="I47" s="1028"/>
      <c r="J47" s="1028"/>
      <c r="K47" s="1491"/>
    </row>
    <row r="48" spans="1:11" ht="19.5" customHeight="1">
      <c r="A48" s="1021"/>
      <c r="B48" s="1021" t="s">
        <v>917</v>
      </c>
      <c r="C48" s="1021"/>
      <c r="D48" s="1021"/>
      <c r="E48" s="1021"/>
      <c r="F48" s="1003"/>
      <c r="G48" s="1003"/>
      <c r="H48" s="1027"/>
      <c r="I48" s="1028"/>
      <c r="J48" s="1028"/>
      <c r="K48" s="1491"/>
    </row>
    <row r="49" spans="1:11" ht="19.5" customHeight="1">
      <c r="A49" s="1021" t="s">
        <v>918</v>
      </c>
      <c r="B49" s="1021"/>
      <c r="C49" s="1021"/>
      <c r="D49" s="1021"/>
      <c r="E49" s="1021"/>
      <c r="F49" s="1003"/>
      <c r="G49" s="1003"/>
      <c r="H49" s="1027"/>
      <c r="I49" s="1028"/>
      <c r="J49" s="1028"/>
      <c r="K49" s="1491"/>
    </row>
    <row r="50" spans="1:11" ht="19.5" customHeight="1">
      <c r="A50" s="1021"/>
      <c r="B50" s="1021" t="s">
        <v>919</v>
      </c>
      <c r="C50" s="1021"/>
      <c r="D50" s="1021"/>
      <c r="E50" s="1021"/>
      <c r="F50" s="1003"/>
      <c r="G50" s="1003"/>
      <c r="H50" s="1027"/>
      <c r="I50" s="1028"/>
      <c r="J50" s="1028"/>
      <c r="K50" s="1491"/>
    </row>
    <row r="51" spans="1:11" ht="19.5" customHeight="1">
      <c r="A51" s="1024" t="s">
        <v>2184</v>
      </c>
      <c r="B51" s="1021"/>
      <c r="C51" s="1021"/>
      <c r="D51" s="1021"/>
      <c r="E51" s="1029"/>
      <c r="F51" s="1174">
        <f>SUM(F43:F50)</f>
        <v>27813677</v>
      </c>
      <c r="G51" s="1174">
        <f>SUM(G43:G50)</f>
        <v>126542738</v>
      </c>
      <c r="H51" s="1027"/>
      <c r="I51" s="1028"/>
      <c r="J51" s="1028"/>
      <c r="K51" s="1491"/>
    </row>
    <row r="52" spans="1:11" ht="19.5" customHeight="1">
      <c r="A52" s="1024" t="s">
        <v>920</v>
      </c>
      <c r="B52" s="1021"/>
      <c r="C52" s="1021"/>
      <c r="D52" s="1021"/>
      <c r="E52" s="1030"/>
      <c r="F52" s="1003">
        <f>'鄉庫收支月報表(113年4月)'!F128</f>
        <v>360430739</v>
      </c>
      <c r="G52" s="1003"/>
      <c r="H52" s="1027"/>
      <c r="I52" s="1028"/>
      <c r="J52" s="1028"/>
      <c r="K52" s="1491"/>
    </row>
    <row r="53" spans="1:11" ht="19.5" customHeight="1">
      <c r="A53" s="1024" t="s">
        <v>2185</v>
      </c>
      <c r="B53" s="1021"/>
      <c r="C53" s="1021"/>
      <c r="D53" s="1021"/>
      <c r="E53" s="1030"/>
      <c r="F53" s="1174">
        <f>SUM(F51:F52)</f>
        <v>388244416</v>
      </c>
      <c r="G53" s="1003"/>
      <c r="H53" s="1031"/>
      <c r="I53" s="1032"/>
      <c r="J53" s="1032"/>
      <c r="K53" s="1492"/>
    </row>
    <row r="54" spans="1:11" ht="18.600000000000001" customHeight="1">
      <c r="A54" s="1730" t="s">
        <v>2178</v>
      </c>
      <c r="B54" s="1730"/>
      <c r="C54" s="1730"/>
      <c r="D54" s="1730"/>
      <c r="E54" s="1731"/>
      <c r="F54" s="1744" t="s">
        <v>2179</v>
      </c>
      <c r="G54" s="1745"/>
      <c r="H54" s="1033" t="s">
        <v>2180</v>
      </c>
      <c r="I54" s="1034" t="s">
        <v>921</v>
      </c>
      <c r="J54" s="1033" t="s">
        <v>2181</v>
      </c>
      <c r="K54" s="1493" t="s">
        <v>922</v>
      </c>
    </row>
    <row r="55" spans="1:11" ht="18.600000000000001" customHeight="1">
      <c r="A55" s="1732"/>
      <c r="B55" s="1732"/>
      <c r="C55" s="1732"/>
      <c r="D55" s="1732"/>
      <c r="E55" s="1733"/>
      <c r="F55" s="1035" t="s">
        <v>2182</v>
      </c>
      <c r="G55" s="1035" t="s">
        <v>2183</v>
      </c>
      <c r="H55" s="1035" t="s">
        <v>2182</v>
      </c>
      <c r="I55" s="1035" t="s">
        <v>2183</v>
      </c>
      <c r="J55" s="1035" t="s">
        <v>2182</v>
      </c>
      <c r="K55" s="1486" t="s">
        <v>2183</v>
      </c>
    </row>
    <row r="56" spans="1:11" ht="19.5" customHeight="1">
      <c r="A56" s="1021"/>
      <c r="B56" s="1022" t="s">
        <v>923</v>
      </c>
      <c r="C56" s="1021"/>
      <c r="D56" s="1021"/>
      <c r="E56" s="1021"/>
      <c r="F56" s="1174">
        <f>H56+J56</f>
        <v>13086856</v>
      </c>
      <c r="G56" s="1174">
        <f>I56+K56</f>
        <v>49844019</v>
      </c>
      <c r="H56" s="1174">
        <f>H57+H62+H66+H71+H77+H82+H85+H88</f>
        <v>13086856</v>
      </c>
      <c r="I56" s="1174">
        <f t="shared" ref="I56:K56" si="13">I57+I62+I66+I71+I77+I82+I85+I88</f>
        <v>49844019</v>
      </c>
      <c r="J56" s="1174">
        <f t="shared" si="13"/>
        <v>0</v>
      </c>
      <c r="K56" s="1494">
        <f t="shared" si="13"/>
        <v>0</v>
      </c>
    </row>
    <row r="57" spans="1:11" ht="19.5" customHeight="1">
      <c r="A57" s="1021"/>
      <c r="B57" s="1021"/>
      <c r="C57" s="1022" t="s">
        <v>924</v>
      </c>
      <c r="D57" s="1021"/>
      <c r="E57" s="1021"/>
      <c r="F57" s="1174">
        <f t="shared" ref="F57:G79" si="14">H57+J57</f>
        <v>6783749</v>
      </c>
      <c r="G57" s="1174">
        <f t="shared" si="14"/>
        <v>28441032</v>
      </c>
      <c r="H57" s="1174">
        <f>SUM(H58:H61)</f>
        <v>6783749</v>
      </c>
      <c r="I57" s="1174">
        <f t="shared" ref="I57:K57" si="15">SUM(I58:I61)</f>
        <v>28441032</v>
      </c>
      <c r="J57" s="1174">
        <f t="shared" si="15"/>
        <v>0</v>
      </c>
      <c r="K57" s="1494">
        <f t="shared" si="15"/>
        <v>0</v>
      </c>
    </row>
    <row r="58" spans="1:11" ht="19.5" customHeight="1">
      <c r="A58" s="1021"/>
      <c r="B58" s="1021"/>
      <c r="C58" s="1022"/>
      <c r="D58" s="1021" t="s">
        <v>925</v>
      </c>
      <c r="E58" s="1021"/>
      <c r="F58" s="1174">
        <f t="shared" si="14"/>
        <v>1644425</v>
      </c>
      <c r="G58" s="1174">
        <f t="shared" si="14"/>
        <v>8319455</v>
      </c>
      <c r="H58" s="1003">
        <v>1644425</v>
      </c>
      <c r="I58" s="1003">
        <f>'鄉庫收支月報表(113年4月)'!I58+'鄉庫收支月報表(113年5月)'!H58</f>
        <v>8319455</v>
      </c>
      <c r="J58" s="1003">
        <v>0</v>
      </c>
      <c r="K58" s="1489">
        <f>'鄉庫收支月報表(113年4月)'!K58+'鄉庫收支月報表(113年5月)'!J58</f>
        <v>0</v>
      </c>
    </row>
    <row r="59" spans="1:11" ht="19.5" customHeight="1">
      <c r="A59" s="1021"/>
      <c r="B59" s="1021"/>
      <c r="C59" s="1022"/>
      <c r="D59" s="1021" t="s">
        <v>926</v>
      </c>
      <c r="E59" s="1021"/>
      <c r="F59" s="1174">
        <f t="shared" si="14"/>
        <v>1843474</v>
      </c>
      <c r="G59" s="1174">
        <f t="shared" si="14"/>
        <v>6923705</v>
      </c>
      <c r="H59" s="1003">
        <v>1843474</v>
      </c>
      <c r="I59" s="1003">
        <f>'鄉庫收支月報表(113年4月)'!I59+'鄉庫收支月報表(113年5月)'!H59</f>
        <v>6923705</v>
      </c>
      <c r="J59" s="1003">
        <v>0</v>
      </c>
      <c r="K59" s="1489">
        <f>'鄉庫收支月報表(113年4月)'!K59+'鄉庫收支月報表(113年5月)'!J59</f>
        <v>0</v>
      </c>
    </row>
    <row r="60" spans="1:11" ht="19.5" customHeight="1">
      <c r="A60" s="1021"/>
      <c r="B60" s="1021"/>
      <c r="C60" s="1022"/>
      <c r="D60" s="1021" t="s">
        <v>927</v>
      </c>
      <c r="E60" s="1021"/>
      <c r="F60" s="1174">
        <f t="shared" si="14"/>
        <v>3293461</v>
      </c>
      <c r="G60" s="1174">
        <f t="shared" si="14"/>
        <v>13143696</v>
      </c>
      <c r="H60" s="1003">
        <v>3293461</v>
      </c>
      <c r="I60" s="1003">
        <f>'鄉庫收支月報表(113年4月)'!I60+'鄉庫收支月報表(113年5月)'!H60</f>
        <v>13143696</v>
      </c>
      <c r="J60" s="1003">
        <v>0</v>
      </c>
      <c r="K60" s="1489">
        <f>'鄉庫收支月報表(113年4月)'!K60+'鄉庫收支月報表(113年5月)'!J60</f>
        <v>0</v>
      </c>
    </row>
    <row r="61" spans="1:11" ht="19.5" customHeight="1">
      <c r="A61" s="1021"/>
      <c r="B61" s="1021"/>
      <c r="C61" s="1022"/>
      <c r="D61" s="1021" t="s">
        <v>928</v>
      </c>
      <c r="E61" s="1021"/>
      <c r="F61" s="1174">
        <f t="shared" si="14"/>
        <v>2389</v>
      </c>
      <c r="G61" s="1174">
        <f t="shared" si="14"/>
        <v>54176</v>
      </c>
      <c r="H61" s="1003">
        <v>2389</v>
      </c>
      <c r="I61" s="1003">
        <f>'鄉庫收支月報表(113年4月)'!I61+'鄉庫收支月報表(113年5月)'!H61</f>
        <v>54176</v>
      </c>
      <c r="J61" s="1003">
        <v>0</v>
      </c>
      <c r="K61" s="1489">
        <f>'鄉庫收支月報表(113年4月)'!K61+'鄉庫收支月報表(113年5月)'!J61</f>
        <v>0</v>
      </c>
    </row>
    <row r="62" spans="1:11" ht="19.5" customHeight="1">
      <c r="A62" s="1021"/>
      <c r="B62" s="1021"/>
      <c r="C62" s="1022" t="s">
        <v>929</v>
      </c>
      <c r="D62" s="1021"/>
      <c r="E62" s="1021"/>
      <c r="F62" s="1174">
        <f t="shared" si="14"/>
        <v>1289886</v>
      </c>
      <c r="G62" s="1174">
        <f t="shared" si="14"/>
        <v>2083929</v>
      </c>
      <c r="H62" s="1174">
        <f>SUM(H63:H65)</f>
        <v>1289886</v>
      </c>
      <c r="I62" s="1174">
        <f t="shared" ref="I62:K62" si="16">SUM(I63:I65)</f>
        <v>2083929</v>
      </c>
      <c r="J62" s="1174">
        <f t="shared" si="16"/>
        <v>0</v>
      </c>
      <c r="K62" s="1494">
        <f t="shared" si="16"/>
        <v>0</v>
      </c>
    </row>
    <row r="63" spans="1:11" ht="19.5" customHeight="1">
      <c r="A63" s="1021"/>
      <c r="B63" s="1021"/>
      <c r="C63" s="1022"/>
      <c r="D63" s="1021" t="s">
        <v>930</v>
      </c>
      <c r="E63" s="1021"/>
      <c r="F63" s="1174">
        <f t="shared" si="14"/>
        <v>0</v>
      </c>
      <c r="G63" s="1174">
        <f t="shared" si="14"/>
        <v>0</v>
      </c>
      <c r="H63" s="1003">
        <v>0</v>
      </c>
      <c r="I63" s="1003">
        <f>'鄉庫收支月報表(113年4月)'!I63+'鄉庫收支月報表(113年5月)'!H63</f>
        <v>0</v>
      </c>
      <c r="J63" s="1003">
        <v>0</v>
      </c>
      <c r="K63" s="1489">
        <f>'鄉庫收支月報表(113年4月)'!K63+'鄉庫收支月報表(113年5月)'!J63</f>
        <v>0</v>
      </c>
    </row>
    <row r="64" spans="1:11" ht="19.5" customHeight="1">
      <c r="A64" s="1021"/>
      <c r="B64" s="1021"/>
      <c r="C64" s="1022"/>
      <c r="D64" s="1021" t="s">
        <v>931</v>
      </c>
      <c r="E64" s="1021"/>
      <c r="F64" s="1174">
        <f t="shared" si="14"/>
        <v>0</v>
      </c>
      <c r="G64" s="1174">
        <f t="shared" si="14"/>
        <v>0</v>
      </c>
      <c r="H64" s="1003">
        <v>0</v>
      </c>
      <c r="I64" s="1003">
        <f>'鄉庫收支月報表(113年4月)'!I64+'鄉庫收支月報表(113年5月)'!H64</f>
        <v>0</v>
      </c>
      <c r="J64" s="1003">
        <v>0</v>
      </c>
      <c r="K64" s="1489">
        <f>'鄉庫收支月報表(113年4月)'!K64+'鄉庫收支月報表(113年5月)'!J64</f>
        <v>0</v>
      </c>
    </row>
    <row r="65" spans="1:13" ht="19.5" customHeight="1">
      <c r="A65" s="1021"/>
      <c r="B65" s="1021"/>
      <c r="C65" s="1022"/>
      <c r="D65" s="1021" t="s">
        <v>932</v>
      </c>
      <c r="E65" s="1021"/>
      <c r="F65" s="1174">
        <f t="shared" si="14"/>
        <v>1289886</v>
      </c>
      <c r="G65" s="1174">
        <f t="shared" si="14"/>
        <v>2083929</v>
      </c>
      <c r="H65" s="1003">
        <v>1289886</v>
      </c>
      <c r="I65" s="1003">
        <f>'鄉庫收支月報表(113年4月)'!I65+'鄉庫收支月報表(113年5月)'!H65</f>
        <v>2083929</v>
      </c>
      <c r="J65" s="1003">
        <v>0</v>
      </c>
      <c r="K65" s="1489">
        <f>'鄉庫收支月報表(113年4月)'!K65+'鄉庫收支月報表(113年5月)'!J65</f>
        <v>0</v>
      </c>
    </row>
    <row r="66" spans="1:13" ht="19.5" customHeight="1">
      <c r="A66" s="1021"/>
      <c r="B66" s="1021"/>
      <c r="C66" s="1022" t="s">
        <v>933</v>
      </c>
      <c r="D66" s="1021"/>
      <c r="E66" s="1021"/>
      <c r="F66" s="1174">
        <f t="shared" si="14"/>
        <v>1170070</v>
      </c>
      <c r="G66" s="1174">
        <f t="shared" si="14"/>
        <v>6303756</v>
      </c>
      <c r="H66" s="1174">
        <f>SUM(H67:H70)</f>
        <v>1170070</v>
      </c>
      <c r="I66" s="1174">
        <f t="shared" ref="I66:K66" si="17">SUM(I67:I70)</f>
        <v>6303756</v>
      </c>
      <c r="J66" s="1174">
        <f t="shared" si="17"/>
        <v>0</v>
      </c>
      <c r="K66" s="1494">
        <f t="shared" si="17"/>
        <v>0</v>
      </c>
    </row>
    <row r="67" spans="1:13" ht="19.5" customHeight="1">
      <c r="A67" s="1021"/>
      <c r="B67" s="1021"/>
      <c r="C67" s="1022"/>
      <c r="D67" s="1021" t="s">
        <v>934</v>
      </c>
      <c r="E67" s="1021"/>
      <c r="F67" s="1174">
        <f t="shared" si="14"/>
        <v>580987</v>
      </c>
      <c r="G67" s="1174">
        <f t="shared" si="14"/>
        <v>3005743</v>
      </c>
      <c r="H67" s="1003">
        <v>580987</v>
      </c>
      <c r="I67" s="1003">
        <f>'鄉庫收支月報表(113年4月)'!I67+'鄉庫收支月報表(113年5月)'!H67</f>
        <v>3005743</v>
      </c>
      <c r="J67" s="1003">
        <v>0</v>
      </c>
      <c r="K67" s="1489">
        <f>'鄉庫收支月報表(113年4月)'!K67+'鄉庫收支月報表(113年5月)'!J67</f>
        <v>0</v>
      </c>
    </row>
    <row r="68" spans="1:13" ht="19.5" customHeight="1">
      <c r="A68" s="1021"/>
      <c r="B68" s="1021"/>
      <c r="C68" s="1022"/>
      <c r="D68" s="1021" t="s">
        <v>935</v>
      </c>
      <c r="E68" s="1021"/>
      <c r="F68" s="1174">
        <f t="shared" si="14"/>
        <v>0</v>
      </c>
      <c r="G68" s="1174">
        <f t="shared" si="14"/>
        <v>0</v>
      </c>
      <c r="H68" s="1003">
        <v>0</v>
      </c>
      <c r="I68" s="1003">
        <f>'鄉庫收支月報表(113年4月)'!I68+'鄉庫收支月報表(113年5月)'!H68</f>
        <v>0</v>
      </c>
      <c r="J68" s="1003">
        <v>0</v>
      </c>
      <c r="K68" s="1489">
        <f>'鄉庫收支月報表(113年4月)'!K68+'鄉庫收支月報表(113年5月)'!J68</f>
        <v>0</v>
      </c>
    </row>
    <row r="69" spans="1:13" ht="19.5" customHeight="1">
      <c r="A69" s="1021"/>
      <c r="B69" s="1021"/>
      <c r="C69" s="1022"/>
      <c r="D69" s="1021" t="s">
        <v>936</v>
      </c>
      <c r="E69" s="1021"/>
      <c r="F69" s="1174">
        <f t="shared" si="14"/>
        <v>0</v>
      </c>
      <c r="G69" s="1174">
        <f t="shared" si="14"/>
        <v>0</v>
      </c>
      <c r="H69" s="1003">
        <v>0</v>
      </c>
      <c r="I69" s="1003">
        <f>'鄉庫收支月報表(113年4月)'!I69+'鄉庫收支月報表(113年5月)'!H69</f>
        <v>0</v>
      </c>
      <c r="J69" s="1003">
        <v>0</v>
      </c>
      <c r="K69" s="1489">
        <f>'鄉庫收支月報表(113年4月)'!K69+'鄉庫收支月報表(113年5月)'!J69</f>
        <v>0</v>
      </c>
    </row>
    <row r="70" spans="1:13" ht="19.5" customHeight="1">
      <c r="A70" s="1021"/>
      <c r="B70" s="1021"/>
      <c r="C70" s="1022"/>
      <c r="D70" s="1021" t="s">
        <v>937</v>
      </c>
      <c r="E70" s="1021"/>
      <c r="F70" s="1174">
        <f t="shared" si="14"/>
        <v>589083</v>
      </c>
      <c r="G70" s="1174">
        <f t="shared" si="14"/>
        <v>3298013</v>
      </c>
      <c r="H70" s="1003">
        <v>589083</v>
      </c>
      <c r="I70" s="1003">
        <f>'鄉庫收支月報表(113年4月)'!I70+'鄉庫收支月報表(113年5月)'!H70</f>
        <v>3298013</v>
      </c>
      <c r="J70" s="1003">
        <v>0</v>
      </c>
      <c r="K70" s="1489">
        <f>'鄉庫收支月報表(113年4月)'!K70+'鄉庫收支月報表(113年5月)'!J70</f>
        <v>0</v>
      </c>
    </row>
    <row r="71" spans="1:13" ht="19.5" customHeight="1">
      <c r="A71" s="1021"/>
      <c r="B71" s="1021"/>
      <c r="C71" s="1022" t="s">
        <v>938</v>
      </c>
      <c r="D71" s="1021"/>
      <c r="E71" s="1021"/>
      <c r="F71" s="1174">
        <f t="shared" si="14"/>
        <v>1063083</v>
      </c>
      <c r="G71" s="1174">
        <f t="shared" si="14"/>
        <v>3839447</v>
      </c>
      <c r="H71" s="1174">
        <f>SUM(H72:H76)</f>
        <v>1063083</v>
      </c>
      <c r="I71" s="1174">
        <f t="shared" ref="I71:K71" si="18">SUM(I72:I76)</f>
        <v>3839447</v>
      </c>
      <c r="J71" s="1174">
        <f t="shared" si="18"/>
        <v>0</v>
      </c>
      <c r="K71" s="1494">
        <f t="shared" si="18"/>
        <v>0</v>
      </c>
    </row>
    <row r="72" spans="1:13" ht="19.5" customHeight="1">
      <c r="A72" s="1021"/>
      <c r="B72" s="1021"/>
      <c r="C72" s="1022"/>
      <c r="D72" s="1021" t="s">
        <v>939</v>
      </c>
      <c r="E72" s="1021"/>
      <c r="F72" s="1174">
        <f t="shared" si="14"/>
        <v>37879</v>
      </c>
      <c r="G72" s="1174">
        <f t="shared" si="14"/>
        <v>196317</v>
      </c>
      <c r="H72" s="1003">
        <v>37879</v>
      </c>
      <c r="I72" s="1003">
        <f>'鄉庫收支月報表(113年4月)'!I72+'鄉庫收支月報表(113年5月)'!H72</f>
        <v>196317</v>
      </c>
      <c r="J72" s="1003">
        <v>0</v>
      </c>
      <c r="K72" s="1489">
        <f>'鄉庫收支月報表(113年4月)'!K72+'鄉庫收支月報表(113年5月)'!J72</f>
        <v>0</v>
      </c>
    </row>
    <row r="73" spans="1:13" ht="19.5" customHeight="1">
      <c r="A73" s="1021"/>
      <c r="B73" s="1021"/>
      <c r="C73" s="1022"/>
      <c r="D73" s="1021" t="s">
        <v>940</v>
      </c>
      <c r="E73" s="1021"/>
      <c r="F73" s="1174">
        <f t="shared" si="14"/>
        <v>0</v>
      </c>
      <c r="G73" s="1174">
        <f t="shared" si="14"/>
        <v>0</v>
      </c>
      <c r="H73" s="1003">
        <v>0</v>
      </c>
      <c r="I73" s="1003">
        <f>'鄉庫收支月報表(113年4月)'!I73+'鄉庫收支月報表(113年5月)'!H73</f>
        <v>0</v>
      </c>
      <c r="J73" s="1003">
        <v>0</v>
      </c>
      <c r="K73" s="1489">
        <f>'鄉庫收支月報表(113年4月)'!K73+'鄉庫收支月報表(113年5月)'!J73</f>
        <v>0</v>
      </c>
    </row>
    <row r="74" spans="1:13" ht="19.5" customHeight="1">
      <c r="A74" s="1021"/>
      <c r="B74" s="1021"/>
      <c r="C74" s="1022"/>
      <c r="D74" s="1021" t="s">
        <v>941</v>
      </c>
      <c r="E74" s="1021"/>
      <c r="F74" s="1174">
        <f t="shared" si="14"/>
        <v>1025204</v>
      </c>
      <c r="G74" s="1174">
        <f t="shared" si="14"/>
        <v>3643130</v>
      </c>
      <c r="H74" s="1003">
        <v>1025204</v>
      </c>
      <c r="I74" s="1003">
        <f>'鄉庫收支月報表(113年4月)'!I74+'鄉庫收支月報表(113年5月)'!H74</f>
        <v>3643130</v>
      </c>
      <c r="J74" s="1003">
        <v>0</v>
      </c>
      <c r="K74" s="1489">
        <f>'鄉庫收支月報表(113年4月)'!K74+'鄉庫收支月報表(113年5月)'!J74</f>
        <v>0</v>
      </c>
    </row>
    <row r="75" spans="1:13" ht="19.5" customHeight="1">
      <c r="A75" s="1021"/>
      <c r="B75" s="1021"/>
      <c r="C75" s="1022"/>
      <c r="D75" s="1021" t="s">
        <v>942</v>
      </c>
      <c r="E75" s="1021"/>
      <c r="F75" s="1174">
        <f t="shared" si="14"/>
        <v>0</v>
      </c>
      <c r="G75" s="1174">
        <f t="shared" si="14"/>
        <v>0</v>
      </c>
      <c r="H75" s="1003">
        <v>0</v>
      </c>
      <c r="I75" s="1003">
        <f>'鄉庫收支月報表(113年4月)'!I75+'鄉庫收支月報表(113年5月)'!H75</f>
        <v>0</v>
      </c>
      <c r="J75" s="1003">
        <v>0</v>
      </c>
      <c r="K75" s="1489">
        <f>'鄉庫收支月報表(113年4月)'!K75+'鄉庫收支月報表(113年5月)'!J75</f>
        <v>0</v>
      </c>
    </row>
    <row r="76" spans="1:13" ht="19.5" customHeight="1">
      <c r="A76" s="1021"/>
      <c r="B76" s="1021"/>
      <c r="C76" s="1022"/>
      <c r="D76" s="1021" t="s">
        <v>943</v>
      </c>
      <c r="E76" s="1021"/>
      <c r="F76" s="1174">
        <f t="shared" si="14"/>
        <v>0</v>
      </c>
      <c r="G76" s="1174">
        <f t="shared" si="14"/>
        <v>0</v>
      </c>
      <c r="H76" s="1003">
        <v>0</v>
      </c>
      <c r="I76" s="1003">
        <f>'鄉庫收支月報表(113年4月)'!I76+'鄉庫收支月報表(113年5月)'!H76</f>
        <v>0</v>
      </c>
      <c r="J76" s="1003">
        <v>0</v>
      </c>
      <c r="K76" s="1489">
        <f>'鄉庫收支月報表(113年4月)'!K76+'鄉庫收支月報表(113年5月)'!J76</f>
        <v>0</v>
      </c>
    </row>
    <row r="77" spans="1:13" ht="19.5" customHeight="1">
      <c r="A77" s="1021"/>
      <c r="B77" s="1021"/>
      <c r="C77" s="1021" t="s">
        <v>944</v>
      </c>
      <c r="D77" s="1021"/>
      <c r="E77" s="1021"/>
      <c r="F77" s="1174">
        <f t="shared" si="14"/>
        <v>1918570</v>
      </c>
      <c r="G77" s="1174">
        <f t="shared" si="14"/>
        <v>6666241</v>
      </c>
      <c r="H77" s="1174">
        <f>SUM(H78:H79)</f>
        <v>1918570</v>
      </c>
      <c r="I77" s="1174">
        <f t="shared" ref="I77:K77" si="19">SUM(I78:I79)</f>
        <v>6666241</v>
      </c>
      <c r="J77" s="1174">
        <f t="shared" si="19"/>
        <v>0</v>
      </c>
      <c r="K77" s="1494">
        <f t="shared" si="19"/>
        <v>0</v>
      </c>
    </row>
    <row r="78" spans="1:13" ht="19.5" customHeight="1">
      <c r="A78" s="1021"/>
      <c r="B78" s="1021"/>
      <c r="C78" s="1021"/>
      <c r="D78" s="1021" t="s">
        <v>945</v>
      </c>
      <c r="E78" s="1021"/>
      <c r="F78" s="1174">
        <f t="shared" si="14"/>
        <v>10000</v>
      </c>
      <c r="G78" s="1174">
        <f t="shared" si="14"/>
        <v>34076</v>
      </c>
      <c r="H78" s="1003">
        <v>10000</v>
      </c>
      <c r="I78" s="1003">
        <f>'鄉庫收支月報表(113年4月)'!I78+'鄉庫收支月報表(113年5月)'!H78</f>
        <v>34076</v>
      </c>
      <c r="J78" s="1003">
        <v>0</v>
      </c>
      <c r="K78" s="1489">
        <f>'鄉庫收支月報表(113年4月)'!K78+'鄉庫收支月報表(113年5月)'!J78</f>
        <v>0</v>
      </c>
    </row>
    <row r="79" spans="1:13" ht="19.5" customHeight="1">
      <c r="A79" s="1021"/>
      <c r="B79" s="1021"/>
      <c r="C79" s="1021"/>
      <c r="D79" s="1021" t="s">
        <v>946</v>
      </c>
      <c r="E79" s="1021"/>
      <c r="F79" s="1174">
        <f t="shared" si="14"/>
        <v>1908570</v>
      </c>
      <c r="G79" s="1174">
        <f t="shared" si="14"/>
        <v>6632165</v>
      </c>
      <c r="H79" s="1003">
        <v>1908570</v>
      </c>
      <c r="I79" s="1003">
        <f>'鄉庫收支月報表(113年4月)'!I79+'鄉庫收支月報表(113年5月)'!H79</f>
        <v>6632165</v>
      </c>
      <c r="J79" s="1003">
        <v>0</v>
      </c>
      <c r="K79" s="1489">
        <f>'鄉庫收支月報表(113年4月)'!K79+'鄉庫收支月報表(113年5月)'!J79</f>
        <v>0</v>
      </c>
    </row>
    <row r="80" spans="1:13" ht="23.25" customHeight="1">
      <c r="A80" s="1730" t="s">
        <v>2178</v>
      </c>
      <c r="B80" s="1730"/>
      <c r="C80" s="1730"/>
      <c r="D80" s="1730"/>
      <c r="E80" s="1731"/>
      <c r="F80" s="1744" t="s">
        <v>2179</v>
      </c>
      <c r="G80" s="1745"/>
      <c r="H80" s="1033" t="s">
        <v>2180</v>
      </c>
      <c r="I80" s="1034" t="s">
        <v>921</v>
      </c>
      <c r="J80" s="1033" t="s">
        <v>2181</v>
      </c>
      <c r="K80" s="1493" t="s">
        <v>922</v>
      </c>
      <c r="L80" s="1005"/>
      <c r="M80" s="1036"/>
    </row>
    <row r="81" spans="1:13" ht="23.25" customHeight="1">
      <c r="A81" s="1732"/>
      <c r="B81" s="1732"/>
      <c r="C81" s="1732"/>
      <c r="D81" s="1732"/>
      <c r="E81" s="1733"/>
      <c r="F81" s="1035" t="s">
        <v>2182</v>
      </c>
      <c r="G81" s="1035" t="s">
        <v>2183</v>
      </c>
      <c r="H81" s="1035" t="s">
        <v>2182</v>
      </c>
      <c r="I81" s="1035" t="s">
        <v>2183</v>
      </c>
      <c r="J81" s="1035" t="s">
        <v>2182</v>
      </c>
      <c r="K81" s="1486" t="s">
        <v>2183</v>
      </c>
      <c r="L81" s="1005"/>
      <c r="M81" s="1037"/>
    </row>
    <row r="82" spans="1:13" ht="19.5" customHeight="1">
      <c r="A82" s="1021"/>
      <c r="B82" s="1021"/>
      <c r="C82" s="1021" t="s">
        <v>947</v>
      </c>
      <c r="D82" s="1021"/>
      <c r="E82" s="1021"/>
      <c r="F82" s="1174">
        <f>H82+J82</f>
        <v>861498</v>
      </c>
      <c r="G82" s="1174">
        <f>I82+K82</f>
        <v>2325614</v>
      </c>
      <c r="H82" s="1174">
        <f>SUM(H83:H84)</f>
        <v>861498</v>
      </c>
      <c r="I82" s="1174">
        <f t="shared" ref="I82:K82" si="20">SUM(I83:I84)</f>
        <v>2325614</v>
      </c>
      <c r="J82" s="1174">
        <f t="shared" si="20"/>
        <v>0</v>
      </c>
      <c r="K82" s="1494">
        <f t="shared" si="20"/>
        <v>0</v>
      </c>
    </row>
    <row r="83" spans="1:13" ht="19.5" customHeight="1">
      <c r="A83" s="1021"/>
      <c r="B83" s="1021"/>
      <c r="C83" s="1021"/>
      <c r="D83" s="1021" t="s">
        <v>948</v>
      </c>
      <c r="E83" s="1021"/>
      <c r="F83" s="1174">
        <f t="shared" ref="F83:G98" si="21">H83+J83</f>
        <v>861498</v>
      </c>
      <c r="G83" s="1174">
        <f t="shared" si="21"/>
        <v>2325614</v>
      </c>
      <c r="H83" s="1003">
        <v>861498</v>
      </c>
      <c r="I83" s="1003">
        <f>'鄉庫收支月報表(113年4月)'!I83+'鄉庫收支月報表(113年5月)'!H83</f>
        <v>2325614</v>
      </c>
      <c r="J83" s="1003">
        <v>0</v>
      </c>
      <c r="K83" s="1489">
        <f>'鄉庫收支月報表(113年4月)'!K83+'鄉庫收支月報表(113年5月)'!J83</f>
        <v>0</v>
      </c>
    </row>
    <row r="84" spans="1:13" ht="19.5" customHeight="1">
      <c r="A84" s="1021"/>
      <c r="B84" s="1021"/>
      <c r="C84" s="1021"/>
      <c r="D84" s="1021" t="s">
        <v>949</v>
      </c>
      <c r="E84" s="1021"/>
      <c r="F84" s="1174">
        <f t="shared" si="21"/>
        <v>0</v>
      </c>
      <c r="G84" s="1174">
        <f t="shared" si="21"/>
        <v>0</v>
      </c>
      <c r="H84" s="1003">
        <v>0</v>
      </c>
      <c r="I84" s="1003">
        <f>'鄉庫收支月報表(113年4月)'!I84+'鄉庫收支月報表(113年5月)'!H84</f>
        <v>0</v>
      </c>
      <c r="J84" s="1003">
        <v>0</v>
      </c>
      <c r="K84" s="1489">
        <f>'鄉庫收支月報表(113年4月)'!K84+'鄉庫收支月報表(113年5月)'!J84</f>
        <v>0</v>
      </c>
    </row>
    <row r="85" spans="1:13" ht="19.5" customHeight="1">
      <c r="A85" s="1021"/>
      <c r="B85" s="1021"/>
      <c r="C85" s="1021" t="s">
        <v>950</v>
      </c>
      <c r="D85" s="1021"/>
      <c r="E85" s="1021"/>
      <c r="F85" s="1174">
        <f t="shared" si="21"/>
        <v>0</v>
      </c>
      <c r="G85" s="1174">
        <f t="shared" si="21"/>
        <v>0</v>
      </c>
      <c r="H85" s="1174">
        <f>SUM(H86:H87)</f>
        <v>0</v>
      </c>
      <c r="I85" s="1174">
        <f t="shared" ref="I85:K85" si="22">SUM(I86:I87)</f>
        <v>0</v>
      </c>
      <c r="J85" s="1174">
        <f t="shared" si="22"/>
        <v>0</v>
      </c>
      <c r="K85" s="1494">
        <f t="shared" si="22"/>
        <v>0</v>
      </c>
    </row>
    <row r="86" spans="1:13" ht="19.5" customHeight="1">
      <c r="A86" s="1021"/>
      <c r="B86" s="1021"/>
      <c r="C86" s="1021"/>
      <c r="D86" s="1021" t="s">
        <v>951</v>
      </c>
      <c r="E86" s="1021"/>
      <c r="F86" s="1174">
        <f t="shared" si="21"/>
        <v>0</v>
      </c>
      <c r="G86" s="1174">
        <f t="shared" si="21"/>
        <v>0</v>
      </c>
      <c r="H86" s="1003">
        <v>0</v>
      </c>
      <c r="I86" s="1003">
        <f>'鄉庫收支月報表(113年4月)'!I86+'鄉庫收支月報表(113年5月)'!H86</f>
        <v>0</v>
      </c>
      <c r="J86" s="1003">
        <v>0</v>
      </c>
      <c r="K86" s="1489">
        <f>'鄉庫收支月報表(113年4月)'!K86+'鄉庫收支月報表(113年5月)'!J86</f>
        <v>0</v>
      </c>
    </row>
    <row r="87" spans="1:13" ht="19.5" customHeight="1">
      <c r="A87" s="1021"/>
      <c r="B87" s="1021"/>
      <c r="C87" s="1021"/>
      <c r="D87" s="1021" t="s">
        <v>952</v>
      </c>
      <c r="E87" s="1021"/>
      <c r="F87" s="1174">
        <f t="shared" si="21"/>
        <v>0</v>
      </c>
      <c r="G87" s="1174">
        <f t="shared" si="21"/>
        <v>0</v>
      </c>
      <c r="H87" s="1003">
        <v>0</v>
      </c>
      <c r="I87" s="1003">
        <f>'鄉庫收支月報表(113年4月)'!I87+'鄉庫收支月報表(113年5月)'!H87</f>
        <v>0</v>
      </c>
      <c r="J87" s="1003">
        <v>0</v>
      </c>
      <c r="K87" s="1489">
        <f>'鄉庫收支月報表(113年4月)'!K87+'鄉庫收支月報表(113年5月)'!J87</f>
        <v>0</v>
      </c>
    </row>
    <row r="88" spans="1:13" ht="19.5" customHeight="1">
      <c r="A88" s="1021"/>
      <c r="B88" s="1021"/>
      <c r="C88" s="1021" t="s">
        <v>953</v>
      </c>
      <c r="D88" s="1021"/>
      <c r="E88" s="1021"/>
      <c r="F88" s="1174">
        <f t="shared" si="21"/>
        <v>0</v>
      </c>
      <c r="G88" s="1174">
        <f t="shared" si="21"/>
        <v>184000</v>
      </c>
      <c r="H88" s="1174">
        <f>SUM(H89:H90)</f>
        <v>0</v>
      </c>
      <c r="I88" s="1174">
        <f t="shared" ref="I88:K88" si="23">SUM(I89:I90)</f>
        <v>184000</v>
      </c>
      <c r="J88" s="1174">
        <f t="shared" si="23"/>
        <v>0</v>
      </c>
      <c r="K88" s="1494">
        <f t="shared" si="23"/>
        <v>0</v>
      </c>
    </row>
    <row r="89" spans="1:13" ht="19.5" customHeight="1">
      <c r="A89" s="1021"/>
      <c r="B89" s="1021"/>
      <c r="C89" s="1021"/>
      <c r="D89" s="1021" t="s">
        <v>954</v>
      </c>
      <c r="E89" s="1021"/>
      <c r="F89" s="1174">
        <f t="shared" si="21"/>
        <v>0</v>
      </c>
      <c r="G89" s="1174">
        <f t="shared" si="21"/>
        <v>0</v>
      </c>
      <c r="H89" s="1003">
        <v>0</v>
      </c>
      <c r="I89" s="1003">
        <f>'鄉庫收支月報表(113年4月)'!I89+'鄉庫收支月報表(113年5月)'!H89</f>
        <v>0</v>
      </c>
      <c r="J89" s="1003">
        <v>0</v>
      </c>
      <c r="K89" s="1489">
        <f>'鄉庫收支月報表(113年4月)'!K89+'鄉庫收支月報表(113年5月)'!J89</f>
        <v>0</v>
      </c>
    </row>
    <row r="90" spans="1:13" ht="19.5" customHeight="1">
      <c r="A90" s="1021"/>
      <c r="B90" s="1021"/>
      <c r="C90" s="1021" t="s">
        <v>876</v>
      </c>
      <c r="D90" s="1021" t="s">
        <v>2191</v>
      </c>
      <c r="E90" s="1021"/>
      <c r="F90" s="1174">
        <f t="shared" si="21"/>
        <v>0</v>
      </c>
      <c r="G90" s="1174">
        <f t="shared" si="21"/>
        <v>184000</v>
      </c>
      <c r="H90" s="1003">
        <v>0</v>
      </c>
      <c r="I90" s="1003">
        <f>'鄉庫收支月報表(113年4月)'!I90+'鄉庫收支月報表(113年5月)'!H90</f>
        <v>184000</v>
      </c>
      <c r="J90" s="1003">
        <v>0</v>
      </c>
      <c r="K90" s="1489">
        <f>'鄉庫收支月報表(113年4月)'!K90+'鄉庫收支月報表(113年5月)'!J90</f>
        <v>0</v>
      </c>
    </row>
    <row r="91" spans="1:13" ht="19.5" customHeight="1">
      <c r="A91" s="1021"/>
      <c r="B91" s="1022" t="s">
        <v>955</v>
      </c>
      <c r="C91" s="1021"/>
      <c r="D91" s="1021"/>
      <c r="E91" s="1021"/>
      <c r="F91" s="1174">
        <f t="shared" si="21"/>
        <v>9060748</v>
      </c>
      <c r="G91" s="1174">
        <f t="shared" si="21"/>
        <v>40921268</v>
      </c>
      <c r="H91" s="1174">
        <f>H92+H97+H101+H108+H114+H117</f>
        <v>896074</v>
      </c>
      <c r="I91" s="1174">
        <f t="shared" ref="I91:K91" si="24">I92+I97+I101+I108+I114+I117</f>
        <v>4424170</v>
      </c>
      <c r="J91" s="1174">
        <f t="shared" si="24"/>
        <v>8164674</v>
      </c>
      <c r="K91" s="1494">
        <f t="shared" si="24"/>
        <v>36497098</v>
      </c>
    </row>
    <row r="92" spans="1:13" ht="19.5" customHeight="1">
      <c r="A92" s="1021"/>
      <c r="B92" s="1021"/>
      <c r="C92" s="1022" t="s">
        <v>924</v>
      </c>
      <c r="D92" s="1021"/>
      <c r="E92" s="1021"/>
      <c r="F92" s="1174">
        <f t="shared" si="21"/>
        <v>355304</v>
      </c>
      <c r="G92" s="1174">
        <f t="shared" si="21"/>
        <v>1754923</v>
      </c>
      <c r="H92" s="1174">
        <f>SUM(H93:H96)</f>
        <v>104429</v>
      </c>
      <c r="I92" s="1174">
        <f t="shared" ref="I92:K92" si="25">SUM(I93:I96)</f>
        <v>204029</v>
      </c>
      <c r="J92" s="1174">
        <f t="shared" si="25"/>
        <v>250875</v>
      </c>
      <c r="K92" s="1494">
        <f t="shared" si="25"/>
        <v>1550894</v>
      </c>
    </row>
    <row r="93" spans="1:13" ht="19.5" customHeight="1">
      <c r="A93" s="1021"/>
      <c r="B93" s="1021"/>
      <c r="C93" s="1022"/>
      <c r="D93" s="1021" t="s">
        <v>925</v>
      </c>
      <c r="E93" s="1021"/>
      <c r="F93" s="1174">
        <f t="shared" si="21"/>
        <v>104429</v>
      </c>
      <c r="G93" s="1174">
        <f t="shared" si="21"/>
        <v>104429</v>
      </c>
      <c r="H93" s="1003">
        <v>104429</v>
      </c>
      <c r="I93" s="1003">
        <f>'鄉庫收支月報表(113年4月)'!I93+'鄉庫收支月報表(113年5月)'!H93</f>
        <v>104429</v>
      </c>
      <c r="J93" s="1003">
        <v>0</v>
      </c>
      <c r="K93" s="1489">
        <f>'鄉庫收支月報表(113年4月)'!K93+'鄉庫收支月報表(113年5月)'!J93</f>
        <v>0</v>
      </c>
    </row>
    <row r="94" spans="1:13" ht="19.5" customHeight="1">
      <c r="A94" s="1021"/>
      <c r="B94" s="1021"/>
      <c r="C94" s="1022"/>
      <c r="D94" s="1021" t="s">
        <v>926</v>
      </c>
      <c r="E94" s="1021"/>
      <c r="F94" s="1174">
        <f t="shared" si="21"/>
        <v>0</v>
      </c>
      <c r="G94" s="1174">
        <f t="shared" si="21"/>
        <v>99600</v>
      </c>
      <c r="H94" s="1003">
        <v>0</v>
      </c>
      <c r="I94" s="1003">
        <f>'鄉庫收支月報表(113年4月)'!I94+'鄉庫收支月報表(113年5月)'!H94</f>
        <v>99600</v>
      </c>
      <c r="J94" s="1003">
        <v>0</v>
      </c>
      <c r="K94" s="1489">
        <f>'鄉庫收支月報表(113年4月)'!K94+'鄉庫收支月報表(113年5月)'!J94</f>
        <v>0</v>
      </c>
    </row>
    <row r="95" spans="1:13" ht="19.5" customHeight="1">
      <c r="A95" s="1021"/>
      <c r="B95" s="1021"/>
      <c r="C95" s="1022"/>
      <c r="D95" s="1021" t="s">
        <v>927</v>
      </c>
      <c r="E95" s="1021"/>
      <c r="F95" s="1174">
        <f t="shared" si="21"/>
        <v>250875</v>
      </c>
      <c r="G95" s="1174">
        <f t="shared" si="21"/>
        <v>1550894</v>
      </c>
      <c r="H95" s="1003">
        <v>0</v>
      </c>
      <c r="I95" s="1003">
        <f>'鄉庫收支月報表(113年4月)'!I95+'鄉庫收支月報表(113年5月)'!H95</f>
        <v>0</v>
      </c>
      <c r="J95" s="1003">
        <v>250875</v>
      </c>
      <c r="K95" s="1489">
        <f>'鄉庫收支月報表(113年4月)'!K95+'鄉庫收支月報表(113年5月)'!J95</f>
        <v>1550894</v>
      </c>
    </row>
    <row r="96" spans="1:13" ht="19.5" customHeight="1">
      <c r="A96" s="1021"/>
      <c r="B96" s="1021"/>
      <c r="C96" s="1022"/>
      <c r="D96" s="1021" t="s">
        <v>928</v>
      </c>
      <c r="E96" s="1021"/>
      <c r="F96" s="1174">
        <f t="shared" si="21"/>
        <v>0</v>
      </c>
      <c r="G96" s="1174">
        <f t="shared" si="21"/>
        <v>0</v>
      </c>
      <c r="H96" s="1003">
        <v>0</v>
      </c>
      <c r="I96" s="1003">
        <f>'鄉庫收支月報表(113年4月)'!I96+'鄉庫收支月報表(113年5月)'!H96</f>
        <v>0</v>
      </c>
      <c r="J96" s="1003">
        <v>0</v>
      </c>
      <c r="K96" s="1489">
        <f>'鄉庫收支月報表(113年4月)'!K96+'鄉庫收支月報表(113年5月)'!J96</f>
        <v>0</v>
      </c>
    </row>
    <row r="97" spans="1:11" ht="19.5" customHeight="1">
      <c r="A97" s="1021"/>
      <c r="B97" s="1021"/>
      <c r="C97" s="1022" t="s">
        <v>929</v>
      </c>
      <c r="D97" s="1021"/>
      <c r="E97" s="1021"/>
      <c r="F97" s="1174">
        <f t="shared" si="21"/>
        <v>0</v>
      </c>
      <c r="G97" s="1174">
        <f t="shared" si="21"/>
        <v>0</v>
      </c>
      <c r="H97" s="1174">
        <f>SUM(H98:H100)</f>
        <v>0</v>
      </c>
      <c r="I97" s="1174">
        <f t="shared" ref="I97:K97" si="26">SUM(I98:I100)</f>
        <v>0</v>
      </c>
      <c r="J97" s="1174">
        <f t="shared" si="26"/>
        <v>0</v>
      </c>
      <c r="K97" s="1494">
        <f t="shared" si="26"/>
        <v>0</v>
      </c>
    </row>
    <row r="98" spans="1:11" ht="19.5" customHeight="1">
      <c r="A98" s="1021"/>
      <c r="B98" s="1021"/>
      <c r="C98" s="1022"/>
      <c r="D98" s="1021" t="s">
        <v>930</v>
      </c>
      <c r="E98" s="1021"/>
      <c r="F98" s="1174">
        <f t="shared" si="21"/>
        <v>0</v>
      </c>
      <c r="G98" s="1174">
        <f t="shared" si="21"/>
        <v>0</v>
      </c>
      <c r="H98" s="1003">
        <v>0</v>
      </c>
      <c r="I98" s="1003">
        <f>'鄉庫收支月報表(113年4月)'!I98+'鄉庫收支月報表(113年5月)'!H98</f>
        <v>0</v>
      </c>
      <c r="J98" s="1003">
        <v>0</v>
      </c>
      <c r="K98" s="1489">
        <f>'鄉庫收支月報表(113年4月)'!K98+'鄉庫收支月報表(113年5月)'!J98</f>
        <v>0</v>
      </c>
    </row>
    <row r="99" spans="1:11" ht="19.5" customHeight="1">
      <c r="A99" s="1021"/>
      <c r="B99" s="1021"/>
      <c r="C99" s="1022"/>
      <c r="D99" s="1021" t="s">
        <v>931</v>
      </c>
      <c r="E99" s="1021"/>
      <c r="F99" s="1174">
        <f t="shared" ref="F99:G105" si="27">H99+J99</f>
        <v>0</v>
      </c>
      <c r="G99" s="1174">
        <f t="shared" si="27"/>
        <v>0</v>
      </c>
      <c r="H99" s="1003">
        <v>0</v>
      </c>
      <c r="I99" s="1003">
        <f>'鄉庫收支月報表(113年4月)'!I99+'鄉庫收支月報表(113年5月)'!H99</f>
        <v>0</v>
      </c>
      <c r="J99" s="1003">
        <v>0</v>
      </c>
      <c r="K99" s="1489">
        <f>'鄉庫收支月報表(113年4月)'!K99+'鄉庫收支月報表(113年5月)'!J99</f>
        <v>0</v>
      </c>
    </row>
    <row r="100" spans="1:11" ht="19.5" customHeight="1">
      <c r="A100" s="1021"/>
      <c r="B100" s="1021"/>
      <c r="C100" s="1022"/>
      <c r="D100" s="1021" t="s">
        <v>932</v>
      </c>
      <c r="E100" s="1021"/>
      <c r="F100" s="1174">
        <f t="shared" si="27"/>
        <v>0</v>
      </c>
      <c r="G100" s="1174">
        <f t="shared" si="27"/>
        <v>0</v>
      </c>
      <c r="H100" s="1003">
        <v>0</v>
      </c>
      <c r="I100" s="1003">
        <f>'鄉庫收支月報表(113年4月)'!I100+'鄉庫收支月報表(113年5月)'!H100</f>
        <v>0</v>
      </c>
      <c r="J100" s="1003">
        <v>0</v>
      </c>
      <c r="K100" s="1489">
        <f>'鄉庫收支月報表(113年4月)'!K100+'鄉庫收支月報表(113年5月)'!J100</f>
        <v>0</v>
      </c>
    </row>
    <row r="101" spans="1:11" ht="19.5" customHeight="1">
      <c r="A101" s="1021"/>
      <c r="B101" s="1021"/>
      <c r="C101" s="1022" t="s">
        <v>933</v>
      </c>
      <c r="D101" s="1021"/>
      <c r="E101" s="1021"/>
      <c r="F101" s="1174">
        <f t="shared" si="27"/>
        <v>8705444</v>
      </c>
      <c r="G101" s="1174">
        <f t="shared" si="27"/>
        <v>38341947</v>
      </c>
      <c r="H101" s="1174">
        <f>SUM(H102:H105)</f>
        <v>791645</v>
      </c>
      <c r="I101" s="1174">
        <f t="shared" ref="I101:K101" si="28">SUM(I102:I105)</f>
        <v>4220141</v>
      </c>
      <c r="J101" s="1174">
        <f t="shared" si="28"/>
        <v>7913799</v>
      </c>
      <c r="K101" s="1494">
        <f t="shared" si="28"/>
        <v>34121806</v>
      </c>
    </row>
    <row r="102" spans="1:11" ht="19.5" customHeight="1">
      <c r="A102" s="1021"/>
      <c r="B102" s="1021"/>
      <c r="C102" s="1022"/>
      <c r="D102" s="1021" t="s">
        <v>934</v>
      </c>
      <c r="E102" s="1021"/>
      <c r="F102" s="1174">
        <f t="shared" si="27"/>
        <v>0</v>
      </c>
      <c r="G102" s="1174">
        <f t="shared" si="27"/>
        <v>141000</v>
      </c>
      <c r="H102" s="1003">
        <v>0</v>
      </c>
      <c r="I102" s="1003">
        <f>'鄉庫收支月報表(113年4月)'!I102+'鄉庫收支月報表(113年5月)'!H102</f>
        <v>141000</v>
      </c>
      <c r="J102" s="1003">
        <v>0</v>
      </c>
      <c r="K102" s="1489">
        <f>'鄉庫收支月報表(113年4月)'!K102+'鄉庫收支月報表(113年5月)'!J102</f>
        <v>0</v>
      </c>
    </row>
    <row r="103" spans="1:11" ht="19.5" customHeight="1">
      <c r="A103" s="1021"/>
      <c r="B103" s="1021"/>
      <c r="C103" s="1022"/>
      <c r="D103" s="1021" t="s">
        <v>935</v>
      </c>
      <c r="E103" s="1021"/>
      <c r="F103" s="1174">
        <f t="shared" si="27"/>
        <v>0</v>
      </c>
      <c r="G103" s="1174">
        <f t="shared" si="27"/>
        <v>0</v>
      </c>
      <c r="H103" s="1003">
        <v>0</v>
      </c>
      <c r="I103" s="1003">
        <f>'鄉庫收支月報表(113年4月)'!I103+'鄉庫收支月報表(113年5月)'!H103</f>
        <v>0</v>
      </c>
      <c r="J103" s="1003">
        <v>0</v>
      </c>
      <c r="K103" s="1489">
        <f>'鄉庫收支月報表(113年4月)'!K103+'鄉庫收支月報表(113年5月)'!J103</f>
        <v>0</v>
      </c>
    </row>
    <row r="104" spans="1:11" ht="19.5" customHeight="1">
      <c r="A104" s="1021"/>
      <c r="B104" s="1021"/>
      <c r="C104" s="1022"/>
      <c r="D104" s="1021" t="s">
        <v>936</v>
      </c>
      <c r="E104" s="1021"/>
      <c r="F104" s="1174">
        <f t="shared" si="27"/>
        <v>0</v>
      </c>
      <c r="G104" s="1174">
        <f t="shared" si="27"/>
        <v>0</v>
      </c>
      <c r="H104" s="1003">
        <v>0</v>
      </c>
      <c r="I104" s="1003">
        <f>'鄉庫收支月報表(113年4月)'!I104+'鄉庫收支月報表(113年5月)'!H104</f>
        <v>0</v>
      </c>
      <c r="J104" s="1003">
        <v>0</v>
      </c>
      <c r="K104" s="1489">
        <f>'鄉庫收支月報表(113年4月)'!K104+'鄉庫收支月報表(113年5月)'!J104</f>
        <v>0</v>
      </c>
    </row>
    <row r="105" spans="1:11" ht="19.5" customHeight="1">
      <c r="A105" s="1021"/>
      <c r="B105" s="1021"/>
      <c r="C105" s="1022"/>
      <c r="D105" s="1021" t="s">
        <v>937</v>
      </c>
      <c r="E105" s="1021"/>
      <c r="F105" s="1174">
        <f t="shared" si="27"/>
        <v>8705444</v>
      </c>
      <c r="G105" s="1174">
        <f t="shared" si="27"/>
        <v>38200947</v>
      </c>
      <c r="H105" s="1003">
        <v>791645</v>
      </c>
      <c r="I105" s="1003">
        <f>'鄉庫收支月報表(113年4月)'!I105+'鄉庫收支月報表(113年5月)'!H105</f>
        <v>4079141</v>
      </c>
      <c r="J105" s="1003">
        <v>7913799</v>
      </c>
      <c r="K105" s="1489">
        <f>'鄉庫收支月報表(113年4月)'!K105+'鄉庫收支月報表(113年5月)'!J105</f>
        <v>34121806</v>
      </c>
    </row>
    <row r="106" spans="1:11" ht="19.8" customHeight="1">
      <c r="A106" s="1730" t="s">
        <v>2178</v>
      </c>
      <c r="B106" s="1730"/>
      <c r="C106" s="1730"/>
      <c r="D106" s="1730"/>
      <c r="E106" s="1731"/>
      <c r="F106" s="1744" t="s">
        <v>2179</v>
      </c>
      <c r="G106" s="1745"/>
      <c r="H106" s="1033" t="s">
        <v>2180</v>
      </c>
      <c r="I106" s="1034" t="s">
        <v>921</v>
      </c>
      <c r="J106" s="1033" t="s">
        <v>2181</v>
      </c>
      <c r="K106" s="1493" t="s">
        <v>922</v>
      </c>
    </row>
    <row r="107" spans="1:11" ht="19.8" customHeight="1">
      <c r="A107" s="1732"/>
      <c r="B107" s="1732"/>
      <c r="C107" s="1732"/>
      <c r="D107" s="1732"/>
      <c r="E107" s="1733"/>
      <c r="F107" s="1035" t="s">
        <v>2182</v>
      </c>
      <c r="G107" s="1035" t="s">
        <v>2183</v>
      </c>
      <c r="H107" s="1035" t="s">
        <v>2182</v>
      </c>
      <c r="I107" s="1035" t="s">
        <v>2183</v>
      </c>
      <c r="J107" s="1035" t="s">
        <v>2182</v>
      </c>
      <c r="K107" s="1486" t="s">
        <v>2183</v>
      </c>
    </row>
    <row r="108" spans="1:11" ht="20.25" customHeight="1">
      <c r="A108" s="1021"/>
      <c r="B108" s="1021"/>
      <c r="C108" s="1022" t="s">
        <v>938</v>
      </c>
      <c r="D108" s="1021"/>
      <c r="E108" s="1021"/>
      <c r="F108" s="1174">
        <f t="shared" ref="F108:G108" si="29">SUM(F109:F113)</f>
        <v>0</v>
      </c>
      <c r="G108" s="1174">
        <f t="shared" si="29"/>
        <v>0</v>
      </c>
      <c r="H108" s="1174">
        <f>SUM(H109:H113)</f>
        <v>0</v>
      </c>
      <c r="I108" s="1174">
        <f t="shared" ref="I108:K108" si="30">SUM(I109:I113)</f>
        <v>0</v>
      </c>
      <c r="J108" s="1174">
        <f t="shared" si="30"/>
        <v>0</v>
      </c>
      <c r="K108" s="1494">
        <f t="shared" si="30"/>
        <v>0</v>
      </c>
    </row>
    <row r="109" spans="1:11" ht="20.25" customHeight="1">
      <c r="A109" s="1021"/>
      <c r="B109" s="1021"/>
      <c r="C109" s="1022"/>
      <c r="D109" s="1021" t="s">
        <v>939</v>
      </c>
      <c r="E109" s="1021"/>
      <c r="F109" s="1174">
        <f>H109+J109</f>
        <v>0</v>
      </c>
      <c r="G109" s="1174">
        <f>I109+K109</f>
        <v>0</v>
      </c>
      <c r="H109" s="1003">
        <v>0</v>
      </c>
      <c r="I109" s="1003">
        <f>'鄉庫收支月報表(113年4月)'!I109+'鄉庫收支月報表(113年5月)'!H109</f>
        <v>0</v>
      </c>
      <c r="J109" s="1003">
        <v>0</v>
      </c>
      <c r="K109" s="1489">
        <f>'鄉庫收支月報表(113年4月)'!K109+'鄉庫收支月報表(113年5月)'!J109</f>
        <v>0</v>
      </c>
    </row>
    <row r="110" spans="1:11" ht="20.25" customHeight="1">
      <c r="A110" s="1021"/>
      <c r="B110" s="1021"/>
      <c r="C110" s="1022"/>
      <c r="D110" s="1021" t="s">
        <v>940</v>
      </c>
      <c r="E110" s="1021"/>
      <c r="F110" s="1174">
        <f t="shared" ref="F110:G118" si="31">H110+J110</f>
        <v>0</v>
      </c>
      <c r="G110" s="1174">
        <f t="shared" si="31"/>
        <v>0</v>
      </c>
      <c r="H110" s="1003">
        <v>0</v>
      </c>
      <c r="I110" s="1003">
        <f>'鄉庫收支月報表(113年4月)'!I110+'鄉庫收支月報表(113年5月)'!H110</f>
        <v>0</v>
      </c>
      <c r="J110" s="1003">
        <v>0</v>
      </c>
      <c r="K110" s="1489">
        <f>'鄉庫收支月報表(113年4月)'!K110+'鄉庫收支月報表(113年5月)'!J110</f>
        <v>0</v>
      </c>
    </row>
    <row r="111" spans="1:11" ht="20.25" customHeight="1">
      <c r="A111" s="1021"/>
      <c r="B111" s="1021"/>
      <c r="C111" s="1022"/>
      <c r="D111" s="1021" t="s">
        <v>941</v>
      </c>
      <c r="E111" s="1021"/>
      <c r="F111" s="1174">
        <f t="shared" si="31"/>
        <v>0</v>
      </c>
      <c r="G111" s="1174">
        <f t="shared" si="31"/>
        <v>0</v>
      </c>
      <c r="H111" s="1003">
        <v>0</v>
      </c>
      <c r="I111" s="1003">
        <f>'鄉庫收支月報表(113年4月)'!I111+'鄉庫收支月報表(113年5月)'!H111</f>
        <v>0</v>
      </c>
      <c r="J111" s="1003">
        <v>0</v>
      </c>
      <c r="K111" s="1489">
        <f>'鄉庫收支月報表(113年4月)'!K111+'鄉庫收支月報表(113年5月)'!J111</f>
        <v>0</v>
      </c>
    </row>
    <row r="112" spans="1:11" ht="20.25" customHeight="1">
      <c r="A112" s="1021"/>
      <c r="B112" s="1021"/>
      <c r="C112" s="1022"/>
      <c r="D112" s="1021" t="s">
        <v>942</v>
      </c>
      <c r="E112" s="1021"/>
      <c r="F112" s="1174">
        <f t="shared" si="31"/>
        <v>0</v>
      </c>
      <c r="G112" s="1174">
        <f t="shared" si="31"/>
        <v>0</v>
      </c>
      <c r="H112" s="1003">
        <v>0</v>
      </c>
      <c r="I112" s="1003">
        <f>'鄉庫收支月報表(113年4月)'!I112+'鄉庫收支月報表(113年5月)'!H112</f>
        <v>0</v>
      </c>
      <c r="J112" s="1003">
        <v>0</v>
      </c>
      <c r="K112" s="1489">
        <f>'鄉庫收支月報表(113年4月)'!K112+'鄉庫收支月報表(113年5月)'!J112</f>
        <v>0</v>
      </c>
    </row>
    <row r="113" spans="1:11" ht="20.25" customHeight="1">
      <c r="A113" s="1021"/>
      <c r="B113" s="1021"/>
      <c r="C113" s="1022"/>
      <c r="D113" s="1021" t="s">
        <v>943</v>
      </c>
      <c r="E113" s="1021"/>
      <c r="F113" s="1174">
        <f t="shared" si="31"/>
        <v>0</v>
      </c>
      <c r="G113" s="1174">
        <f t="shared" si="31"/>
        <v>0</v>
      </c>
      <c r="H113" s="1003">
        <v>0</v>
      </c>
      <c r="I113" s="1003">
        <f>'鄉庫收支月報表(113年4月)'!I113+'鄉庫收支月報表(113年5月)'!H113</f>
        <v>0</v>
      </c>
      <c r="J113" s="1003">
        <v>0</v>
      </c>
      <c r="K113" s="1489">
        <f>'鄉庫收支月報表(113年4月)'!K113+'鄉庫收支月報表(113年5月)'!J113</f>
        <v>0</v>
      </c>
    </row>
    <row r="114" spans="1:11" ht="20.25" customHeight="1">
      <c r="A114" s="1021"/>
      <c r="B114" s="1021"/>
      <c r="C114" s="1021" t="s">
        <v>944</v>
      </c>
      <c r="D114" s="1021"/>
      <c r="E114" s="1021"/>
      <c r="F114" s="1174">
        <f t="shared" si="31"/>
        <v>0</v>
      </c>
      <c r="G114" s="1174">
        <f t="shared" si="31"/>
        <v>824398</v>
      </c>
      <c r="H114" s="1174">
        <f>SUM(H115:H116)</f>
        <v>0</v>
      </c>
      <c r="I114" s="1174">
        <f t="shared" ref="I114:K114" si="32">SUM(I115:I116)</f>
        <v>0</v>
      </c>
      <c r="J114" s="1174">
        <f t="shared" si="32"/>
        <v>0</v>
      </c>
      <c r="K114" s="1494">
        <f t="shared" si="32"/>
        <v>824398</v>
      </c>
    </row>
    <row r="115" spans="1:11" ht="20.25" customHeight="1">
      <c r="A115" s="1021"/>
      <c r="B115" s="1021"/>
      <c r="C115" s="1021"/>
      <c r="D115" s="1021" t="s">
        <v>945</v>
      </c>
      <c r="E115" s="1021"/>
      <c r="F115" s="1174">
        <f t="shared" si="31"/>
        <v>0</v>
      </c>
      <c r="G115" s="1174">
        <f t="shared" si="31"/>
        <v>0</v>
      </c>
      <c r="H115" s="1003">
        <v>0</v>
      </c>
      <c r="I115" s="1003">
        <f>'鄉庫收支月報表(113年4月)'!I115+'鄉庫收支月報表(113年5月)'!H115</f>
        <v>0</v>
      </c>
      <c r="J115" s="1003">
        <v>0</v>
      </c>
      <c r="K115" s="1489">
        <f>'鄉庫收支月報表(113年4月)'!K115+'鄉庫收支月報表(113年5月)'!J115</f>
        <v>0</v>
      </c>
    </row>
    <row r="116" spans="1:11" ht="20.25" customHeight="1">
      <c r="A116" s="1021"/>
      <c r="B116" s="1021"/>
      <c r="C116" s="1021"/>
      <c r="D116" s="1021" t="s">
        <v>946</v>
      </c>
      <c r="E116" s="1021"/>
      <c r="F116" s="1174">
        <f t="shared" si="31"/>
        <v>0</v>
      </c>
      <c r="G116" s="1174">
        <f t="shared" si="31"/>
        <v>824398</v>
      </c>
      <c r="H116" s="1003">
        <v>0</v>
      </c>
      <c r="I116" s="1003">
        <f>'鄉庫收支月報表(113年4月)'!I116+'鄉庫收支月報表(113年5月)'!H116</f>
        <v>0</v>
      </c>
      <c r="J116" s="1003">
        <v>0</v>
      </c>
      <c r="K116" s="1489">
        <f>'鄉庫收支月報表(113年4月)'!K116+'鄉庫收支月報表(113年5月)'!J116</f>
        <v>824398</v>
      </c>
    </row>
    <row r="117" spans="1:11" ht="20.25" customHeight="1">
      <c r="A117" s="1021"/>
      <c r="B117" s="1021"/>
      <c r="C117" s="1021" t="s">
        <v>956</v>
      </c>
      <c r="D117" s="1021"/>
      <c r="E117" s="1021"/>
      <c r="F117" s="1174">
        <f t="shared" si="31"/>
        <v>0</v>
      </c>
      <c r="G117" s="1174">
        <f t="shared" si="31"/>
        <v>0</v>
      </c>
      <c r="H117" s="1003">
        <v>0</v>
      </c>
      <c r="I117" s="1003">
        <f>'鄉庫收支月報表(113年4月)'!I117+'鄉庫收支月報表(113年5月)'!H117</f>
        <v>0</v>
      </c>
      <c r="J117" s="1003">
        <v>0</v>
      </c>
      <c r="K117" s="1489">
        <f>'鄉庫收支月報表(113年4月)'!K117+'鄉庫收支月報表(113年5月)'!J117</f>
        <v>0</v>
      </c>
    </row>
    <row r="118" spans="1:11" ht="20.25" customHeight="1">
      <c r="A118" s="1021"/>
      <c r="B118" s="1024" t="s">
        <v>912</v>
      </c>
      <c r="C118" s="1021"/>
      <c r="D118" s="1021"/>
      <c r="E118" s="1021"/>
      <c r="F118" s="1174">
        <f t="shared" si="31"/>
        <v>22147604</v>
      </c>
      <c r="G118" s="1174">
        <f t="shared" si="31"/>
        <v>90765287</v>
      </c>
      <c r="H118" s="1174">
        <f>H56+H91</f>
        <v>13982930</v>
      </c>
      <c r="I118" s="1174">
        <f t="shared" ref="I118:K118" si="33">I56+I91</f>
        <v>54268189</v>
      </c>
      <c r="J118" s="1174">
        <f t="shared" si="33"/>
        <v>8164674</v>
      </c>
      <c r="K118" s="1494">
        <f t="shared" si="33"/>
        <v>36497098</v>
      </c>
    </row>
    <row r="119" spans="1:11" ht="20.25" customHeight="1">
      <c r="A119" s="1021"/>
      <c r="B119" s="1021" t="s">
        <v>957</v>
      </c>
      <c r="C119" s="1021"/>
      <c r="D119" s="1021"/>
      <c r="E119" s="1021"/>
      <c r="F119" s="1003"/>
      <c r="G119" s="1003"/>
      <c r="H119" s="1025"/>
      <c r="I119" s="1026"/>
      <c r="J119" s="1026"/>
      <c r="K119" s="1490"/>
    </row>
    <row r="120" spans="1:11" ht="20.25" customHeight="1">
      <c r="A120" s="1021"/>
      <c r="B120" s="1021" t="s">
        <v>958</v>
      </c>
      <c r="C120" s="1021"/>
      <c r="D120" s="1021"/>
      <c r="E120" s="1021"/>
      <c r="F120" s="1003">
        <v>1220253</v>
      </c>
      <c r="G120" s="1003">
        <f>'鄉庫收支月報表(113年4月)'!G120+'鄉庫收支月報表(113年5月)'!F120</f>
        <v>3184246</v>
      </c>
      <c r="H120" s="1027"/>
      <c r="I120" s="1028"/>
      <c r="J120" s="1028"/>
      <c r="K120" s="1491"/>
    </row>
    <row r="121" spans="1:11" ht="20.25" customHeight="1">
      <c r="A121" s="1021"/>
      <c r="B121" s="1021" t="s">
        <v>959</v>
      </c>
      <c r="C121" s="1021"/>
      <c r="D121" s="1021"/>
      <c r="E121" s="1021"/>
      <c r="F121" s="1003"/>
      <c r="G121" s="1003"/>
      <c r="H121" s="1027"/>
      <c r="I121" s="1028"/>
      <c r="J121" s="1028"/>
      <c r="K121" s="1491"/>
    </row>
    <row r="122" spans="1:11" ht="20.25" customHeight="1">
      <c r="A122" s="1021"/>
      <c r="B122" s="1021" t="s">
        <v>960</v>
      </c>
      <c r="C122" s="1021"/>
      <c r="D122" s="1021"/>
      <c r="E122" s="1021"/>
      <c r="F122" s="1003">
        <v>0</v>
      </c>
      <c r="G122" s="1003">
        <f>'鄉庫收支月報表(113年4月)'!G122+'鄉庫收支月報表(113年5月)'!F122</f>
        <v>93703</v>
      </c>
      <c r="H122" s="1027"/>
      <c r="I122" s="1028"/>
      <c r="J122" s="1028"/>
      <c r="K122" s="1491"/>
    </row>
    <row r="123" spans="1:11" ht="20.25" customHeight="1">
      <c r="A123" s="1005"/>
      <c r="B123" s="1021" t="s">
        <v>956</v>
      </c>
      <c r="C123" s="1005"/>
      <c r="D123" s="1005"/>
      <c r="E123" s="1005"/>
      <c r="F123" s="1003"/>
      <c r="G123" s="1003"/>
      <c r="H123" s="1027"/>
      <c r="I123" s="1028"/>
      <c r="J123" s="1028"/>
      <c r="K123" s="1491"/>
    </row>
    <row r="124" spans="1:11" ht="20.25" customHeight="1">
      <c r="A124" s="1021"/>
      <c r="B124" s="1021" t="s">
        <v>961</v>
      </c>
      <c r="C124" s="1021"/>
      <c r="D124" s="1021"/>
      <c r="E124" s="1021"/>
      <c r="F124" s="1003"/>
      <c r="G124" s="1003"/>
      <c r="H124" s="1027"/>
      <c r="I124" s="1028"/>
      <c r="J124" s="1028"/>
      <c r="K124" s="1491"/>
    </row>
    <row r="125" spans="1:11" ht="20.25" customHeight="1">
      <c r="A125" s="1021" t="s">
        <v>962</v>
      </c>
      <c r="B125" s="1021"/>
      <c r="C125" s="1021"/>
      <c r="D125" s="1021"/>
      <c r="E125" s="1021"/>
      <c r="F125" s="1003"/>
      <c r="G125" s="1003"/>
      <c r="H125" s="1027"/>
      <c r="I125" s="1028"/>
      <c r="J125" s="1028"/>
      <c r="K125" s="1491"/>
    </row>
    <row r="126" spans="1:11" ht="20.25" customHeight="1">
      <c r="A126" s="1021"/>
      <c r="B126" s="1021" t="s">
        <v>2192</v>
      </c>
      <c r="C126" s="1021"/>
      <c r="D126" s="1021"/>
      <c r="E126" s="1021"/>
      <c r="F126" s="1003"/>
      <c r="G126" s="1003"/>
      <c r="H126" s="1027"/>
      <c r="I126" s="1028"/>
      <c r="J126" s="1028"/>
      <c r="K126" s="1491"/>
    </row>
    <row r="127" spans="1:11" ht="20.25" customHeight="1">
      <c r="A127" s="1024" t="s">
        <v>2186</v>
      </c>
      <c r="B127" s="1021"/>
      <c r="C127" s="1021"/>
      <c r="D127" s="1021"/>
      <c r="E127" s="1038"/>
      <c r="F127" s="1174">
        <f>F118+F120+F122</f>
        <v>23367857</v>
      </c>
      <c r="G127" s="1003">
        <f>SUM(G118:G126)</f>
        <v>94043236</v>
      </c>
      <c r="H127" s="1027"/>
      <c r="I127" s="1028"/>
      <c r="J127" s="1028"/>
      <c r="K127" s="1491"/>
    </row>
    <row r="128" spans="1:11" ht="20.25" customHeight="1">
      <c r="A128" s="1021" t="s">
        <v>963</v>
      </c>
      <c r="B128" s="1021"/>
      <c r="C128" s="1021"/>
      <c r="D128" s="1021"/>
      <c r="E128" s="1039"/>
      <c r="F128" s="1174">
        <f>F53-F127</f>
        <v>364876559</v>
      </c>
      <c r="G128" s="1003"/>
      <c r="H128" s="1027"/>
      <c r="I128" s="1028"/>
      <c r="J128" s="1028"/>
      <c r="K128" s="1491"/>
    </row>
    <row r="129" spans="1:11" ht="20.25" customHeight="1">
      <c r="A129" s="1021" t="s">
        <v>2187</v>
      </c>
      <c r="B129" s="1021"/>
      <c r="C129" s="1021"/>
      <c r="D129" s="1021"/>
      <c r="E129" s="1021"/>
      <c r="F129" s="1174">
        <f>SUM(F127:F128)</f>
        <v>388244416</v>
      </c>
      <c r="G129" s="1003"/>
      <c r="H129" s="1027"/>
      <c r="I129" s="1028"/>
      <c r="J129" s="1028"/>
      <c r="K129" s="1491"/>
    </row>
    <row r="130" spans="1:11" ht="20.25" customHeight="1">
      <c r="A130" s="1021" t="s">
        <v>964</v>
      </c>
      <c r="B130" s="1021"/>
      <c r="C130" s="1021"/>
      <c r="D130" s="1021"/>
      <c r="E130" s="1021"/>
      <c r="F130" s="1003">
        <v>1963</v>
      </c>
      <c r="G130" s="1003"/>
      <c r="H130" s="1040"/>
      <c r="I130" s="1028"/>
      <c r="J130" s="1028"/>
      <c r="K130" s="1491"/>
    </row>
    <row r="131" spans="1:11" ht="20.25" customHeight="1">
      <c r="A131" s="1024" t="s">
        <v>965</v>
      </c>
      <c r="B131" s="1021"/>
      <c r="C131" s="1021"/>
      <c r="D131" s="1021"/>
      <c r="E131" s="1021"/>
      <c r="F131" s="1174">
        <f>F53-F127+F130</f>
        <v>364878522</v>
      </c>
      <c r="G131" s="1003"/>
      <c r="H131" s="1041"/>
      <c r="I131" s="1032"/>
      <c r="J131" s="1032"/>
      <c r="K131" s="1492"/>
    </row>
    <row r="132" spans="1:11" ht="23.25" customHeight="1">
      <c r="A132" s="1005" t="s">
        <v>966</v>
      </c>
      <c r="B132" s="1005"/>
      <c r="C132" s="1005"/>
      <c r="D132" s="1005"/>
      <c r="E132" s="1005" t="s">
        <v>967</v>
      </c>
      <c r="F132" s="1739" t="s">
        <v>2188</v>
      </c>
      <c r="G132" s="1740"/>
      <c r="H132" s="1006" t="s">
        <v>968</v>
      </c>
      <c r="I132" s="1006"/>
      <c r="J132" s="1741" t="s">
        <v>2356</v>
      </c>
      <c r="K132" s="1741"/>
    </row>
    <row r="133" spans="1:11" ht="17.399999999999999">
      <c r="A133" s="1005"/>
      <c r="B133" s="1005"/>
      <c r="C133" s="1005"/>
      <c r="D133" s="1005"/>
      <c r="E133" s="1005"/>
      <c r="F133" s="1742" t="s">
        <v>2189</v>
      </c>
      <c r="G133" s="1743"/>
      <c r="H133" s="1006"/>
      <c r="I133" s="1006"/>
      <c r="J133" s="1006"/>
      <c r="K133" s="1006"/>
    </row>
    <row r="134" spans="1:11" ht="17.399999999999999">
      <c r="A134" s="1005" t="s">
        <v>970</v>
      </c>
    </row>
    <row r="135" spans="1:11" ht="17.399999999999999">
      <c r="A135" s="1005" t="s">
        <v>2190</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0887906B-6D0C-4558-B65D-FD46D629914F}"/>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B38"/>
  <sheetViews>
    <sheetView workbookViewId="0">
      <selection activeCell="B1" sqref="B1"/>
    </sheetView>
  </sheetViews>
  <sheetFormatPr defaultRowHeight="16.2"/>
  <cols>
    <col min="1" max="1" width="93.6640625" customWidth="1"/>
  </cols>
  <sheetData>
    <row r="1" spans="1:2" ht="19.8">
      <c r="A1" s="12" t="s">
        <v>792</v>
      </c>
      <c r="B1" s="1" t="s">
        <v>15</v>
      </c>
    </row>
    <row r="2" spans="1:2" ht="19.8">
      <c r="A2" s="13" t="s">
        <v>534</v>
      </c>
    </row>
    <row r="3" spans="1:2" ht="19.8">
      <c r="A3" s="13" t="s">
        <v>204</v>
      </c>
    </row>
    <row r="4" spans="1:2" ht="19.8">
      <c r="A4" s="14" t="s">
        <v>3</v>
      </c>
    </row>
    <row r="5" spans="1:2" ht="19.8">
      <c r="A5" s="9" t="s">
        <v>782</v>
      </c>
    </row>
    <row r="6" spans="1:2" ht="19.8">
      <c r="A6" s="9" t="s">
        <v>793</v>
      </c>
    </row>
    <row r="7" spans="1:2" ht="19.8">
      <c r="A7" s="52" t="s">
        <v>844</v>
      </c>
    </row>
    <row r="8" spans="1:2" ht="19.8">
      <c r="A8" s="52" t="s">
        <v>838</v>
      </c>
    </row>
    <row r="9" spans="1:2" ht="19.8">
      <c r="A9" s="52" t="s">
        <v>845</v>
      </c>
    </row>
    <row r="10" spans="1:2" ht="19.8">
      <c r="A10" s="14" t="s">
        <v>4</v>
      </c>
    </row>
    <row r="11" spans="1:2" ht="19.8">
      <c r="A11" s="9" t="s">
        <v>24</v>
      </c>
    </row>
    <row r="12" spans="1:2" ht="88.2">
      <c r="A12" s="10" t="s">
        <v>786</v>
      </c>
    </row>
    <row r="13" spans="1:2" ht="19.8">
      <c r="A13" s="14" t="s">
        <v>6</v>
      </c>
    </row>
    <row r="14" spans="1:2" ht="79.2">
      <c r="A14" s="17" t="s">
        <v>555</v>
      </c>
    </row>
    <row r="15" spans="1:2" ht="19.8">
      <c r="A15" s="10" t="s">
        <v>556</v>
      </c>
    </row>
    <row r="16" spans="1:2" ht="19.8">
      <c r="A16" s="9" t="s">
        <v>7</v>
      </c>
    </row>
    <row r="17" spans="1:1" ht="39.6">
      <c r="A17" s="45" t="s">
        <v>206</v>
      </c>
    </row>
    <row r="18" spans="1:1" ht="39.6">
      <c r="A18" s="45" t="s">
        <v>207</v>
      </c>
    </row>
    <row r="19" spans="1:1" ht="19.8">
      <c r="A19" s="45" t="s">
        <v>208</v>
      </c>
    </row>
    <row r="20" spans="1:1" ht="19.8">
      <c r="A20" s="45" t="s">
        <v>762</v>
      </c>
    </row>
    <row r="21" spans="1:1" ht="19.8">
      <c r="A21" s="45" t="s">
        <v>209</v>
      </c>
    </row>
    <row r="22" spans="1:1" ht="19.8">
      <c r="A22" s="45" t="s">
        <v>210</v>
      </c>
    </row>
    <row r="23" spans="1:1" ht="19.8">
      <c r="A23" s="45" t="s">
        <v>211</v>
      </c>
    </row>
    <row r="24" spans="1:1" ht="19.8">
      <c r="A24" s="45" t="s">
        <v>212</v>
      </c>
    </row>
    <row r="25" spans="1:1" ht="19.8">
      <c r="A25" s="45" t="s">
        <v>213</v>
      </c>
    </row>
    <row r="26" spans="1:1" ht="19.8">
      <c r="A26" s="45" t="s">
        <v>214</v>
      </c>
    </row>
    <row r="27" spans="1:1" ht="39.6">
      <c r="A27" s="45" t="s">
        <v>557</v>
      </c>
    </row>
    <row r="28" spans="1:1" ht="19.8">
      <c r="A28" s="45" t="s">
        <v>135</v>
      </c>
    </row>
    <row r="29" spans="1:1" ht="19.8">
      <c r="A29" s="45" t="s">
        <v>763</v>
      </c>
    </row>
    <row r="30" spans="1:1" ht="19.8">
      <c r="A30" s="45" t="s">
        <v>9</v>
      </c>
    </row>
    <row r="31" spans="1:1" ht="19.8">
      <c r="A31" s="55" t="s">
        <v>10</v>
      </c>
    </row>
    <row r="32" spans="1:1" ht="39.6">
      <c r="A32" s="45" t="s">
        <v>764</v>
      </c>
    </row>
    <row r="33" spans="1:1" ht="39.6">
      <c r="A33" s="45" t="s">
        <v>765</v>
      </c>
    </row>
    <row r="34" spans="1:1" ht="19.8">
      <c r="A34" s="55" t="s">
        <v>11</v>
      </c>
    </row>
    <row r="35" spans="1:1" ht="39.6">
      <c r="A35" s="45" t="s">
        <v>553</v>
      </c>
    </row>
    <row r="36" spans="1:1" ht="19.8">
      <c r="A36" s="45" t="s">
        <v>39</v>
      </c>
    </row>
    <row r="37" spans="1:1" ht="39.6">
      <c r="A37" s="15" t="s">
        <v>14</v>
      </c>
    </row>
    <row r="38" spans="1:1" ht="20.399999999999999" thickBot="1">
      <c r="A38" s="16" t="s">
        <v>554</v>
      </c>
    </row>
  </sheetData>
  <phoneticPr fontId="13" type="noConversion"/>
  <hyperlinks>
    <hyperlink ref="B1" location="預告統計資料發布時間表!A1" display="回發布時間表" xr:uid="{00000000-0004-0000-0400-000000000000}"/>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FD408-9D5F-47E3-BEB9-D23D2DFA2FDF}">
  <sheetPr>
    <tabColor rgb="FFFF0000"/>
  </sheetPr>
  <dimension ref="A1:M135"/>
  <sheetViews>
    <sheetView showGridLines="0" topLeftCell="A25" zoomScale="115" zoomScaleNormal="115" workbookViewId="0">
      <pane xSplit="5" topLeftCell="F1" activePane="topRight" state="frozen"/>
      <selection pane="topRight" activeCell="H37" sqref="H37"/>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36" t="s">
        <v>1293</v>
      </c>
      <c r="B1" s="1736"/>
      <c r="C1" s="1736"/>
      <c r="D1" s="1736"/>
      <c r="E1" s="1005"/>
      <c r="F1" s="1006"/>
      <c r="G1" s="1006"/>
      <c r="H1" s="1006"/>
      <c r="I1" s="1006"/>
      <c r="J1" s="1007" t="s">
        <v>871</v>
      </c>
      <c r="K1" s="1008" t="s">
        <v>872</v>
      </c>
      <c r="L1" s="1009" t="s">
        <v>873</v>
      </c>
    </row>
    <row r="2" spans="1:12" ht="21" customHeight="1">
      <c r="A2" s="1737" t="s">
        <v>2174</v>
      </c>
      <c r="B2" s="1737"/>
      <c r="C2" s="1737"/>
      <c r="D2" s="1737"/>
      <c r="E2" s="1011" t="s">
        <v>874</v>
      </c>
      <c r="F2" s="1012"/>
      <c r="G2" s="1012"/>
      <c r="H2" s="1012"/>
      <c r="I2" s="1012"/>
      <c r="J2" s="1007" t="s">
        <v>2175</v>
      </c>
      <c r="K2" s="1013" t="s">
        <v>875</v>
      </c>
    </row>
    <row r="3" spans="1:12" ht="33">
      <c r="A3" s="1738" t="s">
        <v>2176</v>
      </c>
      <c r="B3" s="1738"/>
      <c r="C3" s="1738"/>
      <c r="D3" s="1738"/>
      <c r="E3" s="1738"/>
      <c r="F3" s="1738"/>
      <c r="G3" s="1738"/>
      <c r="H3" s="1738"/>
      <c r="I3" s="1738"/>
      <c r="J3" s="1738"/>
      <c r="K3" s="1738"/>
    </row>
    <row r="4" spans="1:12" ht="27" customHeight="1">
      <c r="A4" s="1014"/>
      <c r="B4" s="1014"/>
      <c r="C4" s="1014"/>
      <c r="D4" s="1014"/>
      <c r="E4" s="1014" t="s">
        <v>876</v>
      </c>
      <c r="F4" s="1015"/>
      <c r="G4" s="1016" t="s">
        <v>2366</v>
      </c>
      <c r="H4" s="1006"/>
      <c r="I4" s="1015"/>
      <c r="J4" s="1015"/>
      <c r="K4" s="1017" t="s">
        <v>877</v>
      </c>
    </row>
    <row r="5" spans="1:12" ht="23.25" customHeight="1">
      <c r="A5" s="1730" t="s">
        <v>2178</v>
      </c>
      <c r="B5" s="1730"/>
      <c r="C5" s="1730"/>
      <c r="D5" s="1730"/>
      <c r="E5" s="1731"/>
      <c r="F5" s="1734" t="s">
        <v>2179</v>
      </c>
      <c r="G5" s="1735"/>
      <c r="H5" s="1018" t="s">
        <v>2180</v>
      </c>
      <c r="I5" s="1019" t="s">
        <v>878</v>
      </c>
      <c r="J5" s="1018" t="s">
        <v>2181</v>
      </c>
      <c r="K5" s="1488" t="s">
        <v>879</v>
      </c>
    </row>
    <row r="6" spans="1:12" ht="23.25" customHeight="1">
      <c r="A6" s="1732"/>
      <c r="B6" s="1732"/>
      <c r="C6" s="1732"/>
      <c r="D6" s="1732"/>
      <c r="E6" s="1733"/>
      <c r="F6" s="1007" t="s">
        <v>2182</v>
      </c>
      <c r="G6" s="1007" t="s">
        <v>2183</v>
      </c>
      <c r="H6" s="1007" t="s">
        <v>2182</v>
      </c>
      <c r="I6" s="1007" t="s">
        <v>2183</v>
      </c>
      <c r="J6" s="1007" t="s">
        <v>2182</v>
      </c>
      <c r="K6" s="1487" t="s">
        <v>2183</v>
      </c>
    </row>
    <row r="7" spans="1:12" ht="19.5" customHeight="1">
      <c r="A7" s="1005"/>
      <c r="B7" s="1020" t="s">
        <v>880</v>
      </c>
      <c r="C7" s="1005"/>
      <c r="D7" s="1005"/>
      <c r="E7" s="1005"/>
      <c r="F7" s="1174">
        <f t="shared" ref="F7:G7" si="0">F8+F18+F19+F20+F21+F22+F25+F31+F34+F35+F36</f>
        <v>21954765</v>
      </c>
      <c r="G7" s="1174">
        <f t="shared" si="0"/>
        <v>148497503</v>
      </c>
      <c r="H7" s="1174">
        <f>H8+H18+H19+H20+H21+H22+H25+H31+H34+H35+H36</f>
        <v>17542274</v>
      </c>
      <c r="I7" s="1174">
        <f t="shared" ref="I7:K7" si="1">I8+I18+I19+I20+I21+I22+I25+I31+I34+I35+I36</f>
        <v>131678629</v>
      </c>
      <c r="J7" s="1174">
        <f t="shared" si="1"/>
        <v>4412491</v>
      </c>
      <c r="K7" s="1494">
        <f t="shared" si="1"/>
        <v>16818874</v>
      </c>
    </row>
    <row r="8" spans="1:12" ht="19.5" customHeight="1">
      <c r="A8" s="1021"/>
      <c r="B8" s="1021"/>
      <c r="C8" s="1022" t="s">
        <v>881</v>
      </c>
      <c r="D8" s="1021"/>
      <c r="E8" s="1021"/>
      <c r="F8" s="1174">
        <f t="shared" ref="F8:G8" si="2">F9+F10+F11+F12+F13+F16+F17</f>
        <v>14234005</v>
      </c>
      <c r="G8" s="1174">
        <f t="shared" si="2"/>
        <v>105273788</v>
      </c>
      <c r="H8" s="1174">
        <f>H9+H10+H11+H12+H13+H16+H17</f>
        <v>14234005</v>
      </c>
      <c r="I8" s="1174">
        <f t="shared" ref="I8:K8" si="3">I9+I10+I11+I12+I13+I16+I17</f>
        <v>105273788</v>
      </c>
      <c r="J8" s="1174">
        <f t="shared" si="3"/>
        <v>0</v>
      </c>
      <c r="K8" s="1494">
        <f t="shared" si="3"/>
        <v>0</v>
      </c>
    </row>
    <row r="9" spans="1:12" ht="19.5" customHeight="1">
      <c r="A9" s="1021"/>
      <c r="B9" s="1021"/>
      <c r="C9" s="1022"/>
      <c r="D9" s="1021" t="s">
        <v>882</v>
      </c>
      <c r="E9" s="1005"/>
      <c r="F9" s="1174">
        <f>H9+J9</f>
        <v>995868</v>
      </c>
      <c r="G9" s="1174">
        <f>I9+K9</f>
        <v>2665681</v>
      </c>
      <c r="H9" s="1003">
        <v>995868</v>
      </c>
      <c r="I9" s="1003">
        <f>'鄉庫收支月報表(113年5月)'!I9+'鄉庫收支月報表(113年6月)'!H9</f>
        <v>2665681</v>
      </c>
      <c r="J9" s="1003">
        <v>0</v>
      </c>
      <c r="K9" s="1489">
        <f>'鄉庫收支月報表(113年4月)'!K9+'鄉庫收支月報表(113年6月)'!J9</f>
        <v>0</v>
      </c>
    </row>
    <row r="10" spans="1:12" ht="19.5" customHeight="1">
      <c r="A10" s="1021"/>
      <c r="B10" s="1021"/>
      <c r="C10" s="1022"/>
      <c r="D10" s="1021" t="s">
        <v>883</v>
      </c>
      <c r="E10" s="1021"/>
      <c r="F10" s="1174">
        <f t="shared" ref="F10:G12" si="4">H10+J10</f>
        <v>5196</v>
      </c>
      <c r="G10" s="1174">
        <f t="shared" si="4"/>
        <v>186311</v>
      </c>
      <c r="H10" s="1003">
        <v>5196</v>
      </c>
      <c r="I10" s="1003">
        <f>'鄉庫收支月報表(113年5月)'!I10+'鄉庫收支月報表(113年6月)'!H10</f>
        <v>186311</v>
      </c>
      <c r="J10" s="1003">
        <v>0</v>
      </c>
      <c r="K10" s="1489">
        <f>'鄉庫收支月報表(113年4月)'!K10+'鄉庫收支月報表(113年6月)'!J10</f>
        <v>0</v>
      </c>
    </row>
    <row r="11" spans="1:12" ht="19.5" customHeight="1">
      <c r="A11" s="1021"/>
      <c r="B11" s="1021"/>
      <c r="C11" s="1022"/>
      <c r="D11" s="1021" t="s">
        <v>884</v>
      </c>
      <c r="E11" s="1021"/>
      <c r="F11" s="1174">
        <f t="shared" si="4"/>
        <v>1045</v>
      </c>
      <c r="G11" s="1174">
        <f t="shared" si="4"/>
        <v>10103</v>
      </c>
      <c r="H11" s="1003">
        <v>1045</v>
      </c>
      <c r="I11" s="1003">
        <f>'鄉庫收支月報表(113年5月)'!I11+'鄉庫收支月報表(113年6月)'!H11</f>
        <v>10103</v>
      </c>
      <c r="J11" s="1003">
        <v>0</v>
      </c>
      <c r="K11" s="1489">
        <f>'鄉庫收支月報表(113年4月)'!K11+'鄉庫收支月報表(113年6月)'!J11</f>
        <v>0</v>
      </c>
    </row>
    <row r="12" spans="1:12" ht="19.5" customHeight="1">
      <c r="A12" s="1021"/>
      <c r="B12" s="1021"/>
      <c r="C12" s="1022"/>
      <c r="D12" s="1021" t="s">
        <v>885</v>
      </c>
      <c r="E12" s="1021"/>
      <c r="F12" s="1174">
        <f t="shared" si="4"/>
        <v>0</v>
      </c>
      <c r="G12" s="1174">
        <f t="shared" si="4"/>
        <v>680320</v>
      </c>
      <c r="H12" s="1003">
        <v>0</v>
      </c>
      <c r="I12" s="1003">
        <f>'鄉庫收支月報表(113年5月)'!I12+'鄉庫收支月報表(113年6月)'!H12</f>
        <v>680320</v>
      </c>
      <c r="J12" s="1003">
        <v>0</v>
      </c>
      <c r="K12" s="1489">
        <f>'鄉庫收支月報表(113年4月)'!K12+'鄉庫收支月報表(113年6月)'!J12</f>
        <v>0</v>
      </c>
    </row>
    <row r="13" spans="1:12" ht="19.5" customHeight="1">
      <c r="A13" s="1021"/>
      <c r="B13" s="1021"/>
      <c r="C13" s="1022"/>
      <c r="D13" s="1021" t="s">
        <v>886</v>
      </c>
      <c r="E13" s="1021"/>
      <c r="F13" s="1174">
        <f>H13+J13</f>
        <v>8034</v>
      </c>
      <c r="G13" s="1174">
        <f>I13+K13</f>
        <v>70522</v>
      </c>
      <c r="H13" s="1174">
        <f>SUM(H14:H15)</f>
        <v>8034</v>
      </c>
      <c r="I13" s="1174">
        <f t="shared" ref="I13:K13" si="5">SUM(I14:I15)</f>
        <v>70522</v>
      </c>
      <c r="J13" s="1174">
        <f t="shared" si="5"/>
        <v>0</v>
      </c>
      <c r="K13" s="1494">
        <f t="shared" si="5"/>
        <v>0</v>
      </c>
    </row>
    <row r="14" spans="1:12" ht="19.5" customHeight="1">
      <c r="A14" s="1021"/>
      <c r="B14" s="1021"/>
      <c r="C14" s="1022"/>
      <c r="D14" s="1021"/>
      <c r="E14" s="1021" t="s">
        <v>887</v>
      </c>
      <c r="F14" s="1174">
        <f t="shared" ref="F14:G28" si="6">H14+J14</f>
        <v>0</v>
      </c>
      <c r="G14" s="1174">
        <f t="shared" si="6"/>
        <v>0</v>
      </c>
      <c r="H14" s="1003">
        <v>0</v>
      </c>
      <c r="I14" s="1003">
        <f>'鄉庫收支月報表(113年5月)'!I14+'鄉庫收支月報表(113年6月)'!H14</f>
        <v>0</v>
      </c>
      <c r="J14" s="1003">
        <v>0</v>
      </c>
      <c r="K14" s="1489">
        <f>'鄉庫收支月報表(113年4月)'!K14+'鄉庫收支月報表(113年6月)'!J14</f>
        <v>0</v>
      </c>
    </row>
    <row r="15" spans="1:12" ht="19.5" customHeight="1">
      <c r="A15" s="1021"/>
      <c r="B15" s="1021"/>
      <c r="C15" s="1022"/>
      <c r="D15" s="1021"/>
      <c r="E15" s="1021" t="s">
        <v>888</v>
      </c>
      <c r="F15" s="1174">
        <f t="shared" si="6"/>
        <v>8034</v>
      </c>
      <c r="G15" s="1174">
        <f t="shared" si="6"/>
        <v>70522</v>
      </c>
      <c r="H15" s="1003">
        <v>8034</v>
      </c>
      <c r="I15" s="1003">
        <f>'鄉庫收支月報表(113年5月)'!I15+'鄉庫收支月報表(113年6月)'!H15</f>
        <v>70522</v>
      </c>
      <c r="J15" s="1003">
        <v>0</v>
      </c>
      <c r="K15" s="1489">
        <f>'鄉庫收支月報表(113年4月)'!K15+'鄉庫收支月報表(113年6月)'!J15</f>
        <v>0</v>
      </c>
    </row>
    <row r="16" spans="1:12" ht="19.5" customHeight="1">
      <c r="A16" s="1021"/>
      <c r="B16" s="1021"/>
      <c r="C16" s="1022"/>
      <c r="D16" s="1021" t="s">
        <v>889</v>
      </c>
      <c r="E16" s="1021"/>
      <c r="F16" s="1174">
        <f t="shared" si="6"/>
        <v>13223862</v>
      </c>
      <c r="G16" s="1174">
        <f t="shared" si="6"/>
        <v>101660851</v>
      </c>
      <c r="H16" s="1003">
        <v>13223862</v>
      </c>
      <c r="I16" s="1003">
        <f>'鄉庫收支月報表(113年5月)'!I16+'鄉庫收支月報表(113年6月)'!H16</f>
        <v>101660851</v>
      </c>
      <c r="J16" s="1003">
        <v>0</v>
      </c>
      <c r="K16" s="1489">
        <f>'鄉庫收支月報表(113年4月)'!K16+'鄉庫收支月報表(113年6月)'!J16</f>
        <v>0</v>
      </c>
    </row>
    <row r="17" spans="1:11" ht="19.5" customHeight="1">
      <c r="A17" s="1021"/>
      <c r="B17" s="1021"/>
      <c r="C17" s="1022"/>
      <c r="D17" s="1021" t="s">
        <v>890</v>
      </c>
      <c r="E17" s="1021"/>
      <c r="F17" s="1174">
        <f t="shared" si="6"/>
        <v>0</v>
      </c>
      <c r="G17" s="1174">
        <f t="shared" si="6"/>
        <v>0</v>
      </c>
      <c r="H17" s="1003">
        <v>0</v>
      </c>
      <c r="I17" s="1003">
        <f>'鄉庫收支月報表(113年5月)'!I17+'鄉庫收支月報表(113年6月)'!H17</f>
        <v>0</v>
      </c>
      <c r="J17" s="1003">
        <v>0</v>
      </c>
      <c r="K17" s="1489">
        <f>'鄉庫收支月報表(113年4月)'!K17+'鄉庫收支月報表(113年6月)'!J17</f>
        <v>0</v>
      </c>
    </row>
    <row r="18" spans="1:11" ht="19.5" customHeight="1">
      <c r="A18" s="1021"/>
      <c r="B18" s="1021"/>
      <c r="C18" s="1023" t="s">
        <v>891</v>
      </c>
      <c r="D18" s="1021"/>
      <c r="E18" s="1021"/>
      <c r="F18" s="1174">
        <f t="shared" si="6"/>
        <v>0</v>
      </c>
      <c r="G18" s="1174">
        <f t="shared" si="6"/>
        <v>0</v>
      </c>
      <c r="H18" s="1003">
        <v>0</v>
      </c>
      <c r="I18" s="1003">
        <f>'鄉庫收支月報表(113年5月)'!I18+'鄉庫收支月報表(113年6月)'!H18</f>
        <v>0</v>
      </c>
      <c r="J18" s="1003">
        <v>0</v>
      </c>
      <c r="K18" s="1489">
        <f>'鄉庫收支月報表(113年4月)'!K18+'鄉庫收支月報表(113年6月)'!J18</f>
        <v>0</v>
      </c>
    </row>
    <row r="19" spans="1:11" ht="19.5" customHeight="1">
      <c r="A19" s="1021"/>
      <c r="B19" s="1021"/>
      <c r="C19" s="1023" t="s">
        <v>892</v>
      </c>
      <c r="D19" s="1021"/>
      <c r="E19" s="1021"/>
      <c r="F19" s="1174">
        <f t="shared" si="6"/>
        <v>2388</v>
      </c>
      <c r="G19" s="1174">
        <f t="shared" si="6"/>
        <v>12160</v>
      </c>
      <c r="H19" s="1003">
        <v>2388</v>
      </c>
      <c r="I19" s="1003">
        <f>'鄉庫收支月報表(113年5月)'!I19+'鄉庫收支月報表(113年6月)'!H19</f>
        <v>12160</v>
      </c>
      <c r="J19" s="1003">
        <v>0</v>
      </c>
      <c r="K19" s="1489">
        <f>'鄉庫收支月報表(113年4月)'!K19+'鄉庫收支月報表(113年6月)'!J19</f>
        <v>0</v>
      </c>
    </row>
    <row r="20" spans="1:11" ht="19.5" customHeight="1">
      <c r="A20" s="1021"/>
      <c r="B20" s="1021"/>
      <c r="C20" s="1023" t="s">
        <v>893</v>
      </c>
      <c r="D20" s="1021"/>
      <c r="E20" s="1021"/>
      <c r="F20" s="1174">
        <f t="shared" si="6"/>
        <v>649102</v>
      </c>
      <c r="G20" s="1174">
        <f t="shared" si="6"/>
        <v>4108707</v>
      </c>
      <c r="H20" s="1003">
        <v>649102</v>
      </c>
      <c r="I20" s="1003">
        <f>'鄉庫收支月報表(113年5月)'!I20+'鄉庫收支月報表(113年6月)'!H20</f>
        <v>4108707</v>
      </c>
      <c r="J20" s="1003">
        <v>0</v>
      </c>
      <c r="K20" s="1489">
        <f>'鄉庫收支月報表(113年4月)'!K20+'鄉庫收支月報表(113年6月)'!J20</f>
        <v>0</v>
      </c>
    </row>
    <row r="21" spans="1:11" ht="19.5" customHeight="1">
      <c r="A21" s="1021"/>
      <c r="B21" s="1021"/>
      <c r="C21" s="1023" t="s">
        <v>894</v>
      </c>
      <c r="D21" s="1021"/>
      <c r="E21" s="1021"/>
      <c r="F21" s="1174">
        <f t="shared" si="6"/>
        <v>0</v>
      </c>
      <c r="G21" s="1174">
        <f t="shared" si="6"/>
        <v>0</v>
      </c>
      <c r="H21" s="1003">
        <v>0</v>
      </c>
      <c r="I21" s="1003">
        <f>'鄉庫收支月報表(113年5月)'!I21+'鄉庫收支月報表(113年6月)'!H21</f>
        <v>0</v>
      </c>
      <c r="J21" s="1003">
        <v>0</v>
      </c>
      <c r="K21" s="1489">
        <f>'鄉庫收支月報表(113年4月)'!K21+'鄉庫收支月報表(113年6月)'!J21</f>
        <v>0</v>
      </c>
    </row>
    <row r="22" spans="1:11" ht="19.5" customHeight="1">
      <c r="A22" s="1021"/>
      <c r="B22" s="1021"/>
      <c r="C22" s="1023" t="s">
        <v>895</v>
      </c>
      <c r="D22" s="1021"/>
      <c r="E22" s="1021"/>
      <c r="F22" s="1174">
        <f t="shared" si="6"/>
        <v>102290</v>
      </c>
      <c r="G22" s="1174">
        <f t="shared" si="6"/>
        <v>507979</v>
      </c>
      <c r="H22" s="1174">
        <f>SUM(H23:H24)</f>
        <v>102290</v>
      </c>
      <c r="I22" s="1174">
        <f t="shared" ref="I22:K22" si="7">SUM(I23:I24)</f>
        <v>507979</v>
      </c>
      <c r="J22" s="1174">
        <f t="shared" si="7"/>
        <v>0</v>
      </c>
      <c r="K22" s="1494">
        <f t="shared" si="7"/>
        <v>0</v>
      </c>
    </row>
    <row r="23" spans="1:11" ht="19.5" customHeight="1">
      <c r="A23" s="1021"/>
      <c r="B23" s="1021"/>
      <c r="C23" s="1005"/>
      <c r="D23" s="1023" t="s">
        <v>896</v>
      </c>
      <c r="E23" s="1021"/>
      <c r="F23" s="1174">
        <f t="shared" si="6"/>
        <v>102290</v>
      </c>
      <c r="G23" s="1174">
        <f t="shared" si="6"/>
        <v>507979</v>
      </c>
      <c r="H23" s="1003">
        <v>102290</v>
      </c>
      <c r="I23" s="1003">
        <f>'鄉庫收支月報表(113年5月)'!I23+'鄉庫收支月報表(113年6月)'!H23</f>
        <v>507979</v>
      </c>
      <c r="J23" s="1003">
        <v>0</v>
      </c>
      <c r="K23" s="1489">
        <f>'鄉庫收支月報表(113年4月)'!K23+'鄉庫收支月報表(113年6月)'!J23</f>
        <v>0</v>
      </c>
    </row>
    <row r="24" spans="1:11" ht="19.5" customHeight="1">
      <c r="A24" s="1021"/>
      <c r="B24" s="1021"/>
      <c r="C24" s="1021"/>
      <c r="D24" s="1021" t="s">
        <v>897</v>
      </c>
      <c r="E24" s="1021"/>
      <c r="F24" s="1174">
        <f t="shared" si="6"/>
        <v>0</v>
      </c>
      <c r="G24" s="1174">
        <f t="shared" si="6"/>
        <v>0</v>
      </c>
      <c r="H24" s="1003">
        <v>0</v>
      </c>
      <c r="I24" s="1003">
        <f>'鄉庫收支月報表(113年5月)'!I24+'鄉庫收支月報表(113年6月)'!H24</f>
        <v>0</v>
      </c>
      <c r="J24" s="1003">
        <v>0</v>
      </c>
      <c r="K24" s="1489">
        <f>'鄉庫收支月報表(113年4月)'!K24+'鄉庫收支月報表(113年6月)'!J24</f>
        <v>0</v>
      </c>
    </row>
    <row r="25" spans="1:11" ht="19.5" customHeight="1">
      <c r="A25" s="1021"/>
      <c r="B25" s="1021"/>
      <c r="C25" s="1021" t="s">
        <v>898</v>
      </c>
      <c r="D25" s="1021"/>
      <c r="E25" s="1021"/>
      <c r="F25" s="1174">
        <f t="shared" si="6"/>
        <v>0</v>
      </c>
      <c r="G25" s="1174">
        <f t="shared" si="6"/>
        <v>0</v>
      </c>
      <c r="H25" s="1174">
        <f>SUM(H26:H28)</f>
        <v>0</v>
      </c>
      <c r="I25" s="1174">
        <v>0</v>
      </c>
      <c r="J25" s="1174">
        <v>0</v>
      </c>
      <c r="K25" s="1494">
        <v>0</v>
      </c>
    </row>
    <row r="26" spans="1:11" ht="19.5" customHeight="1">
      <c r="A26" s="1021"/>
      <c r="B26" s="1021"/>
      <c r="C26" s="1021"/>
      <c r="D26" s="1021" t="s">
        <v>899</v>
      </c>
      <c r="E26" s="1021"/>
      <c r="F26" s="1174">
        <f t="shared" si="6"/>
        <v>0</v>
      </c>
      <c r="G26" s="1174">
        <f t="shared" si="6"/>
        <v>0</v>
      </c>
      <c r="H26" s="1003">
        <v>0</v>
      </c>
      <c r="I26" s="1003">
        <v>0</v>
      </c>
      <c r="J26" s="1003">
        <v>0</v>
      </c>
      <c r="K26" s="1489">
        <f>'鄉庫收支月報表(113年4月)'!K26+'鄉庫收支月報表(113年6月)'!J26</f>
        <v>0</v>
      </c>
    </row>
    <row r="27" spans="1:11" ht="19.5" customHeight="1">
      <c r="A27" s="1021"/>
      <c r="B27" s="1021"/>
      <c r="C27" s="1021"/>
      <c r="D27" s="1021" t="s">
        <v>900</v>
      </c>
      <c r="E27" s="1021"/>
      <c r="F27" s="1174">
        <f t="shared" si="6"/>
        <v>0</v>
      </c>
      <c r="G27" s="1174">
        <f t="shared" si="6"/>
        <v>0</v>
      </c>
      <c r="H27" s="1003">
        <v>0</v>
      </c>
      <c r="I27" s="1003">
        <v>0</v>
      </c>
      <c r="J27" s="1003">
        <v>0</v>
      </c>
      <c r="K27" s="1489">
        <f>'鄉庫收支月報表(113年4月)'!K27+'鄉庫收支月報表(113年6月)'!J27</f>
        <v>0</v>
      </c>
    </row>
    <row r="28" spans="1:11" ht="19.5" customHeight="1">
      <c r="A28" s="1021"/>
      <c r="B28" s="1021"/>
      <c r="C28" s="1021"/>
      <c r="D28" s="1021" t="s">
        <v>901</v>
      </c>
      <c r="E28" s="1021"/>
      <c r="F28" s="1174">
        <f t="shared" si="6"/>
        <v>0</v>
      </c>
      <c r="G28" s="1174">
        <f t="shared" si="6"/>
        <v>0</v>
      </c>
      <c r="H28" s="1003">
        <v>0</v>
      </c>
      <c r="I28" s="1003">
        <v>0</v>
      </c>
      <c r="J28" s="1003">
        <v>0</v>
      </c>
      <c r="K28" s="1489">
        <f>'鄉庫收支月報表(113年4月)'!K28+'鄉庫收支月報表(113年6月)'!J28</f>
        <v>0</v>
      </c>
    </row>
    <row r="29" spans="1:11" ht="18.600000000000001" customHeight="1">
      <c r="A29" s="1730" t="s">
        <v>2178</v>
      </c>
      <c r="B29" s="1730"/>
      <c r="C29" s="1730"/>
      <c r="D29" s="1730"/>
      <c r="E29" s="1731"/>
      <c r="F29" s="1734" t="s">
        <v>2179</v>
      </c>
      <c r="G29" s="1735"/>
      <c r="H29" s="1018" t="s">
        <v>2180</v>
      </c>
      <c r="I29" s="1019" t="s">
        <v>878</v>
      </c>
      <c r="J29" s="1018" t="s">
        <v>2181</v>
      </c>
      <c r="K29" s="1488" t="s">
        <v>879</v>
      </c>
    </row>
    <row r="30" spans="1:11" ht="18.600000000000001" customHeight="1">
      <c r="A30" s="1732"/>
      <c r="B30" s="1732"/>
      <c r="C30" s="1732"/>
      <c r="D30" s="1732"/>
      <c r="E30" s="1733"/>
      <c r="F30" s="1007" t="s">
        <v>2182</v>
      </c>
      <c r="G30" s="1007" t="s">
        <v>2183</v>
      </c>
      <c r="H30" s="1007" t="s">
        <v>2182</v>
      </c>
      <c r="I30" s="1007" t="s">
        <v>2183</v>
      </c>
      <c r="J30" s="1007" t="s">
        <v>2182</v>
      </c>
      <c r="K30" s="1487" t="s">
        <v>2183</v>
      </c>
    </row>
    <row r="31" spans="1:11" ht="19.5" customHeight="1">
      <c r="A31" s="1021"/>
      <c r="B31" s="1021"/>
      <c r="C31" s="1021" t="s">
        <v>902</v>
      </c>
      <c r="D31" s="1021"/>
      <c r="E31" s="1021"/>
      <c r="F31" s="1174">
        <f>H31+J31</f>
        <v>6789539</v>
      </c>
      <c r="G31" s="1174">
        <f>I31+K31</f>
        <v>37685995</v>
      </c>
      <c r="H31" s="1174">
        <f>SUM(H32:H33)</f>
        <v>2380432</v>
      </c>
      <c r="I31" s="1174">
        <f t="shared" ref="I31:K31" si="8">SUM(I32:I33)</f>
        <v>20913369</v>
      </c>
      <c r="J31" s="1174">
        <f t="shared" si="8"/>
        <v>4409107</v>
      </c>
      <c r="K31" s="1494">
        <f t="shared" si="8"/>
        <v>16772626</v>
      </c>
    </row>
    <row r="32" spans="1:11" ht="19.5" customHeight="1">
      <c r="A32" s="1021"/>
      <c r="B32" s="1021"/>
      <c r="C32" s="1021"/>
      <c r="D32" s="1021" t="s">
        <v>903</v>
      </c>
      <c r="E32" s="1021"/>
      <c r="F32" s="1174">
        <f t="shared" ref="F32:G42" si="9">H32+J32</f>
        <v>6789539</v>
      </c>
      <c r="G32" s="1174">
        <f t="shared" si="9"/>
        <v>37685995</v>
      </c>
      <c r="H32" s="1003">
        <v>2380432</v>
      </c>
      <c r="I32" s="1003">
        <f>'鄉庫收支月報表(113年5月)'!I32+'鄉庫收支月報表(113年6月)'!H32</f>
        <v>20913369</v>
      </c>
      <c r="J32" s="1003">
        <v>4409107</v>
      </c>
      <c r="K32" s="1489">
        <f>'鄉庫收支月報表(113年5月)'!K32+'鄉庫收支月報表(113年6月)'!J32</f>
        <v>16772626</v>
      </c>
    </row>
    <row r="33" spans="1:11" ht="19.5" customHeight="1">
      <c r="A33" s="1021"/>
      <c r="B33" s="1021"/>
      <c r="C33" s="1021"/>
      <c r="D33" s="1021" t="s">
        <v>904</v>
      </c>
      <c r="E33" s="1021"/>
      <c r="F33" s="1174">
        <f t="shared" si="9"/>
        <v>0</v>
      </c>
      <c r="G33" s="1174">
        <f t="shared" si="9"/>
        <v>0</v>
      </c>
      <c r="H33" s="1003">
        <v>0</v>
      </c>
      <c r="I33" s="1003">
        <f>'鄉庫收支月報表(113年5月)'!I33+'鄉庫收支月報表(113年6月)'!H33</f>
        <v>0</v>
      </c>
      <c r="J33" s="1003">
        <v>0</v>
      </c>
      <c r="K33" s="1489">
        <f>'鄉庫收支月報表(113年5月)'!K33+'鄉庫收支月報表(113年6月)'!J33</f>
        <v>0</v>
      </c>
    </row>
    <row r="34" spans="1:11" ht="19.5" customHeight="1">
      <c r="A34" s="1021"/>
      <c r="B34" s="1021"/>
      <c r="C34" s="1021" t="s">
        <v>905</v>
      </c>
      <c r="D34" s="1021"/>
      <c r="E34" s="1021"/>
      <c r="F34" s="1174">
        <f t="shared" si="9"/>
        <v>0</v>
      </c>
      <c r="G34" s="1174">
        <f t="shared" si="9"/>
        <v>0</v>
      </c>
      <c r="H34" s="1003">
        <v>0</v>
      </c>
      <c r="I34" s="1003">
        <f>'鄉庫收支月報表(113年5月)'!I34+'鄉庫收支月報表(113年6月)'!H34</f>
        <v>0</v>
      </c>
      <c r="J34" s="1003">
        <v>0</v>
      </c>
      <c r="K34" s="1489">
        <f>'鄉庫收支月報表(113年5月)'!K34+'鄉庫收支月報表(113年6月)'!J34</f>
        <v>0</v>
      </c>
    </row>
    <row r="35" spans="1:11" ht="19.5" customHeight="1">
      <c r="A35" s="1021"/>
      <c r="B35" s="1021"/>
      <c r="C35" s="1021" t="s">
        <v>906</v>
      </c>
      <c r="D35" s="1021"/>
      <c r="E35" s="1021"/>
      <c r="F35" s="1174">
        <f t="shared" si="9"/>
        <v>0</v>
      </c>
      <c r="G35" s="1174">
        <f t="shared" si="9"/>
        <v>0</v>
      </c>
      <c r="H35" s="1003">
        <v>0</v>
      </c>
      <c r="I35" s="1003">
        <f>'鄉庫收支月報表(113年5月)'!I35+'鄉庫收支月報表(113年6月)'!H35</f>
        <v>0</v>
      </c>
      <c r="J35" s="1003">
        <v>0</v>
      </c>
      <c r="K35" s="1489">
        <f>'鄉庫收支月報表(113年5月)'!K35+'鄉庫收支月報表(113年6月)'!J35</f>
        <v>0</v>
      </c>
    </row>
    <row r="36" spans="1:11" ht="19.5" customHeight="1">
      <c r="A36" s="1021"/>
      <c r="B36" s="1021"/>
      <c r="C36" s="1021" t="s">
        <v>907</v>
      </c>
      <c r="D36" s="1021"/>
      <c r="E36" s="1021"/>
      <c r="F36" s="1174">
        <f t="shared" si="9"/>
        <v>177441</v>
      </c>
      <c r="G36" s="1174">
        <f t="shared" si="9"/>
        <v>908874</v>
      </c>
      <c r="H36" s="1003">
        <v>174057</v>
      </c>
      <c r="I36" s="1003">
        <f>'鄉庫收支月報表(113年5月)'!I36+'鄉庫收支月報表(113年6月)'!H36</f>
        <v>862626</v>
      </c>
      <c r="J36" s="1003">
        <v>3384</v>
      </c>
      <c r="K36" s="1489">
        <f>'鄉庫收支月報表(113年5月)'!K36+'鄉庫收支月報表(113年6月)'!J36</f>
        <v>46248</v>
      </c>
    </row>
    <row r="37" spans="1:11" ht="19.5" customHeight="1">
      <c r="A37" s="1021"/>
      <c r="B37" s="1021" t="s">
        <v>955</v>
      </c>
      <c r="C37" s="1021"/>
      <c r="D37" s="1021"/>
      <c r="E37" s="1021"/>
      <c r="F37" s="1174">
        <f t="shared" si="9"/>
        <v>0</v>
      </c>
      <c r="G37" s="1174">
        <f t="shared" si="9"/>
        <v>0</v>
      </c>
      <c r="H37" s="1003">
        <f>SUM(H38)</f>
        <v>0</v>
      </c>
      <c r="I37" s="1003">
        <f t="shared" ref="I37:K37" si="10">SUM(I38)</f>
        <v>0</v>
      </c>
      <c r="J37" s="1003">
        <f t="shared" si="10"/>
        <v>0</v>
      </c>
      <c r="K37" s="1489">
        <f t="shared" si="10"/>
        <v>0</v>
      </c>
    </row>
    <row r="38" spans="1:11" ht="19.5" customHeight="1">
      <c r="A38" s="1021"/>
      <c r="B38" s="1021"/>
      <c r="C38" s="1021" t="s">
        <v>908</v>
      </c>
      <c r="D38" s="1021"/>
      <c r="E38" s="1021"/>
      <c r="F38" s="1174">
        <f t="shared" si="9"/>
        <v>0</v>
      </c>
      <c r="G38" s="1174">
        <f t="shared" si="9"/>
        <v>0</v>
      </c>
      <c r="H38" s="1003">
        <f>SUM(H39:H42)</f>
        <v>0</v>
      </c>
      <c r="I38" s="1003">
        <f t="shared" ref="I38:K38" si="11">SUM(I39:I42)</f>
        <v>0</v>
      </c>
      <c r="J38" s="1003">
        <f t="shared" si="11"/>
        <v>0</v>
      </c>
      <c r="K38" s="1489">
        <f t="shared" si="11"/>
        <v>0</v>
      </c>
    </row>
    <row r="39" spans="1:11" ht="19.5" customHeight="1">
      <c r="A39" s="1021"/>
      <c r="B39" s="1021"/>
      <c r="C39" s="1021"/>
      <c r="D39" s="1021" t="s">
        <v>909</v>
      </c>
      <c r="E39" s="1021"/>
      <c r="F39" s="1174">
        <f t="shared" si="9"/>
        <v>0</v>
      </c>
      <c r="G39" s="1174">
        <f t="shared" si="9"/>
        <v>0</v>
      </c>
      <c r="H39" s="1003">
        <v>0</v>
      </c>
      <c r="I39" s="1003">
        <f>'鄉庫收支月報表(113年5月)'!I39+'鄉庫收支月報表(113年6月)'!H39</f>
        <v>0</v>
      </c>
      <c r="J39" s="1003">
        <v>0</v>
      </c>
      <c r="K39" s="1489">
        <f>'鄉庫收支月報表(113年5月)'!K39+'鄉庫收支月報表(113年6月)'!J39</f>
        <v>0</v>
      </c>
    </row>
    <row r="40" spans="1:11" ht="19.5" customHeight="1">
      <c r="A40" s="1021"/>
      <c r="B40" s="1021"/>
      <c r="C40" s="1021"/>
      <c r="D40" s="1021" t="s">
        <v>910</v>
      </c>
      <c r="E40" s="1021"/>
      <c r="F40" s="1174">
        <f t="shared" si="9"/>
        <v>0</v>
      </c>
      <c r="G40" s="1174">
        <f t="shared" si="9"/>
        <v>0</v>
      </c>
      <c r="H40" s="1003">
        <v>0</v>
      </c>
      <c r="I40" s="1003">
        <f>'鄉庫收支月報表(113年5月)'!I40+'鄉庫收支月報表(113年6月)'!H40</f>
        <v>0</v>
      </c>
      <c r="J40" s="1003">
        <v>0</v>
      </c>
      <c r="K40" s="1489">
        <f>'鄉庫收支月報表(113年5月)'!K40+'鄉庫收支月報表(113年6月)'!J40</f>
        <v>0</v>
      </c>
    </row>
    <row r="41" spans="1:11" ht="19.5" customHeight="1">
      <c r="A41" s="1021"/>
      <c r="B41" s="1021"/>
      <c r="C41" s="1021"/>
      <c r="D41" s="1021" t="s">
        <v>911</v>
      </c>
      <c r="E41" s="1021"/>
      <c r="F41" s="1174">
        <f t="shared" si="9"/>
        <v>0</v>
      </c>
      <c r="G41" s="1174">
        <f t="shared" si="9"/>
        <v>0</v>
      </c>
      <c r="H41" s="1003">
        <v>0</v>
      </c>
      <c r="I41" s="1003">
        <f>'鄉庫收支月報表(113年5月)'!I41+'鄉庫收支月報表(113年6月)'!H41</f>
        <v>0</v>
      </c>
      <c r="J41" s="1003">
        <v>0</v>
      </c>
      <c r="K41" s="1489">
        <f>'鄉庫收支月報表(113年5月)'!K41+'鄉庫收支月報表(113年6月)'!J41</f>
        <v>0</v>
      </c>
    </row>
    <row r="42" spans="1:11" ht="19.5" customHeight="1">
      <c r="A42" s="1021"/>
      <c r="B42" s="1021"/>
      <c r="C42" s="1021"/>
      <c r="D42" s="1021" t="s">
        <v>897</v>
      </c>
      <c r="E42" s="1021"/>
      <c r="F42" s="1174">
        <f t="shared" si="9"/>
        <v>0</v>
      </c>
      <c r="G42" s="1174">
        <f t="shared" si="9"/>
        <v>0</v>
      </c>
      <c r="H42" s="1003"/>
      <c r="I42" s="1003">
        <f>'鄉庫收支月報表(113年5月)'!I42+'鄉庫收支月報表(113年6月)'!H42</f>
        <v>0</v>
      </c>
      <c r="J42" s="1003">
        <v>0</v>
      </c>
      <c r="K42" s="1489">
        <f>'鄉庫收支月報表(113年5月)'!K42+'鄉庫收支月報表(113年6月)'!J42</f>
        <v>0</v>
      </c>
    </row>
    <row r="43" spans="1:11" ht="19.5" customHeight="1">
      <c r="A43" s="1021"/>
      <c r="B43" s="1024" t="s">
        <v>912</v>
      </c>
      <c r="C43" s="1021"/>
      <c r="D43" s="1021"/>
      <c r="E43" s="1021"/>
      <c r="F43" s="1174">
        <f>F37+F7</f>
        <v>21954765</v>
      </c>
      <c r="G43" s="1174">
        <f t="shared" ref="G43:K43" si="12">G37+G7</f>
        <v>148497503</v>
      </c>
      <c r="H43" s="1174">
        <f t="shared" si="12"/>
        <v>17542274</v>
      </c>
      <c r="I43" s="1174">
        <f t="shared" si="12"/>
        <v>131678629</v>
      </c>
      <c r="J43" s="1174">
        <f t="shared" si="12"/>
        <v>4412491</v>
      </c>
      <c r="K43" s="1494">
        <f t="shared" si="12"/>
        <v>16818874</v>
      </c>
    </row>
    <row r="44" spans="1:11" ht="19.5" customHeight="1">
      <c r="A44" s="1021"/>
      <c r="B44" s="1021" t="s">
        <v>913</v>
      </c>
      <c r="C44" s="1021"/>
      <c r="D44" s="1021"/>
      <c r="E44" s="1021"/>
      <c r="F44" s="1003"/>
      <c r="G44" s="1003"/>
      <c r="H44" s="1025"/>
      <c r="I44" s="1026"/>
      <c r="J44" s="1026"/>
      <c r="K44" s="1490"/>
    </row>
    <row r="45" spans="1:11" ht="19.5" customHeight="1">
      <c r="A45" s="1021"/>
      <c r="B45" s="1021" t="s">
        <v>914</v>
      </c>
      <c r="C45" s="1021"/>
      <c r="D45" s="1021"/>
      <c r="E45" s="1021"/>
      <c r="F45" s="1003"/>
      <c r="G45" s="1003"/>
      <c r="H45" s="1027"/>
      <c r="I45" s="1028"/>
      <c r="J45" s="1028"/>
      <c r="K45" s="1491"/>
    </row>
    <row r="46" spans="1:11" ht="19.5" customHeight="1">
      <c r="A46" s="1021"/>
      <c r="B46" s="1021" t="s">
        <v>915</v>
      </c>
      <c r="C46" s="1021"/>
      <c r="D46" s="1021"/>
      <c r="E46" s="1021"/>
      <c r="F46" s="1003"/>
      <c r="G46" s="1003"/>
      <c r="H46" s="1027"/>
      <c r="I46" s="1028"/>
      <c r="J46" s="1028"/>
      <c r="K46" s="1491"/>
    </row>
    <row r="47" spans="1:11" ht="19.5" customHeight="1">
      <c r="A47" s="1021"/>
      <c r="B47" s="1021" t="s">
        <v>916</v>
      </c>
      <c r="C47" s="1021"/>
      <c r="D47" s="1021"/>
      <c r="E47" s="1021"/>
      <c r="F47" s="1003"/>
      <c r="G47" s="1003"/>
      <c r="H47" s="1027"/>
      <c r="I47" s="1028"/>
      <c r="J47" s="1028"/>
      <c r="K47" s="1491"/>
    </row>
    <row r="48" spans="1:11" ht="19.5" customHeight="1">
      <c r="A48" s="1021"/>
      <c r="B48" s="1021" t="s">
        <v>917</v>
      </c>
      <c r="C48" s="1021"/>
      <c r="D48" s="1021"/>
      <c r="E48" s="1021"/>
      <c r="F48" s="1003"/>
      <c r="G48" s="1003"/>
      <c r="H48" s="1027"/>
      <c r="I48" s="1028"/>
      <c r="J48" s="1028"/>
      <c r="K48" s="1491"/>
    </row>
    <row r="49" spans="1:11" ht="19.5" customHeight="1">
      <c r="A49" s="1021" t="s">
        <v>918</v>
      </c>
      <c r="B49" s="1021"/>
      <c r="C49" s="1021"/>
      <c r="D49" s="1021"/>
      <c r="E49" s="1021"/>
      <c r="F49" s="1003"/>
      <c r="G49" s="1003"/>
      <c r="H49" s="1027"/>
      <c r="I49" s="1028"/>
      <c r="J49" s="1028"/>
      <c r="K49" s="1491"/>
    </row>
    <row r="50" spans="1:11" ht="19.5" customHeight="1">
      <c r="A50" s="1021"/>
      <c r="B50" s="1021" t="s">
        <v>919</v>
      </c>
      <c r="C50" s="1021"/>
      <c r="D50" s="1021"/>
      <c r="E50" s="1021"/>
      <c r="F50" s="1003"/>
      <c r="G50" s="1003"/>
      <c r="H50" s="1027"/>
      <c r="I50" s="1028"/>
      <c r="J50" s="1028"/>
      <c r="K50" s="1491"/>
    </row>
    <row r="51" spans="1:11" ht="19.5" customHeight="1">
      <c r="A51" s="1024" t="s">
        <v>2184</v>
      </c>
      <c r="B51" s="1021"/>
      <c r="C51" s="1021"/>
      <c r="D51" s="1021"/>
      <c r="E51" s="1029"/>
      <c r="F51" s="1174">
        <f>SUM(F43:F50)</f>
        <v>21954765</v>
      </c>
      <c r="G51" s="1174">
        <f>SUM(G43:G50)</f>
        <v>148497503</v>
      </c>
      <c r="H51" s="1027"/>
      <c r="I51" s="1028"/>
      <c r="J51" s="1028"/>
      <c r="K51" s="1491"/>
    </row>
    <row r="52" spans="1:11" ht="19.5" customHeight="1">
      <c r="A52" s="1024" t="s">
        <v>920</v>
      </c>
      <c r="B52" s="1021"/>
      <c r="C52" s="1021"/>
      <c r="D52" s="1021"/>
      <c r="E52" s="1030"/>
      <c r="F52" s="1003">
        <f>'鄉庫收支月報表(113年5月)'!F128</f>
        <v>364876559</v>
      </c>
      <c r="G52" s="1003"/>
      <c r="H52" s="1027"/>
      <c r="I52" s="1028"/>
      <c r="J52" s="1028"/>
      <c r="K52" s="1491"/>
    </row>
    <row r="53" spans="1:11" ht="19.5" customHeight="1">
      <c r="A53" s="1024" t="s">
        <v>2185</v>
      </c>
      <c r="B53" s="1021"/>
      <c r="C53" s="1021"/>
      <c r="D53" s="1021"/>
      <c r="E53" s="1030"/>
      <c r="F53" s="1174">
        <f>SUM(F51:F52)</f>
        <v>386831324</v>
      </c>
      <c r="G53" s="1003"/>
      <c r="H53" s="1031"/>
      <c r="I53" s="1032"/>
      <c r="J53" s="1032"/>
      <c r="K53" s="1492"/>
    </row>
    <row r="54" spans="1:11" ht="18.600000000000001" customHeight="1">
      <c r="A54" s="1730" t="s">
        <v>2178</v>
      </c>
      <c r="B54" s="1730"/>
      <c r="C54" s="1730"/>
      <c r="D54" s="1730"/>
      <c r="E54" s="1731"/>
      <c r="F54" s="1744" t="s">
        <v>2179</v>
      </c>
      <c r="G54" s="1745"/>
      <c r="H54" s="1033" t="s">
        <v>2180</v>
      </c>
      <c r="I54" s="1034" t="s">
        <v>921</v>
      </c>
      <c r="J54" s="1033" t="s">
        <v>2181</v>
      </c>
      <c r="K54" s="1493" t="s">
        <v>922</v>
      </c>
    </row>
    <row r="55" spans="1:11" ht="18.600000000000001" customHeight="1">
      <c r="A55" s="1732"/>
      <c r="B55" s="1732"/>
      <c r="C55" s="1732"/>
      <c r="D55" s="1732"/>
      <c r="E55" s="1733"/>
      <c r="F55" s="1035" t="s">
        <v>2182</v>
      </c>
      <c r="G55" s="1035" t="s">
        <v>2183</v>
      </c>
      <c r="H55" s="1035" t="s">
        <v>2182</v>
      </c>
      <c r="I55" s="1035" t="s">
        <v>2183</v>
      </c>
      <c r="J55" s="1035" t="s">
        <v>2182</v>
      </c>
      <c r="K55" s="1486" t="s">
        <v>2183</v>
      </c>
    </row>
    <row r="56" spans="1:11" ht="19.5" customHeight="1">
      <c r="A56" s="1021"/>
      <c r="B56" s="1022" t="s">
        <v>923</v>
      </c>
      <c r="C56" s="1021"/>
      <c r="D56" s="1021"/>
      <c r="E56" s="1021"/>
      <c r="F56" s="1174">
        <f>H56+J56</f>
        <v>8903823</v>
      </c>
      <c r="G56" s="1174">
        <f>I56+K56</f>
        <v>58747842</v>
      </c>
      <c r="H56" s="1174">
        <f>H57+H62+H66+H71+H77+H82+H85+H88</f>
        <v>8903823</v>
      </c>
      <c r="I56" s="1174">
        <f t="shared" ref="I56:K56" si="13">I57+I62+I66+I71+I77+I82+I85+I88</f>
        <v>58747842</v>
      </c>
      <c r="J56" s="1174">
        <f t="shared" si="13"/>
        <v>0</v>
      </c>
      <c r="K56" s="1494">
        <f t="shared" si="13"/>
        <v>0</v>
      </c>
    </row>
    <row r="57" spans="1:11" ht="19.5" customHeight="1">
      <c r="A57" s="1021"/>
      <c r="B57" s="1021"/>
      <c r="C57" s="1022" t="s">
        <v>924</v>
      </c>
      <c r="D57" s="1021"/>
      <c r="E57" s="1021"/>
      <c r="F57" s="1174">
        <f t="shared" ref="F57:G79" si="14">H57+J57</f>
        <v>5289209</v>
      </c>
      <c r="G57" s="1174">
        <f t="shared" si="14"/>
        <v>33730241</v>
      </c>
      <c r="H57" s="1174">
        <f>SUM(H58:H61)</f>
        <v>5289209</v>
      </c>
      <c r="I57" s="1174">
        <f t="shared" ref="I57:K57" si="15">SUM(I58:I61)</f>
        <v>33730241</v>
      </c>
      <c r="J57" s="1174">
        <f t="shared" si="15"/>
        <v>0</v>
      </c>
      <c r="K57" s="1494">
        <f t="shared" si="15"/>
        <v>0</v>
      </c>
    </row>
    <row r="58" spans="1:11" ht="19.5" customHeight="1">
      <c r="A58" s="1021"/>
      <c r="B58" s="1021"/>
      <c r="C58" s="1022"/>
      <c r="D58" s="1021" t="s">
        <v>925</v>
      </c>
      <c r="E58" s="1021"/>
      <c r="F58" s="1174">
        <f t="shared" si="14"/>
        <v>1080611</v>
      </c>
      <c r="G58" s="1174">
        <f t="shared" si="14"/>
        <v>9400066</v>
      </c>
      <c r="H58" s="1003">
        <v>1080611</v>
      </c>
      <c r="I58" s="1003">
        <f>'鄉庫收支月報表(113年5月)'!I58+'鄉庫收支月報表(113年6月)'!H58</f>
        <v>9400066</v>
      </c>
      <c r="J58" s="1003">
        <v>0</v>
      </c>
      <c r="K58" s="1489">
        <f>'鄉庫收支月報表(113年5月)'!K58+'鄉庫收支月報表(113年6月)'!J58</f>
        <v>0</v>
      </c>
    </row>
    <row r="59" spans="1:11" ht="19.5" customHeight="1">
      <c r="A59" s="1021"/>
      <c r="B59" s="1021"/>
      <c r="C59" s="1022"/>
      <c r="D59" s="1021" t="s">
        <v>926</v>
      </c>
      <c r="E59" s="1021"/>
      <c r="F59" s="1174">
        <f t="shared" si="14"/>
        <v>1284807</v>
      </c>
      <c r="G59" s="1174">
        <f t="shared" si="14"/>
        <v>8208512</v>
      </c>
      <c r="H59" s="1003">
        <v>1284807</v>
      </c>
      <c r="I59" s="1003">
        <f>'鄉庫收支月報表(113年5月)'!I59+'鄉庫收支月報表(113年6月)'!H59</f>
        <v>8208512</v>
      </c>
      <c r="J59" s="1003">
        <v>0</v>
      </c>
      <c r="K59" s="1489">
        <f>'鄉庫收支月報表(113年5月)'!K59+'鄉庫收支月報表(113年6月)'!J59</f>
        <v>0</v>
      </c>
    </row>
    <row r="60" spans="1:11" ht="19.5" customHeight="1">
      <c r="A60" s="1021"/>
      <c r="B60" s="1021"/>
      <c r="C60" s="1022"/>
      <c r="D60" s="1021" t="s">
        <v>927</v>
      </c>
      <c r="E60" s="1021"/>
      <c r="F60" s="1174">
        <f t="shared" si="14"/>
        <v>2923006</v>
      </c>
      <c r="G60" s="1174">
        <f t="shared" si="14"/>
        <v>16066702</v>
      </c>
      <c r="H60" s="1003">
        <v>2923006</v>
      </c>
      <c r="I60" s="1003">
        <f>'鄉庫收支月報表(113年5月)'!I60+'鄉庫收支月報表(113年6月)'!H60</f>
        <v>16066702</v>
      </c>
      <c r="J60" s="1003">
        <v>0</v>
      </c>
      <c r="K60" s="1489">
        <f>'鄉庫收支月報表(113年5月)'!K60+'鄉庫收支月報表(113年6月)'!J60</f>
        <v>0</v>
      </c>
    </row>
    <row r="61" spans="1:11" ht="19.5" customHeight="1">
      <c r="A61" s="1021"/>
      <c r="B61" s="1021"/>
      <c r="C61" s="1022"/>
      <c r="D61" s="1021" t="s">
        <v>928</v>
      </c>
      <c r="E61" s="1021"/>
      <c r="F61" s="1174">
        <f t="shared" si="14"/>
        <v>785</v>
      </c>
      <c r="G61" s="1174">
        <f t="shared" si="14"/>
        <v>54961</v>
      </c>
      <c r="H61" s="1003">
        <v>785</v>
      </c>
      <c r="I61" s="1003">
        <f>'鄉庫收支月報表(113年5月)'!I61+'鄉庫收支月報表(113年6月)'!H61</f>
        <v>54961</v>
      </c>
      <c r="J61" s="1003">
        <v>0</v>
      </c>
      <c r="K61" s="1489">
        <f>'鄉庫收支月報表(113年5月)'!K61+'鄉庫收支月報表(113年6月)'!J61</f>
        <v>0</v>
      </c>
    </row>
    <row r="62" spans="1:11" ht="19.5" customHeight="1">
      <c r="A62" s="1021"/>
      <c r="B62" s="1021"/>
      <c r="C62" s="1022" t="s">
        <v>929</v>
      </c>
      <c r="D62" s="1021"/>
      <c r="E62" s="1021"/>
      <c r="F62" s="1174">
        <f t="shared" si="14"/>
        <v>193259</v>
      </c>
      <c r="G62" s="1174">
        <f t="shared" si="14"/>
        <v>2277188</v>
      </c>
      <c r="H62" s="1174">
        <f>SUM(H63:H65)</f>
        <v>193259</v>
      </c>
      <c r="I62" s="1174">
        <f t="shared" ref="I62:K62" si="16">SUM(I63:I65)</f>
        <v>2277188</v>
      </c>
      <c r="J62" s="1174">
        <f t="shared" si="16"/>
        <v>0</v>
      </c>
      <c r="K62" s="1494">
        <f t="shared" si="16"/>
        <v>0</v>
      </c>
    </row>
    <row r="63" spans="1:11" ht="19.5" customHeight="1">
      <c r="A63" s="1021"/>
      <c r="B63" s="1021"/>
      <c r="C63" s="1022"/>
      <c r="D63" s="1021" t="s">
        <v>930</v>
      </c>
      <c r="E63" s="1021"/>
      <c r="F63" s="1174">
        <f t="shared" si="14"/>
        <v>0</v>
      </c>
      <c r="G63" s="1174">
        <f t="shared" si="14"/>
        <v>0</v>
      </c>
      <c r="H63" s="1003">
        <v>0</v>
      </c>
      <c r="I63" s="1003">
        <f>'鄉庫收支月報表(113年5月)'!I63+'鄉庫收支月報表(113年6月)'!H63</f>
        <v>0</v>
      </c>
      <c r="J63" s="1003">
        <v>0</v>
      </c>
      <c r="K63" s="1489">
        <f>'鄉庫收支月報表(113年5月)'!K63+'鄉庫收支月報表(113年6月)'!J63</f>
        <v>0</v>
      </c>
    </row>
    <row r="64" spans="1:11" ht="19.5" customHeight="1">
      <c r="A64" s="1021"/>
      <c r="B64" s="1021"/>
      <c r="C64" s="1022"/>
      <c r="D64" s="1021" t="s">
        <v>931</v>
      </c>
      <c r="E64" s="1021"/>
      <c r="F64" s="1174">
        <f t="shared" si="14"/>
        <v>0</v>
      </c>
      <c r="G64" s="1174">
        <f t="shared" si="14"/>
        <v>0</v>
      </c>
      <c r="H64" s="1003">
        <v>0</v>
      </c>
      <c r="I64" s="1003">
        <f>'鄉庫收支月報表(113年5月)'!I64+'鄉庫收支月報表(113年6月)'!H64</f>
        <v>0</v>
      </c>
      <c r="J64" s="1003">
        <v>0</v>
      </c>
      <c r="K64" s="1489">
        <f>'鄉庫收支月報表(113年5月)'!K64+'鄉庫收支月報表(113年6月)'!J64</f>
        <v>0</v>
      </c>
    </row>
    <row r="65" spans="1:13" ht="19.5" customHeight="1">
      <c r="A65" s="1021"/>
      <c r="B65" s="1021"/>
      <c r="C65" s="1022"/>
      <c r="D65" s="1021" t="s">
        <v>932</v>
      </c>
      <c r="E65" s="1021"/>
      <c r="F65" s="1174">
        <f t="shared" si="14"/>
        <v>193259</v>
      </c>
      <c r="G65" s="1174">
        <f t="shared" si="14"/>
        <v>2277188</v>
      </c>
      <c r="H65" s="1003">
        <v>193259</v>
      </c>
      <c r="I65" s="1003">
        <f>'鄉庫收支月報表(113年5月)'!I65+'鄉庫收支月報表(113年6月)'!H65</f>
        <v>2277188</v>
      </c>
      <c r="J65" s="1003">
        <v>0</v>
      </c>
      <c r="K65" s="1489">
        <f>'鄉庫收支月報表(113年5月)'!K65+'鄉庫收支月報表(113年6月)'!J65</f>
        <v>0</v>
      </c>
    </row>
    <row r="66" spans="1:13" ht="19.5" customHeight="1">
      <c r="A66" s="1021"/>
      <c r="B66" s="1021"/>
      <c r="C66" s="1022" t="s">
        <v>933</v>
      </c>
      <c r="D66" s="1021"/>
      <c r="E66" s="1021"/>
      <c r="F66" s="1174">
        <f t="shared" si="14"/>
        <v>1067937</v>
      </c>
      <c r="G66" s="1174">
        <f t="shared" si="14"/>
        <v>7371693</v>
      </c>
      <c r="H66" s="1174">
        <f>SUM(H67:H70)</f>
        <v>1067937</v>
      </c>
      <c r="I66" s="1174">
        <f t="shared" ref="I66:K66" si="17">SUM(I67:I70)</f>
        <v>7371693</v>
      </c>
      <c r="J66" s="1174">
        <f t="shared" si="17"/>
        <v>0</v>
      </c>
      <c r="K66" s="1494">
        <f t="shared" si="17"/>
        <v>0</v>
      </c>
    </row>
    <row r="67" spans="1:13" ht="19.5" customHeight="1">
      <c r="A67" s="1021"/>
      <c r="B67" s="1021"/>
      <c r="C67" s="1022"/>
      <c r="D67" s="1021" t="s">
        <v>934</v>
      </c>
      <c r="E67" s="1021"/>
      <c r="F67" s="1174">
        <f t="shared" si="14"/>
        <v>394518</v>
      </c>
      <c r="G67" s="1174">
        <f t="shared" si="14"/>
        <v>3400261</v>
      </c>
      <c r="H67" s="1003">
        <v>394518</v>
      </c>
      <c r="I67" s="1003">
        <f>'鄉庫收支月報表(113年5月)'!I67+'鄉庫收支月報表(113年6月)'!H67</f>
        <v>3400261</v>
      </c>
      <c r="J67" s="1003">
        <v>0</v>
      </c>
      <c r="K67" s="1489">
        <f>'鄉庫收支月報表(113年5月)'!K67+'鄉庫收支月報表(113年6月)'!J67</f>
        <v>0</v>
      </c>
    </row>
    <row r="68" spans="1:13" ht="19.5" customHeight="1">
      <c r="A68" s="1021"/>
      <c r="B68" s="1021"/>
      <c r="C68" s="1022"/>
      <c r="D68" s="1021" t="s">
        <v>935</v>
      </c>
      <c r="E68" s="1021"/>
      <c r="F68" s="1174">
        <f t="shared" si="14"/>
        <v>0</v>
      </c>
      <c r="G68" s="1174">
        <f t="shared" si="14"/>
        <v>0</v>
      </c>
      <c r="H68" s="1003">
        <v>0</v>
      </c>
      <c r="I68" s="1003">
        <f>'鄉庫收支月報表(113年5月)'!I68+'鄉庫收支月報表(113年6月)'!H68</f>
        <v>0</v>
      </c>
      <c r="J68" s="1003">
        <v>0</v>
      </c>
      <c r="K68" s="1489">
        <f>'鄉庫收支月報表(113年5月)'!K68+'鄉庫收支月報表(113年6月)'!J68</f>
        <v>0</v>
      </c>
    </row>
    <row r="69" spans="1:13" ht="19.5" customHeight="1">
      <c r="A69" s="1021"/>
      <c r="B69" s="1021"/>
      <c r="C69" s="1022"/>
      <c r="D69" s="1021" t="s">
        <v>936</v>
      </c>
      <c r="E69" s="1021"/>
      <c r="F69" s="1174">
        <f t="shared" si="14"/>
        <v>0</v>
      </c>
      <c r="G69" s="1174">
        <f t="shared" si="14"/>
        <v>0</v>
      </c>
      <c r="H69" s="1003">
        <v>0</v>
      </c>
      <c r="I69" s="1003">
        <f>'鄉庫收支月報表(113年5月)'!I69+'鄉庫收支月報表(113年6月)'!H69</f>
        <v>0</v>
      </c>
      <c r="J69" s="1003">
        <v>0</v>
      </c>
      <c r="K69" s="1489">
        <f>'鄉庫收支月報表(113年5月)'!K69+'鄉庫收支月報表(113年6月)'!J69</f>
        <v>0</v>
      </c>
    </row>
    <row r="70" spans="1:13" ht="19.5" customHeight="1">
      <c r="A70" s="1021"/>
      <c r="B70" s="1021"/>
      <c r="C70" s="1022"/>
      <c r="D70" s="1021" t="s">
        <v>937</v>
      </c>
      <c r="E70" s="1021"/>
      <c r="F70" s="1174">
        <f t="shared" si="14"/>
        <v>673419</v>
      </c>
      <c r="G70" s="1174">
        <f t="shared" si="14"/>
        <v>3971432</v>
      </c>
      <c r="H70" s="1003">
        <v>673419</v>
      </c>
      <c r="I70" s="1003">
        <f>'鄉庫收支月報表(113年5月)'!I70+'鄉庫收支月報表(113年6月)'!H70</f>
        <v>3971432</v>
      </c>
      <c r="J70" s="1003">
        <v>0</v>
      </c>
      <c r="K70" s="1489">
        <f>'鄉庫收支月報表(113年5月)'!K70+'鄉庫收支月報表(113年6月)'!J70</f>
        <v>0</v>
      </c>
    </row>
    <row r="71" spans="1:13" ht="19.5" customHeight="1">
      <c r="A71" s="1021"/>
      <c r="B71" s="1021"/>
      <c r="C71" s="1022" t="s">
        <v>938</v>
      </c>
      <c r="D71" s="1021"/>
      <c r="E71" s="1021"/>
      <c r="F71" s="1174">
        <f t="shared" si="14"/>
        <v>551888</v>
      </c>
      <c r="G71" s="1174">
        <f t="shared" si="14"/>
        <v>4391335</v>
      </c>
      <c r="H71" s="1174">
        <f>SUM(H72:H76)</f>
        <v>551888</v>
      </c>
      <c r="I71" s="1174">
        <f t="shared" ref="I71:K71" si="18">SUM(I72:I76)</f>
        <v>4391335</v>
      </c>
      <c r="J71" s="1174">
        <f t="shared" si="18"/>
        <v>0</v>
      </c>
      <c r="K71" s="1494">
        <f t="shared" si="18"/>
        <v>0</v>
      </c>
    </row>
    <row r="72" spans="1:13" ht="19.5" customHeight="1">
      <c r="A72" s="1021"/>
      <c r="B72" s="1021"/>
      <c r="C72" s="1022"/>
      <c r="D72" s="1021" t="s">
        <v>939</v>
      </c>
      <c r="E72" s="1021"/>
      <c r="F72" s="1174">
        <f t="shared" si="14"/>
        <v>37879</v>
      </c>
      <c r="G72" s="1174">
        <f t="shared" si="14"/>
        <v>234196</v>
      </c>
      <c r="H72" s="1003">
        <v>37879</v>
      </c>
      <c r="I72" s="1003">
        <f>'鄉庫收支月報表(113年5月)'!I72+'鄉庫收支月報表(113年6月)'!H72</f>
        <v>234196</v>
      </c>
      <c r="J72" s="1003">
        <v>0</v>
      </c>
      <c r="K72" s="1489">
        <f>'鄉庫收支月報表(113年5月)'!K72+'鄉庫收支月報表(113年6月)'!J72</f>
        <v>0</v>
      </c>
    </row>
    <row r="73" spans="1:13" ht="19.5" customHeight="1">
      <c r="A73" s="1021"/>
      <c r="B73" s="1021"/>
      <c r="C73" s="1022"/>
      <c r="D73" s="1021" t="s">
        <v>940</v>
      </c>
      <c r="E73" s="1021"/>
      <c r="F73" s="1174">
        <f t="shared" si="14"/>
        <v>0</v>
      </c>
      <c r="G73" s="1174">
        <f t="shared" si="14"/>
        <v>0</v>
      </c>
      <c r="H73" s="1003">
        <v>0</v>
      </c>
      <c r="I73" s="1003">
        <f>'鄉庫收支月報表(113年5月)'!I73+'鄉庫收支月報表(113年6月)'!H73</f>
        <v>0</v>
      </c>
      <c r="J73" s="1003">
        <v>0</v>
      </c>
      <c r="K73" s="1489">
        <f>'鄉庫收支月報表(113年5月)'!K73+'鄉庫收支月報表(113年6月)'!J73</f>
        <v>0</v>
      </c>
    </row>
    <row r="74" spans="1:13" ht="19.5" customHeight="1">
      <c r="A74" s="1021"/>
      <c r="B74" s="1021"/>
      <c r="C74" s="1022"/>
      <c r="D74" s="1021" t="s">
        <v>941</v>
      </c>
      <c r="E74" s="1021"/>
      <c r="F74" s="1174">
        <f t="shared" si="14"/>
        <v>514009</v>
      </c>
      <c r="G74" s="1174">
        <f t="shared" si="14"/>
        <v>4157139</v>
      </c>
      <c r="H74" s="1003">
        <v>514009</v>
      </c>
      <c r="I74" s="1003">
        <f>'鄉庫收支月報表(113年5月)'!I74+'鄉庫收支月報表(113年6月)'!H74</f>
        <v>4157139</v>
      </c>
      <c r="J74" s="1003">
        <v>0</v>
      </c>
      <c r="K74" s="1489">
        <f>'鄉庫收支月報表(113年5月)'!K74+'鄉庫收支月報表(113年6月)'!J74</f>
        <v>0</v>
      </c>
    </row>
    <row r="75" spans="1:13" ht="19.5" customHeight="1">
      <c r="A75" s="1021"/>
      <c r="B75" s="1021"/>
      <c r="C75" s="1022"/>
      <c r="D75" s="1021" t="s">
        <v>942</v>
      </c>
      <c r="E75" s="1021"/>
      <c r="F75" s="1174">
        <f t="shared" si="14"/>
        <v>0</v>
      </c>
      <c r="G75" s="1174">
        <f t="shared" si="14"/>
        <v>0</v>
      </c>
      <c r="H75" s="1003">
        <v>0</v>
      </c>
      <c r="I75" s="1003">
        <f>'鄉庫收支月報表(113年5月)'!I75+'鄉庫收支月報表(113年6月)'!H75</f>
        <v>0</v>
      </c>
      <c r="J75" s="1003">
        <v>0</v>
      </c>
      <c r="K75" s="1489">
        <f>'鄉庫收支月報表(113年5月)'!K75+'鄉庫收支月報表(113年6月)'!J75</f>
        <v>0</v>
      </c>
    </row>
    <row r="76" spans="1:13" ht="19.5" customHeight="1">
      <c r="A76" s="1021"/>
      <c r="B76" s="1021"/>
      <c r="C76" s="1022"/>
      <c r="D76" s="1021" t="s">
        <v>943</v>
      </c>
      <c r="E76" s="1021"/>
      <c r="F76" s="1174">
        <f t="shared" si="14"/>
        <v>0</v>
      </c>
      <c r="G76" s="1174">
        <f t="shared" si="14"/>
        <v>0</v>
      </c>
      <c r="H76" s="1003">
        <v>0</v>
      </c>
      <c r="I76" s="1003">
        <f>'鄉庫收支月報表(113年5月)'!I76+'鄉庫收支月報表(113年6月)'!H76</f>
        <v>0</v>
      </c>
      <c r="J76" s="1003">
        <v>0</v>
      </c>
      <c r="K76" s="1489">
        <f>'鄉庫收支月報表(113年5月)'!K76+'鄉庫收支月報表(113年6月)'!J76</f>
        <v>0</v>
      </c>
    </row>
    <row r="77" spans="1:13" ht="19.5" customHeight="1">
      <c r="A77" s="1021"/>
      <c r="B77" s="1021"/>
      <c r="C77" s="1021" t="s">
        <v>944</v>
      </c>
      <c r="D77" s="1021"/>
      <c r="E77" s="1021"/>
      <c r="F77" s="1174">
        <f t="shared" si="14"/>
        <v>971430</v>
      </c>
      <c r="G77" s="1174">
        <f t="shared" si="14"/>
        <v>7637671</v>
      </c>
      <c r="H77" s="1174">
        <f>SUM(H78:H79)</f>
        <v>971430</v>
      </c>
      <c r="I77" s="1174">
        <f t="shared" ref="I77:K77" si="19">SUM(I78:I79)</f>
        <v>7637671</v>
      </c>
      <c r="J77" s="1174">
        <f t="shared" si="19"/>
        <v>0</v>
      </c>
      <c r="K77" s="1494">
        <f t="shared" si="19"/>
        <v>0</v>
      </c>
    </row>
    <row r="78" spans="1:13" ht="19.5" customHeight="1">
      <c r="A78" s="1021"/>
      <c r="B78" s="1021"/>
      <c r="C78" s="1021"/>
      <c r="D78" s="1021" t="s">
        <v>945</v>
      </c>
      <c r="E78" s="1021"/>
      <c r="F78" s="1174">
        <f t="shared" si="14"/>
        <v>22356</v>
      </c>
      <c r="G78" s="1174">
        <f t="shared" si="14"/>
        <v>56432</v>
      </c>
      <c r="H78" s="1003">
        <v>22356</v>
      </c>
      <c r="I78" s="1003">
        <f>'鄉庫收支月報表(113年5月)'!I78+'鄉庫收支月報表(113年6月)'!H78</f>
        <v>56432</v>
      </c>
      <c r="J78" s="1003">
        <v>0</v>
      </c>
      <c r="K78" s="1489">
        <f>'鄉庫收支月報表(113年5月)'!K78+'鄉庫收支月報表(113年6月)'!J78</f>
        <v>0</v>
      </c>
    </row>
    <row r="79" spans="1:13" ht="19.5" customHeight="1">
      <c r="A79" s="1021"/>
      <c r="B79" s="1021"/>
      <c r="C79" s="1021"/>
      <c r="D79" s="1021" t="s">
        <v>946</v>
      </c>
      <c r="E79" s="1021"/>
      <c r="F79" s="1174">
        <f t="shared" si="14"/>
        <v>949074</v>
      </c>
      <c r="G79" s="1174">
        <f t="shared" si="14"/>
        <v>7581239</v>
      </c>
      <c r="H79" s="1003">
        <v>949074</v>
      </c>
      <c r="I79" s="1003">
        <f>'鄉庫收支月報表(113年5月)'!I79+'鄉庫收支月報表(113年6月)'!H79</f>
        <v>7581239</v>
      </c>
      <c r="J79" s="1003">
        <v>0</v>
      </c>
      <c r="K79" s="1489">
        <f>'鄉庫收支月報表(113年5月)'!K79+'鄉庫收支月報表(113年6月)'!J79</f>
        <v>0</v>
      </c>
    </row>
    <row r="80" spans="1:13" ht="23.25" customHeight="1">
      <c r="A80" s="1730" t="s">
        <v>2178</v>
      </c>
      <c r="B80" s="1730"/>
      <c r="C80" s="1730"/>
      <c r="D80" s="1730"/>
      <c r="E80" s="1731"/>
      <c r="F80" s="1744" t="s">
        <v>2179</v>
      </c>
      <c r="G80" s="1745"/>
      <c r="H80" s="1033" t="s">
        <v>2180</v>
      </c>
      <c r="I80" s="1034" t="s">
        <v>921</v>
      </c>
      <c r="J80" s="1033" t="s">
        <v>2181</v>
      </c>
      <c r="K80" s="1493" t="s">
        <v>922</v>
      </c>
      <c r="L80" s="1005"/>
      <c r="M80" s="1036"/>
    </row>
    <row r="81" spans="1:13" ht="23.25" customHeight="1">
      <c r="A81" s="1732"/>
      <c r="B81" s="1732"/>
      <c r="C81" s="1732"/>
      <c r="D81" s="1732"/>
      <c r="E81" s="1733"/>
      <c r="F81" s="1035" t="s">
        <v>2182</v>
      </c>
      <c r="G81" s="1035" t="s">
        <v>2183</v>
      </c>
      <c r="H81" s="1035" t="s">
        <v>2182</v>
      </c>
      <c r="I81" s="1035" t="s">
        <v>2183</v>
      </c>
      <c r="J81" s="1035" t="s">
        <v>2182</v>
      </c>
      <c r="K81" s="1486" t="s">
        <v>2183</v>
      </c>
      <c r="L81" s="1005"/>
      <c r="M81" s="1037"/>
    </row>
    <row r="82" spans="1:13" ht="19.5" customHeight="1">
      <c r="A82" s="1021"/>
      <c r="B82" s="1021"/>
      <c r="C82" s="1021" t="s">
        <v>947</v>
      </c>
      <c r="D82" s="1021"/>
      <c r="E82" s="1021"/>
      <c r="F82" s="1174">
        <f>H82+J82</f>
        <v>830100</v>
      </c>
      <c r="G82" s="1174">
        <f>I82+K82</f>
        <v>3155714</v>
      </c>
      <c r="H82" s="1174">
        <f>SUM(H83:H84)</f>
        <v>830100</v>
      </c>
      <c r="I82" s="1174">
        <f t="shared" ref="I82:K82" si="20">SUM(I83:I84)</f>
        <v>3155714</v>
      </c>
      <c r="J82" s="1174">
        <f t="shared" si="20"/>
        <v>0</v>
      </c>
      <c r="K82" s="1494">
        <f t="shared" si="20"/>
        <v>0</v>
      </c>
    </row>
    <row r="83" spans="1:13" ht="19.5" customHeight="1">
      <c r="A83" s="1021"/>
      <c r="B83" s="1021"/>
      <c r="C83" s="1021"/>
      <c r="D83" s="1021" t="s">
        <v>948</v>
      </c>
      <c r="E83" s="1021"/>
      <c r="F83" s="1174">
        <f t="shared" ref="F83:G98" si="21">H83+J83</f>
        <v>830100</v>
      </c>
      <c r="G83" s="1174">
        <f t="shared" si="21"/>
        <v>3155714</v>
      </c>
      <c r="H83" s="1003">
        <v>830100</v>
      </c>
      <c r="I83" s="1003">
        <f>'鄉庫收支月報表(113年5月)'!I83+'鄉庫收支月報表(113年6月)'!H83</f>
        <v>3155714</v>
      </c>
      <c r="J83" s="1003">
        <v>0</v>
      </c>
      <c r="K83" s="1489">
        <f>'鄉庫收支月報表(113年5月)'!K83+'鄉庫收支月報表(113年6月)'!J83</f>
        <v>0</v>
      </c>
    </row>
    <row r="84" spans="1:13" ht="19.5" customHeight="1">
      <c r="A84" s="1021"/>
      <c r="B84" s="1021"/>
      <c r="C84" s="1021"/>
      <c r="D84" s="1021" t="s">
        <v>949</v>
      </c>
      <c r="E84" s="1021"/>
      <c r="F84" s="1174">
        <f t="shared" si="21"/>
        <v>0</v>
      </c>
      <c r="G84" s="1174">
        <f t="shared" si="21"/>
        <v>0</v>
      </c>
      <c r="H84" s="1003">
        <v>0</v>
      </c>
      <c r="I84" s="1003">
        <f>'鄉庫收支月報表(113年5月)'!I84+'鄉庫收支月報表(113年6月)'!H84</f>
        <v>0</v>
      </c>
      <c r="J84" s="1003">
        <v>0</v>
      </c>
      <c r="K84" s="1489">
        <f>'鄉庫收支月報表(113年5月)'!K84+'鄉庫收支月報表(113年6月)'!J84</f>
        <v>0</v>
      </c>
    </row>
    <row r="85" spans="1:13" ht="19.5" customHeight="1">
      <c r="A85" s="1021"/>
      <c r="B85" s="1021"/>
      <c r="C85" s="1021" t="s">
        <v>950</v>
      </c>
      <c r="D85" s="1021"/>
      <c r="E85" s="1021"/>
      <c r="F85" s="1174">
        <f t="shared" si="21"/>
        <v>0</v>
      </c>
      <c r="G85" s="1174">
        <f t="shared" si="21"/>
        <v>0</v>
      </c>
      <c r="H85" s="1174">
        <f>SUM(H86:H87)</f>
        <v>0</v>
      </c>
      <c r="I85" s="1174">
        <f t="shared" ref="I85:K85" si="22">SUM(I86:I87)</f>
        <v>0</v>
      </c>
      <c r="J85" s="1174">
        <f t="shared" si="22"/>
        <v>0</v>
      </c>
      <c r="K85" s="1494">
        <f t="shared" si="22"/>
        <v>0</v>
      </c>
    </row>
    <row r="86" spans="1:13" ht="19.5" customHeight="1">
      <c r="A86" s="1021"/>
      <c r="B86" s="1021"/>
      <c r="C86" s="1021"/>
      <c r="D86" s="1021" t="s">
        <v>951</v>
      </c>
      <c r="E86" s="1021"/>
      <c r="F86" s="1174">
        <f t="shared" si="21"/>
        <v>0</v>
      </c>
      <c r="G86" s="1174">
        <f t="shared" si="21"/>
        <v>0</v>
      </c>
      <c r="H86" s="1003">
        <v>0</v>
      </c>
      <c r="I86" s="1003">
        <f>'鄉庫收支月報表(113年5月)'!I86+'鄉庫收支月報表(113年6月)'!H86</f>
        <v>0</v>
      </c>
      <c r="J86" s="1003">
        <v>0</v>
      </c>
      <c r="K86" s="1489">
        <f>'鄉庫收支月報表(113年5月)'!K86+'鄉庫收支月報表(113年6月)'!J86</f>
        <v>0</v>
      </c>
    </row>
    <row r="87" spans="1:13" ht="19.5" customHeight="1">
      <c r="A87" s="1021"/>
      <c r="B87" s="1021"/>
      <c r="C87" s="1021"/>
      <c r="D87" s="1021" t="s">
        <v>952</v>
      </c>
      <c r="E87" s="1021"/>
      <c r="F87" s="1174">
        <f t="shared" si="21"/>
        <v>0</v>
      </c>
      <c r="G87" s="1174">
        <f t="shared" si="21"/>
        <v>0</v>
      </c>
      <c r="H87" s="1003">
        <v>0</v>
      </c>
      <c r="I87" s="1003">
        <f>'鄉庫收支月報表(113年5月)'!I87+'鄉庫收支月報表(113年6月)'!H87</f>
        <v>0</v>
      </c>
      <c r="J87" s="1003">
        <v>0</v>
      </c>
      <c r="K87" s="1489">
        <f>'鄉庫收支月報表(113年5月)'!K87+'鄉庫收支月報表(113年6月)'!J87</f>
        <v>0</v>
      </c>
    </row>
    <row r="88" spans="1:13" ht="19.5" customHeight="1">
      <c r="A88" s="1021"/>
      <c r="B88" s="1021"/>
      <c r="C88" s="1021" t="s">
        <v>953</v>
      </c>
      <c r="D88" s="1021"/>
      <c r="E88" s="1021"/>
      <c r="F88" s="1174">
        <f t="shared" si="21"/>
        <v>0</v>
      </c>
      <c r="G88" s="1174">
        <f t="shared" si="21"/>
        <v>184000</v>
      </c>
      <c r="H88" s="1174">
        <f>SUM(H89:H90)</f>
        <v>0</v>
      </c>
      <c r="I88" s="1174">
        <f t="shared" ref="I88:K88" si="23">SUM(I89:I90)</f>
        <v>184000</v>
      </c>
      <c r="J88" s="1174">
        <f t="shared" si="23"/>
        <v>0</v>
      </c>
      <c r="K88" s="1494">
        <f t="shared" si="23"/>
        <v>0</v>
      </c>
    </row>
    <row r="89" spans="1:13" ht="19.5" customHeight="1">
      <c r="A89" s="1021"/>
      <c r="B89" s="1021"/>
      <c r="C89" s="1021"/>
      <c r="D89" s="1021" t="s">
        <v>954</v>
      </c>
      <c r="E89" s="1021"/>
      <c r="F89" s="1174">
        <f t="shared" si="21"/>
        <v>0</v>
      </c>
      <c r="G89" s="1174">
        <f t="shared" si="21"/>
        <v>0</v>
      </c>
      <c r="H89" s="1003">
        <v>0</v>
      </c>
      <c r="I89" s="1003">
        <f>'鄉庫收支月報表(113年5月)'!I89+'鄉庫收支月報表(113年6月)'!H89</f>
        <v>0</v>
      </c>
      <c r="J89" s="1003">
        <v>0</v>
      </c>
      <c r="K89" s="1489">
        <f>'鄉庫收支月報表(113年5月)'!K89+'鄉庫收支月報表(113年6月)'!J89</f>
        <v>0</v>
      </c>
    </row>
    <row r="90" spans="1:13" ht="19.5" customHeight="1">
      <c r="A90" s="1021"/>
      <c r="B90" s="1021"/>
      <c r="C90" s="1021" t="s">
        <v>876</v>
      </c>
      <c r="D90" s="1021" t="s">
        <v>2191</v>
      </c>
      <c r="E90" s="1021"/>
      <c r="F90" s="1174">
        <f t="shared" si="21"/>
        <v>0</v>
      </c>
      <c r="G90" s="1174">
        <f t="shared" si="21"/>
        <v>184000</v>
      </c>
      <c r="H90" s="1003">
        <v>0</v>
      </c>
      <c r="I90" s="1003">
        <f>'鄉庫收支月報表(113年5月)'!I90+'鄉庫收支月報表(113年6月)'!H90</f>
        <v>184000</v>
      </c>
      <c r="J90" s="1003">
        <v>0</v>
      </c>
      <c r="K90" s="1489">
        <f>'鄉庫收支月報表(113年5月)'!K90+'鄉庫收支月報表(113年6月)'!J90</f>
        <v>0</v>
      </c>
    </row>
    <row r="91" spans="1:13" ht="19.5" customHeight="1">
      <c r="A91" s="1021"/>
      <c r="B91" s="1022" t="s">
        <v>955</v>
      </c>
      <c r="C91" s="1021"/>
      <c r="D91" s="1021"/>
      <c r="E91" s="1021"/>
      <c r="F91" s="1174">
        <f t="shared" si="21"/>
        <v>9730037</v>
      </c>
      <c r="G91" s="1174">
        <f t="shared" si="21"/>
        <v>50651305</v>
      </c>
      <c r="H91" s="1174">
        <f>H92+H97+H101+H108+H114+H117</f>
        <v>755155</v>
      </c>
      <c r="I91" s="1174">
        <f t="shared" ref="I91:K91" si="24">I92+I97+I101+I108+I114+I117</f>
        <v>5179325</v>
      </c>
      <c r="J91" s="1174">
        <f t="shared" si="24"/>
        <v>8974882</v>
      </c>
      <c r="K91" s="1494">
        <f t="shared" si="24"/>
        <v>45471980</v>
      </c>
    </row>
    <row r="92" spans="1:13" ht="19.5" customHeight="1">
      <c r="A92" s="1021"/>
      <c r="B92" s="1021"/>
      <c r="C92" s="1022" t="s">
        <v>924</v>
      </c>
      <c r="D92" s="1021"/>
      <c r="E92" s="1021"/>
      <c r="F92" s="1174">
        <f t="shared" si="21"/>
        <v>565086</v>
      </c>
      <c r="G92" s="1174">
        <f t="shared" si="21"/>
        <v>2320009</v>
      </c>
      <c r="H92" s="1174">
        <f>SUM(H93:H96)</f>
        <v>57875</v>
      </c>
      <c r="I92" s="1174">
        <f t="shared" ref="I92:K92" si="25">SUM(I93:I96)</f>
        <v>261904</v>
      </c>
      <c r="J92" s="1174">
        <f t="shared" si="25"/>
        <v>507211</v>
      </c>
      <c r="K92" s="1494">
        <f t="shared" si="25"/>
        <v>2058105</v>
      </c>
    </row>
    <row r="93" spans="1:13" ht="19.5" customHeight="1">
      <c r="A93" s="1021"/>
      <c r="B93" s="1021"/>
      <c r="C93" s="1022"/>
      <c r="D93" s="1021" t="s">
        <v>925</v>
      </c>
      <c r="E93" s="1021"/>
      <c r="F93" s="1174">
        <f t="shared" si="21"/>
        <v>0</v>
      </c>
      <c r="G93" s="1174">
        <f t="shared" si="21"/>
        <v>104429</v>
      </c>
      <c r="H93" s="1003">
        <v>0</v>
      </c>
      <c r="I93" s="1003">
        <f>'鄉庫收支月報表(113年5月)'!I93+'鄉庫收支月報表(113年6月)'!H93</f>
        <v>104429</v>
      </c>
      <c r="J93" s="1003">
        <v>0</v>
      </c>
      <c r="K93" s="1489">
        <f>'鄉庫收支月報表(113年5月)'!K93+'鄉庫收支月報表(113年6月)'!J93</f>
        <v>0</v>
      </c>
    </row>
    <row r="94" spans="1:13" ht="19.5" customHeight="1">
      <c r="A94" s="1021"/>
      <c r="B94" s="1021"/>
      <c r="C94" s="1022"/>
      <c r="D94" s="1021" t="s">
        <v>926</v>
      </c>
      <c r="E94" s="1021"/>
      <c r="F94" s="1174">
        <f t="shared" si="21"/>
        <v>57875</v>
      </c>
      <c r="G94" s="1174">
        <f t="shared" si="21"/>
        <v>157475</v>
      </c>
      <c r="H94" s="1003">
        <v>57875</v>
      </c>
      <c r="I94" s="1003">
        <f>'鄉庫收支月報表(113年5月)'!I94+'鄉庫收支月報表(113年6月)'!H94</f>
        <v>157475</v>
      </c>
      <c r="J94" s="1003">
        <v>0</v>
      </c>
      <c r="K94" s="1489">
        <f>'鄉庫收支月報表(113年5月)'!K94+'鄉庫收支月報表(113年6月)'!J94</f>
        <v>0</v>
      </c>
    </row>
    <row r="95" spans="1:13" ht="19.5" customHeight="1">
      <c r="A95" s="1021"/>
      <c r="B95" s="1021"/>
      <c r="C95" s="1022"/>
      <c r="D95" s="1021" t="s">
        <v>927</v>
      </c>
      <c r="E95" s="1021"/>
      <c r="F95" s="1174">
        <f t="shared" si="21"/>
        <v>507211</v>
      </c>
      <c r="G95" s="1174">
        <f t="shared" si="21"/>
        <v>2058105</v>
      </c>
      <c r="H95" s="1003">
        <v>0</v>
      </c>
      <c r="I95" s="1003">
        <f>'鄉庫收支月報表(113年5月)'!I95+'鄉庫收支月報表(113年6月)'!H95</f>
        <v>0</v>
      </c>
      <c r="J95" s="1003">
        <v>507211</v>
      </c>
      <c r="K95" s="1489">
        <f>'鄉庫收支月報表(113年5月)'!K95+'鄉庫收支月報表(113年6月)'!J95</f>
        <v>2058105</v>
      </c>
    </row>
    <row r="96" spans="1:13" ht="19.5" customHeight="1">
      <c r="A96" s="1021"/>
      <c r="B96" s="1021"/>
      <c r="C96" s="1022"/>
      <c r="D96" s="1021" t="s">
        <v>928</v>
      </c>
      <c r="E96" s="1021"/>
      <c r="F96" s="1174">
        <f t="shared" si="21"/>
        <v>0</v>
      </c>
      <c r="G96" s="1174">
        <f t="shared" si="21"/>
        <v>0</v>
      </c>
      <c r="H96" s="1003">
        <v>0</v>
      </c>
      <c r="I96" s="1003">
        <f>'鄉庫收支月報表(113年5月)'!I96+'鄉庫收支月報表(113年6月)'!H96</f>
        <v>0</v>
      </c>
      <c r="J96" s="1003">
        <v>0</v>
      </c>
      <c r="K96" s="1489">
        <f>'鄉庫收支月報表(113年5月)'!K96+'鄉庫收支月報表(113年6月)'!J96</f>
        <v>0</v>
      </c>
    </row>
    <row r="97" spans="1:11" ht="19.5" customHeight="1">
      <c r="A97" s="1021"/>
      <c r="B97" s="1021"/>
      <c r="C97" s="1022" t="s">
        <v>929</v>
      </c>
      <c r="D97" s="1021"/>
      <c r="E97" s="1021"/>
      <c r="F97" s="1174">
        <f t="shared" si="21"/>
        <v>0</v>
      </c>
      <c r="G97" s="1174">
        <f t="shared" si="21"/>
        <v>0</v>
      </c>
      <c r="H97" s="1174">
        <f>SUM(H98:H100)</f>
        <v>0</v>
      </c>
      <c r="I97" s="1174">
        <f t="shared" ref="I97:K97" si="26">SUM(I98:I100)</f>
        <v>0</v>
      </c>
      <c r="J97" s="1174">
        <f t="shared" si="26"/>
        <v>0</v>
      </c>
      <c r="K97" s="1494">
        <f t="shared" si="26"/>
        <v>0</v>
      </c>
    </row>
    <row r="98" spans="1:11" ht="19.5" customHeight="1">
      <c r="A98" s="1021"/>
      <c r="B98" s="1021"/>
      <c r="C98" s="1022"/>
      <c r="D98" s="1021" t="s">
        <v>930</v>
      </c>
      <c r="E98" s="1021"/>
      <c r="F98" s="1174">
        <f t="shared" si="21"/>
        <v>0</v>
      </c>
      <c r="G98" s="1174">
        <f t="shared" si="21"/>
        <v>0</v>
      </c>
      <c r="H98" s="1003">
        <v>0</v>
      </c>
      <c r="I98" s="1003">
        <f>'鄉庫收支月報表(113年5月)'!I98+'鄉庫收支月報表(113年6月)'!H98</f>
        <v>0</v>
      </c>
      <c r="J98" s="1003">
        <v>0</v>
      </c>
      <c r="K98" s="1489">
        <f>'鄉庫收支月報表(113年5月)'!K98+'鄉庫收支月報表(113年6月)'!J98</f>
        <v>0</v>
      </c>
    </row>
    <row r="99" spans="1:11" ht="19.5" customHeight="1">
      <c r="A99" s="1021"/>
      <c r="B99" s="1021"/>
      <c r="C99" s="1022"/>
      <c r="D99" s="1021" t="s">
        <v>931</v>
      </c>
      <c r="E99" s="1021"/>
      <c r="F99" s="1174">
        <f t="shared" ref="F99:G105" si="27">H99+J99</f>
        <v>0</v>
      </c>
      <c r="G99" s="1174">
        <f t="shared" si="27"/>
        <v>0</v>
      </c>
      <c r="H99" s="1003">
        <v>0</v>
      </c>
      <c r="I99" s="1003">
        <f>'鄉庫收支月報表(113年5月)'!I99+'鄉庫收支月報表(113年6月)'!H99</f>
        <v>0</v>
      </c>
      <c r="J99" s="1003">
        <v>0</v>
      </c>
      <c r="K99" s="1489">
        <f>'鄉庫收支月報表(113年5月)'!K99+'鄉庫收支月報表(113年6月)'!J99</f>
        <v>0</v>
      </c>
    </row>
    <row r="100" spans="1:11" ht="19.5" customHeight="1">
      <c r="A100" s="1021"/>
      <c r="B100" s="1021"/>
      <c r="C100" s="1022"/>
      <c r="D100" s="1021" t="s">
        <v>932</v>
      </c>
      <c r="E100" s="1021"/>
      <c r="F100" s="1174">
        <f t="shared" si="27"/>
        <v>0</v>
      </c>
      <c r="G100" s="1174">
        <f t="shared" si="27"/>
        <v>0</v>
      </c>
      <c r="H100" s="1003">
        <v>0</v>
      </c>
      <c r="I100" s="1003">
        <f>'鄉庫收支月報表(113年5月)'!I100+'鄉庫收支月報表(113年6月)'!H100</f>
        <v>0</v>
      </c>
      <c r="J100" s="1003">
        <v>0</v>
      </c>
      <c r="K100" s="1489">
        <f>'鄉庫收支月報表(113年5月)'!K100+'鄉庫收支月報表(113年6月)'!J100</f>
        <v>0</v>
      </c>
    </row>
    <row r="101" spans="1:11" ht="19.5" customHeight="1">
      <c r="A101" s="1021"/>
      <c r="B101" s="1021"/>
      <c r="C101" s="1022" t="s">
        <v>933</v>
      </c>
      <c r="D101" s="1021"/>
      <c r="E101" s="1021"/>
      <c r="F101" s="1174">
        <f t="shared" si="27"/>
        <v>9016951</v>
      </c>
      <c r="G101" s="1174">
        <f t="shared" si="27"/>
        <v>47358898</v>
      </c>
      <c r="H101" s="1174">
        <f>SUM(H102:H105)</f>
        <v>549280</v>
      </c>
      <c r="I101" s="1174">
        <f t="shared" ref="I101:K101" si="28">SUM(I102:I105)</f>
        <v>4769421</v>
      </c>
      <c r="J101" s="1174">
        <f t="shared" si="28"/>
        <v>8467671</v>
      </c>
      <c r="K101" s="1494">
        <f t="shared" si="28"/>
        <v>42589477</v>
      </c>
    </row>
    <row r="102" spans="1:11" ht="19.5" customHeight="1">
      <c r="A102" s="1021"/>
      <c r="B102" s="1021"/>
      <c r="C102" s="1022"/>
      <c r="D102" s="1021" t="s">
        <v>934</v>
      </c>
      <c r="E102" s="1021"/>
      <c r="F102" s="1174">
        <f t="shared" si="27"/>
        <v>0</v>
      </c>
      <c r="G102" s="1174">
        <f t="shared" si="27"/>
        <v>141000</v>
      </c>
      <c r="H102" s="1003">
        <v>0</v>
      </c>
      <c r="I102" s="1003">
        <f>'鄉庫收支月報表(113年5月)'!I102+'鄉庫收支月報表(113年6月)'!H102</f>
        <v>141000</v>
      </c>
      <c r="J102" s="1003">
        <v>0</v>
      </c>
      <c r="K102" s="1489">
        <f>'鄉庫收支月報表(113年5月)'!K102+'鄉庫收支月報表(113年6月)'!J102</f>
        <v>0</v>
      </c>
    </row>
    <row r="103" spans="1:11" ht="19.5" customHeight="1">
      <c r="A103" s="1021"/>
      <c r="B103" s="1021"/>
      <c r="C103" s="1022"/>
      <c r="D103" s="1021" t="s">
        <v>935</v>
      </c>
      <c r="E103" s="1021"/>
      <c r="F103" s="1174">
        <f t="shared" si="27"/>
        <v>0</v>
      </c>
      <c r="G103" s="1174">
        <f t="shared" si="27"/>
        <v>0</v>
      </c>
      <c r="H103" s="1003">
        <v>0</v>
      </c>
      <c r="I103" s="1003">
        <f>'鄉庫收支月報表(113年5月)'!I103+'鄉庫收支月報表(113年6月)'!H103</f>
        <v>0</v>
      </c>
      <c r="J103" s="1003">
        <v>0</v>
      </c>
      <c r="K103" s="1489">
        <f>'鄉庫收支月報表(113年5月)'!K103+'鄉庫收支月報表(113年6月)'!J103</f>
        <v>0</v>
      </c>
    </row>
    <row r="104" spans="1:11" ht="19.5" customHeight="1">
      <c r="A104" s="1021"/>
      <c r="B104" s="1021"/>
      <c r="C104" s="1022"/>
      <c r="D104" s="1021" t="s">
        <v>936</v>
      </c>
      <c r="E104" s="1021"/>
      <c r="F104" s="1174">
        <f t="shared" si="27"/>
        <v>0</v>
      </c>
      <c r="G104" s="1174">
        <f t="shared" si="27"/>
        <v>0</v>
      </c>
      <c r="H104" s="1003">
        <v>0</v>
      </c>
      <c r="I104" s="1003">
        <f>'鄉庫收支月報表(113年5月)'!I104+'鄉庫收支月報表(113年6月)'!H104</f>
        <v>0</v>
      </c>
      <c r="J104" s="1003">
        <v>0</v>
      </c>
      <c r="K104" s="1489">
        <f>'鄉庫收支月報表(113年5月)'!K104+'鄉庫收支月報表(113年6月)'!J104</f>
        <v>0</v>
      </c>
    </row>
    <row r="105" spans="1:11" ht="19.5" customHeight="1">
      <c r="A105" s="1021"/>
      <c r="B105" s="1021"/>
      <c r="C105" s="1022"/>
      <c r="D105" s="1021" t="s">
        <v>937</v>
      </c>
      <c r="E105" s="1021"/>
      <c r="F105" s="1174">
        <f t="shared" si="27"/>
        <v>9016951</v>
      </c>
      <c r="G105" s="1174">
        <f t="shared" si="27"/>
        <v>47217898</v>
      </c>
      <c r="H105" s="1003">
        <v>549280</v>
      </c>
      <c r="I105" s="1003">
        <f>'鄉庫收支月報表(113年5月)'!I105+'鄉庫收支月報表(113年6月)'!H105</f>
        <v>4628421</v>
      </c>
      <c r="J105" s="1003">
        <v>8467671</v>
      </c>
      <c r="K105" s="1489">
        <f>'鄉庫收支月報表(113年5月)'!K105+'鄉庫收支月報表(113年6月)'!J105</f>
        <v>42589477</v>
      </c>
    </row>
    <row r="106" spans="1:11" ht="19.8" customHeight="1">
      <c r="A106" s="1730" t="s">
        <v>2178</v>
      </c>
      <c r="B106" s="1730"/>
      <c r="C106" s="1730"/>
      <c r="D106" s="1730"/>
      <c r="E106" s="1731"/>
      <c r="F106" s="1744" t="s">
        <v>2179</v>
      </c>
      <c r="G106" s="1745"/>
      <c r="H106" s="1033" t="s">
        <v>2180</v>
      </c>
      <c r="I106" s="1034" t="s">
        <v>921</v>
      </c>
      <c r="J106" s="1033" t="s">
        <v>2181</v>
      </c>
      <c r="K106" s="1493" t="s">
        <v>922</v>
      </c>
    </row>
    <row r="107" spans="1:11" ht="19.8" customHeight="1">
      <c r="A107" s="1732"/>
      <c r="B107" s="1732"/>
      <c r="C107" s="1732"/>
      <c r="D107" s="1732"/>
      <c r="E107" s="1733"/>
      <c r="F107" s="1035" t="s">
        <v>2182</v>
      </c>
      <c r="G107" s="1035" t="s">
        <v>2183</v>
      </c>
      <c r="H107" s="1035" t="s">
        <v>2182</v>
      </c>
      <c r="I107" s="1035" t="s">
        <v>2183</v>
      </c>
      <c r="J107" s="1035" t="s">
        <v>2182</v>
      </c>
      <c r="K107" s="1486" t="s">
        <v>2183</v>
      </c>
    </row>
    <row r="108" spans="1:11" ht="20.25" customHeight="1">
      <c r="A108" s="1021"/>
      <c r="B108" s="1021"/>
      <c r="C108" s="1022" t="s">
        <v>938</v>
      </c>
      <c r="D108" s="1021"/>
      <c r="E108" s="1021"/>
      <c r="F108" s="1174">
        <f t="shared" ref="F108:G108" si="29">SUM(F109:F113)</f>
        <v>0</v>
      </c>
      <c r="G108" s="1174">
        <f t="shared" si="29"/>
        <v>0</v>
      </c>
      <c r="H108" s="1174">
        <f>SUM(H109:H113)</f>
        <v>0</v>
      </c>
      <c r="I108" s="1174">
        <f t="shared" ref="I108:K108" si="30">SUM(I109:I113)</f>
        <v>0</v>
      </c>
      <c r="J108" s="1174">
        <f t="shared" si="30"/>
        <v>0</v>
      </c>
      <c r="K108" s="1494">
        <f t="shared" si="30"/>
        <v>0</v>
      </c>
    </row>
    <row r="109" spans="1:11" ht="20.25" customHeight="1">
      <c r="A109" s="1021"/>
      <c r="B109" s="1021"/>
      <c r="C109" s="1022"/>
      <c r="D109" s="1021" t="s">
        <v>939</v>
      </c>
      <c r="E109" s="1021"/>
      <c r="F109" s="1174">
        <f>H109+J109</f>
        <v>0</v>
      </c>
      <c r="G109" s="1174">
        <f>I109+K109</f>
        <v>0</v>
      </c>
      <c r="H109" s="1003">
        <v>0</v>
      </c>
      <c r="I109" s="1003">
        <f>'鄉庫收支月報表(113年5月)'!I109+'鄉庫收支月報表(113年6月)'!H109</f>
        <v>0</v>
      </c>
      <c r="J109" s="1003">
        <v>0</v>
      </c>
      <c r="K109" s="1489">
        <f>'鄉庫收支月報表(113年5月)'!K109+'鄉庫收支月報表(113年6月)'!J109</f>
        <v>0</v>
      </c>
    </row>
    <row r="110" spans="1:11" ht="20.25" customHeight="1">
      <c r="A110" s="1021"/>
      <c r="B110" s="1021"/>
      <c r="C110" s="1022"/>
      <c r="D110" s="1021" t="s">
        <v>940</v>
      </c>
      <c r="E110" s="1021"/>
      <c r="F110" s="1174">
        <f t="shared" ref="F110:G118" si="31">H110+J110</f>
        <v>0</v>
      </c>
      <c r="G110" s="1174">
        <f t="shared" si="31"/>
        <v>0</v>
      </c>
      <c r="H110" s="1003">
        <v>0</v>
      </c>
      <c r="I110" s="1003">
        <f>'鄉庫收支月報表(113年5月)'!I110+'鄉庫收支月報表(113年6月)'!H110</f>
        <v>0</v>
      </c>
      <c r="J110" s="1003">
        <v>0</v>
      </c>
      <c r="K110" s="1489">
        <f>'鄉庫收支月報表(113年5月)'!K110+'鄉庫收支月報表(113年6月)'!J110</f>
        <v>0</v>
      </c>
    </row>
    <row r="111" spans="1:11" ht="20.25" customHeight="1">
      <c r="A111" s="1021"/>
      <c r="B111" s="1021"/>
      <c r="C111" s="1022"/>
      <c r="D111" s="1021" t="s">
        <v>941</v>
      </c>
      <c r="E111" s="1021"/>
      <c r="F111" s="1174">
        <f t="shared" si="31"/>
        <v>0</v>
      </c>
      <c r="G111" s="1174">
        <f t="shared" si="31"/>
        <v>0</v>
      </c>
      <c r="H111" s="1003">
        <v>0</v>
      </c>
      <c r="I111" s="1003">
        <f>'鄉庫收支月報表(113年5月)'!I111+'鄉庫收支月報表(113年6月)'!H111</f>
        <v>0</v>
      </c>
      <c r="J111" s="1003">
        <v>0</v>
      </c>
      <c r="K111" s="1489">
        <f>'鄉庫收支月報表(113年5月)'!K111+'鄉庫收支月報表(113年6月)'!J111</f>
        <v>0</v>
      </c>
    </row>
    <row r="112" spans="1:11" ht="20.25" customHeight="1">
      <c r="A112" s="1021"/>
      <c r="B112" s="1021"/>
      <c r="C112" s="1022"/>
      <c r="D112" s="1021" t="s">
        <v>942</v>
      </c>
      <c r="E112" s="1021"/>
      <c r="F112" s="1174">
        <f t="shared" si="31"/>
        <v>0</v>
      </c>
      <c r="G112" s="1174">
        <f t="shared" si="31"/>
        <v>0</v>
      </c>
      <c r="H112" s="1003">
        <v>0</v>
      </c>
      <c r="I112" s="1003">
        <f>'鄉庫收支月報表(113年5月)'!I112+'鄉庫收支月報表(113年6月)'!H112</f>
        <v>0</v>
      </c>
      <c r="J112" s="1003">
        <v>0</v>
      </c>
      <c r="K112" s="1489">
        <f>'鄉庫收支月報表(113年5月)'!K112+'鄉庫收支月報表(113年6月)'!J112</f>
        <v>0</v>
      </c>
    </row>
    <row r="113" spans="1:11" ht="20.25" customHeight="1">
      <c r="A113" s="1021"/>
      <c r="B113" s="1021"/>
      <c r="C113" s="1022"/>
      <c r="D113" s="1021" t="s">
        <v>943</v>
      </c>
      <c r="E113" s="1021"/>
      <c r="F113" s="1174">
        <f t="shared" si="31"/>
        <v>0</v>
      </c>
      <c r="G113" s="1174">
        <f t="shared" si="31"/>
        <v>0</v>
      </c>
      <c r="H113" s="1003">
        <v>0</v>
      </c>
      <c r="I113" s="1003">
        <f>'鄉庫收支月報表(113年5月)'!I113+'鄉庫收支月報表(113年6月)'!H113</f>
        <v>0</v>
      </c>
      <c r="J113" s="1003">
        <v>0</v>
      </c>
      <c r="K113" s="1489">
        <f>'鄉庫收支月報表(113年5月)'!K113+'鄉庫收支月報表(113年6月)'!J113</f>
        <v>0</v>
      </c>
    </row>
    <row r="114" spans="1:11" ht="20.25" customHeight="1">
      <c r="A114" s="1021"/>
      <c r="B114" s="1021"/>
      <c r="C114" s="1021" t="s">
        <v>944</v>
      </c>
      <c r="D114" s="1021"/>
      <c r="E114" s="1021"/>
      <c r="F114" s="1174">
        <f t="shared" si="31"/>
        <v>148000</v>
      </c>
      <c r="G114" s="1174">
        <f t="shared" si="31"/>
        <v>972398</v>
      </c>
      <c r="H114" s="1174">
        <f>SUM(H115:H116)</f>
        <v>148000</v>
      </c>
      <c r="I114" s="1174">
        <f t="shared" ref="I114:K114" si="32">SUM(I115:I116)</f>
        <v>148000</v>
      </c>
      <c r="J114" s="1174">
        <f t="shared" si="32"/>
        <v>0</v>
      </c>
      <c r="K114" s="1494">
        <f t="shared" si="32"/>
        <v>824398</v>
      </c>
    </row>
    <row r="115" spans="1:11" ht="20.25" customHeight="1">
      <c r="A115" s="1021"/>
      <c r="B115" s="1021"/>
      <c r="C115" s="1021"/>
      <c r="D115" s="1021" t="s">
        <v>945</v>
      </c>
      <c r="E115" s="1021"/>
      <c r="F115" s="1174">
        <f t="shared" si="31"/>
        <v>0</v>
      </c>
      <c r="G115" s="1174">
        <f t="shared" si="31"/>
        <v>0</v>
      </c>
      <c r="H115" s="1003">
        <v>0</v>
      </c>
      <c r="I115" s="1003">
        <f>'鄉庫收支月報表(113年5月)'!I115+'鄉庫收支月報表(113年6月)'!H115</f>
        <v>0</v>
      </c>
      <c r="J115" s="1003">
        <v>0</v>
      </c>
      <c r="K115" s="1489">
        <f>'鄉庫收支月報表(113年5月)'!K115+'鄉庫收支月報表(113年6月)'!J115</f>
        <v>0</v>
      </c>
    </row>
    <row r="116" spans="1:11" ht="20.25" customHeight="1">
      <c r="A116" s="1021"/>
      <c r="B116" s="1021"/>
      <c r="C116" s="1021"/>
      <c r="D116" s="1021" t="s">
        <v>946</v>
      </c>
      <c r="E116" s="1021"/>
      <c r="F116" s="1174">
        <f t="shared" si="31"/>
        <v>148000</v>
      </c>
      <c r="G116" s="1174">
        <f t="shared" si="31"/>
        <v>972398</v>
      </c>
      <c r="H116" s="1003">
        <v>148000</v>
      </c>
      <c r="I116" s="1003">
        <f>'鄉庫收支月報表(113年5月)'!I116+'鄉庫收支月報表(113年6月)'!H116</f>
        <v>148000</v>
      </c>
      <c r="J116" s="1003">
        <v>0</v>
      </c>
      <c r="K116" s="1489">
        <f>'鄉庫收支月報表(113年5月)'!K116+'鄉庫收支月報表(113年6月)'!J116</f>
        <v>824398</v>
      </c>
    </row>
    <row r="117" spans="1:11" ht="20.25" customHeight="1">
      <c r="A117" s="1021"/>
      <c r="B117" s="1021"/>
      <c r="C117" s="1021" t="s">
        <v>956</v>
      </c>
      <c r="D117" s="1021"/>
      <c r="E117" s="1021"/>
      <c r="F117" s="1174">
        <f t="shared" si="31"/>
        <v>0</v>
      </c>
      <c r="G117" s="1174">
        <f t="shared" si="31"/>
        <v>0</v>
      </c>
      <c r="H117" s="1003">
        <v>0</v>
      </c>
      <c r="I117" s="1003">
        <f>'鄉庫收支月報表(113年5月)'!I117+'鄉庫收支月報表(113年6月)'!H117</f>
        <v>0</v>
      </c>
      <c r="J117" s="1003">
        <v>0</v>
      </c>
      <c r="K117" s="1489">
        <f>'鄉庫收支月報表(113年5月)'!K117+'鄉庫收支月報表(113年6月)'!J117</f>
        <v>0</v>
      </c>
    </row>
    <row r="118" spans="1:11" ht="20.25" customHeight="1">
      <c r="A118" s="1021"/>
      <c r="B118" s="1024" t="s">
        <v>912</v>
      </c>
      <c r="C118" s="1021"/>
      <c r="D118" s="1021"/>
      <c r="E118" s="1021"/>
      <c r="F118" s="1174">
        <f t="shared" si="31"/>
        <v>18633860</v>
      </c>
      <c r="G118" s="1174">
        <f t="shared" si="31"/>
        <v>109399147</v>
      </c>
      <c r="H118" s="1174">
        <f>H56+H91</f>
        <v>9658978</v>
      </c>
      <c r="I118" s="1174">
        <f t="shared" ref="I118:K118" si="33">I56+I91</f>
        <v>63927167</v>
      </c>
      <c r="J118" s="1174">
        <f t="shared" si="33"/>
        <v>8974882</v>
      </c>
      <c r="K118" s="1494">
        <f t="shared" si="33"/>
        <v>45471980</v>
      </c>
    </row>
    <row r="119" spans="1:11" ht="20.25" customHeight="1">
      <c r="A119" s="1021"/>
      <c r="B119" s="1021" t="s">
        <v>957</v>
      </c>
      <c r="C119" s="1021"/>
      <c r="D119" s="1021"/>
      <c r="E119" s="1021"/>
      <c r="F119" s="1003"/>
      <c r="G119" s="1003"/>
      <c r="H119" s="1025"/>
      <c r="I119" s="1026"/>
      <c r="J119" s="1026"/>
      <c r="K119" s="1490"/>
    </row>
    <row r="120" spans="1:11" ht="20.25" customHeight="1">
      <c r="A120" s="1021"/>
      <c r="B120" s="1021" t="s">
        <v>958</v>
      </c>
      <c r="C120" s="1021"/>
      <c r="D120" s="1021"/>
      <c r="E120" s="1021"/>
      <c r="F120" s="1003">
        <v>4256777</v>
      </c>
      <c r="G120" s="1003">
        <f>'鄉庫收支月報表(113年5月)'!G120+'鄉庫收支月報表(113年6月)'!F120</f>
        <v>7441023</v>
      </c>
      <c r="H120" s="1027"/>
      <c r="I120" s="1028"/>
      <c r="J120" s="1028"/>
      <c r="K120" s="1491"/>
    </row>
    <row r="121" spans="1:11" ht="20.25" customHeight="1">
      <c r="A121" s="1021"/>
      <c r="B121" s="1021" t="s">
        <v>959</v>
      </c>
      <c r="C121" s="1021"/>
      <c r="D121" s="1021"/>
      <c r="E121" s="1021"/>
      <c r="F121" s="1003"/>
      <c r="G121" s="1003"/>
      <c r="H121" s="1027"/>
      <c r="I121" s="1028"/>
      <c r="J121" s="1028"/>
      <c r="K121" s="1491"/>
    </row>
    <row r="122" spans="1:11" ht="20.25" customHeight="1">
      <c r="A122" s="1021"/>
      <c r="B122" s="1021" t="s">
        <v>960</v>
      </c>
      <c r="C122" s="1021"/>
      <c r="D122" s="1021"/>
      <c r="E122" s="1021"/>
      <c r="F122" s="1003">
        <v>0</v>
      </c>
      <c r="G122" s="1003">
        <f>'鄉庫收支月報表(113年5月)'!G122+'鄉庫收支月報表(113年6月)'!F122</f>
        <v>93703</v>
      </c>
      <c r="H122" s="1027"/>
      <c r="I122" s="1028"/>
      <c r="J122" s="1028"/>
      <c r="K122" s="1491"/>
    </row>
    <row r="123" spans="1:11" ht="20.25" customHeight="1">
      <c r="A123" s="1005"/>
      <c r="B123" s="1021" t="s">
        <v>956</v>
      </c>
      <c r="C123" s="1005"/>
      <c r="D123" s="1005"/>
      <c r="E123" s="1005"/>
      <c r="F123" s="1003"/>
      <c r="G123" s="1003"/>
      <c r="H123" s="1027"/>
      <c r="I123" s="1028"/>
      <c r="J123" s="1028"/>
      <c r="K123" s="1491"/>
    </row>
    <row r="124" spans="1:11" ht="20.25" customHeight="1">
      <c r="A124" s="1021"/>
      <c r="B124" s="1021" t="s">
        <v>961</v>
      </c>
      <c r="C124" s="1021"/>
      <c r="D124" s="1021"/>
      <c r="E124" s="1021"/>
      <c r="F124" s="1003"/>
      <c r="G124" s="1003"/>
      <c r="H124" s="1027"/>
      <c r="I124" s="1028"/>
      <c r="J124" s="1028"/>
      <c r="K124" s="1491"/>
    </row>
    <row r="125" spans="1:11" ht="20.25" customHeight="1">
      <c r="A125" s="1021" t="s">
        <v>962</v>
      </c>
      <c r="B125" s="1021"/>
      <c r="C125" s="1021"/>
      <c r="D125" s="1021"/>
      <c r="E125" s="1021"/>
      <c r="F125" s="1003"/>
      <c r="G125" s="1003"/>
      <c r="H125" s="1027"/>
      <c r="I125" s="1028"/>
      <c r="J125" s="1028"/>
      <c r="K125" s="1491"/>
    </row>
    <row r="126" spans="1:11" ht="20.25" customHeight="1">
      <c r="A126" s="1021"/>
      <c r="B126" s="1021" t="s">
        <v>2192</v>
      </c>
      <c r="C126" s="1021"/>
      <c r="D126" s="1021"/>
      <c r="E126" s="1021"/>
      <c r="F126" s="1003"/>
      <c r="G126" s="1003"/>
      <c r="H126" s="1027"/>
      <c r="I126" s="1028"/>
      <c r="J126" s="1028"/>
      <c r="K126" s="1491"/>
    </row>
    <row r="127" spans="1:11" ht="20.25" customHeight="1">
      <c r="A127" s="1024" t="s">
        <v>2186</v>
      </c>
      <c r="B127" s="1021"/>
      <c r="C127" s="1021"/>
      <c r="D127" s="1021"/>
      <c r="E127" s="1038"/>
      <c r="F127" s="1174">
        <f>F118+F120+F122</f>
        <v>22890637</v>
      </c>
      <c r="G127" s="1003">
        <f>SUM(G118:G126)</f>
        <v>116933873</v>
      </c>
      <c r="H127" s="1027"/>
      <c r="I127" s="1028"/>
      <c r="J127" s="1028"/>
      <c r="K127" s="1491"/>
    </row>
    <row r="128" spans="1:11" ht="20.25" customHeight="1">
      <c r="A128" s="1021" t="s">
        <v>963</v>
      </c>
      <c r="B128" s="1021"/>
      <c r="C128" s="1021"/>
      <c r="D128" s="1021"/>
      <c r="E128" s="1039"/>
      <c r="F128" s="1174">
        <f>F53-F127</f>
        <v>363940687</v>
      </c>
      <c r="G128" s="1003"/>
      <c r="H128" s="1027"/>
      <c r="I128" s="1028"/>
      <c r="J128" s="1028"/>
      <c r="K128" s="1491"/>
    </row>
    <row r="129" spans="1:11" ht="20.25" customHeight="1">
      <c r="A129" s="1021" t="s">
        <v>2187</v>
      </c>
      <c r="B129" s="1021"/>
      <c r="C129" s="1021"/>
      <c r="D129" s="1021"/>
      <c r="E129" s="1021"/>
      <c r="F129" s="1174">
        <f>SUM(F127:F128)</f>
        <v>386831324</v>
      </c>
      <c r="G129" s="1003"/>
      <c r="H129" s="1027"/>
      <c r="I129" s="1028"/>
      <c r="J129" s="1028"/>
      <c r="K129" s="1491"/>
    </row>
    <row r="130" spans="1:11" ht="20.25" customHeight="1">
      <c r="A130" s="1021" t="s">
        <v>964</v>
      </c>
      <c r="B130" s="1021"/>
      <c r="C130" s="1021"/>
      <c r="D130" s="1021"/>
      <c r="E130" s="1021"/>
      <c r="F130" s="1003">
        <v>0</v>
      </c>
      <c r="G130" s="1003"/>
      <c r="H130" s="1040"/>
      <c r="I130" s="1028"/>
      <c r="J130" s="1028"/>
      <c r="K130" s="1491"/>
    </row>
    <row r="131" spans="1:11" ht="20.25" customHeight="1">
      <c r="A131" s="1024" t="s">
        <v>965</v>
      </c>
      <c r="B131" s="1021"/>
      <c r="C131" s="1021"/>
      <c r="D131" s="1021"/>
      <c r="E131" s="1021"/>
      <c r="F131" s="1174">
        <f>F53-F127+F130</f>
        <v>363940687</v>
      </c>
      <c r="G131" s="1003"/>
      <c r="H131" s="1041"/>
      <c r="I131" s="1032"/>
      <c r="J131" s="1032"/>
      <c r="K131" s="1492"/>
    </row>
    <row r="132" spans="1:11" ht="23.25" customHeight="1">
      <c r="A132" s="1005" t="s">
        <v>966</v>
      </c>
      <c r="B132" s="1005"/>
      <c r="C132" s="1005"/>
      <c r="D132" s="1005"/>
      <c r="E132" s="1005" t="s">
        <v>967</v>
      </c>
      <c r="F132" s="1739" t="s">
        <v>2188</v>
      </c>
      <c r="G132" s="1740"/>
      <c r="H132" s="1006" t="s">
        <v>968</v>
      </c>
      <c r="I132" s="1006"/>
      <c r="J132" s="1741" t="s">
        <v>2365</v>
      </c>
      <c r="K132" s="1741"/>
    </row>
    <row r="133" spans="1:11" ht="17.399999999999999">
      <c r="A133" s="1005"/>
      <c r="B133" s="1005"/>
      <c r="C133" s="1005"/>
      <c r="D133" s="1005"/>
      <c r="E133" s="1005"/>
      <c r="F133" s="1742" t="s">
        <v>2189</v>
      </c>
      <c r="G133" s="1743"/>
      <c r="H133" s="1006"/>
      <c r="I133" s="1006"/>
      <c r="J133" s="1006"/>
      <c r="K133" s="1006"/>
    </row>
    <row r="134" spans="1:11" ht="17.399999999999999">
      <c r="A134" s="1005" t="s">
        <v>970</v>
      </c>
    </row>
    <row r="135" spans="1:11" ht="17.399999999999999">
      <c r="A135" s="1005" t="s">
        <v>2190</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F293F26B-A385-4407-AB29-C9CEE12132C4}"/>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4A870-DC41-4A62-8924-41EA300D79AE}">
  <sheetPr>
    <tabColor rgb="FFFF0000"/>
  </sheetPr>
  <dimension ref="A1:M135"/>
  <sheetViews>
    <sheetView showGridLines="0" topLeftCell="A22" zoomScale="115" zoomScaleNormal="115" workbookViewId="0">
      <pane xSplit="5" topLeftCell="F1" activePane="topRight" state="frozen"/>
      <selection pane="topRight" sqref="A1:D1"/>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36" t="s">
        <v>1293</v>
      </c>
      <c r="B1" s="1736"/>
      <c r="C1" s="1736"/>
      <c r="D1" s="1736"/>
      <c r="E1" s="1005"/>
      <c r="F1" s="1006"/>
      <c r="G1" s="1006"/>
      <c r="H1" s="1006"/>
      <c r="I1" s="1006"/>
      <c r="J1" s="1007" t="s">
        <v>871</v>
      </c>
      <c r="K1" s="1008" t="s">
        <v>872</v>
      </c>
      <c r="L1" s="1009" t="s">
        <v>873</v>
      </c>
    </row>
    <row r="2" spans="1:12" ht="21" customHeight="1">
      <c r="A2" s="1737" t="s">
        <v>2174</v>
      </c>
      <c r="B2" s="1737"/>
      <c r="C2" s="1737"/>
      <c r="D2" s="1737"/>
      <c r="E2" s="1011" t="s">
        <v>874</v>
      </c>
      <c r="F2" s="1012"/>
      <c r="G2" s="1012"/>
      <c r="H2" s="1012"/>
      <c r="I2" s="1012"/>
      <c r="J2" s="1007" t="s">
        <v>2175</v>
      </c>
      <c r="K2" s="1013" t="s">
        <v>875</v>
      </c>
    </row>
    <row r="3" spans="1:12" ht="33">
      <c r="A3" s="1738" t="s">
        <v>2176</v>
      </c>
      <c r="B3" s="1738"/>
      <c r="C3" s="1738"/>
      <c r="D3" s="1738"/>
      <c r="E3" s="1738"/>
      <c r="F3" s="1738"/>
      <c r="G3" s="1738"/>
      <c r="H3" s="1738"/>
      <c r="I3" s="1738"/>
      <c r="J3" s="1738"/>
      <c r="K3" s="1738"/>
    </row>
    <row r="4" spans="1:12" ht="27" customHeight="1">
      <c r="A4" s="1014"/>
      <c r="B4" s="1014"/>
      <c r="C4" s="1014"/>
      <c r="D4" s="1014"/>
      <c r="E4" s="1014" t="s">
        <v>876</v>
      </c>
      <c r="F4" s="1015"/>
      <c r="G4" s="1016" t="s">
        <v>2461</v>
      </c>
      <c r="H4" s="1006"/>
      <c r="I4" s="1015"/>
      <c r="J4" s="1015"/>
      <c r="K4" s="1017" t="s">
        <v>877</v>
      </c>
    </row>
    <row r="5" spans="1:12" ht="23.25" customHeight="1">
      <c r="A5" s="1730" t="s">
        <v>2178</v>
      </c>
      <c r="B5" s="1730"/>
      <c r="C5" s="1730"/>
      <c r="D5" s="1730"/>
      <c r="E5" s="1731"/>
      <c r="F5" s="1734" t="s">
        <v>2179</v>
      </c>
      <c r="G5" s="1735"/>
      <c r="H5" s="1018" t="s">
        <v>2180</v>
      </c>
      <c r="I5" s="1019" t="s">
        <v>878</v>
      </c>
      <c r="J5" s="1018" t="s">
        <v>2181</v>
      </c>
      <c r="K5" s="1488" t="s">
        <v>879</v>
      </c>
    </row>
    <row r="6" spans="1:12" ht="23.25" customHeight="1">
      <c r="A6" s="1732"/>
      <c r="B6" s="1732"/>
      <c r="C6" s="1732"/>
      <c r="D6" s="1732"/>
      <c r="E6" s="1733"/>
      <c r="F6" s="1007" t="s">
        <v>2182</v>
      </c>
      <c r="G6" s="1007" t="s">
        <v>2183</v>
      </c>
      <c r="H6" s="1007" t="s">
        <v>2182</v>
      </c>
      <c r="I6" s="1007" t="s">
        <v>2183</v>
      </c>
      <c r="J6" s="1007" t="s">
        <v>2182</v>
      </c>
      <c r="K6" s="1487" t="s">
        <v>2183</v>
      </c>
    </row>
    <row r="7" spans="1:12" ht="19.5" customHeight="1">
      <c r="A7" s="1005"/>
      <c r="B7" s="1020" t="s">
        <v>880</v>
      </c>
      <c r="C7" s="1005"/>
      <c r="D7" s="1005"/>
      <c r="E7" s="1005"/>
      <c r="F7" s="1174">
        <f t="shared" ref="F7:G7" si="0">F8+F18+F19+F20+F21+F22+F25+F31+F34+F35+F36</f>
        <v>20230542</v>
      </c>
      <c r="G7" s="1174">
        <f t="shared" si="0"/>
        <v>168728045</v>
      </c>
      <c r="H7" s="1174">
        <f>H8+H18+H19+H20+H21+H22+H25+H31+H34+H35+H36</f>
        <v>14912041</v>
      </c>
      <c r="I7" s="1174">
        <f t="shared" ref="I7:K7" si="1">I8+I18+I19+I20+I21+I22+I25+I31+I34+I35+I36</f>
        <v>146590670</v>
      </c>
      <c r="J7" s="1174">
        <f t="shared" si="1"/>
        <v>5318501</v>
      </c>
      <c r="K7" s="1494">
        <f t="shared" si="1"/>
        <v>22137375</v>
      </c>
    </row>
    <row r="8" spans="1:12" ht="19.5" customHeight="1">
      <c r="A8" s="1021"/>
      <c r="B8" s="1021"/>
      <c r="C8" s="1022" t="s">
        <v>881</v>
      </c>
      <c r="D8" s="1021"/>
      <c r="E8" s="1021"/>
      <c r="F8" s="1174">
        <f t="shared" ref="F8:G8" si="2">F9+F10+F11+F12+F13+F16+F17</f>
        <v>13233281</v>
      </c>
      <c r="G8" s="1174">
        <f t="shared" si="2"/>
        <v>118507069</v>
      </c>
      <c r="H8" s="1174">
        <f>H9+H10+H11+H12+H13+H16+H17</f>
        <v>13233281</v>
      </c>
      <c r="I8" s="1174">
        <f t="shared" ref="I8:K8" si="3">I9+I10+I11+I12+I13+I16+I17</f>
        <v>118507069</v>
      </c>
      <c r="J8" s="1174">
        <f t="shared" si="3"/>
        <v>0</v>
      </c>
      <c r="K8" s="1494">
        <f t="shared" si="3"/>
        <v>0</v>
      </c>
    </row>
    <row r="9" spans="1:12" ht="19.5" customHeight="1">
      <c r="A9" s="1021"/>
      <c r="B9" s="1021"/>
      <c r="C9" s="1022"/>
      <c r="D9" s="1021" t="s">
        <v>882</v>
      </c>
      <c r="E9" s="1005"/>
      <c r="F9" s="1174">
        <f>H9+J9</f>
        <v>56199</v>
      </c>
      <c r="G9" s="1174">
        <f>I9+K9</f>
        <v>2721880</v>
      </c>
      <c r="H9" s="1003">
        <v>56199</v>
      </c>
      <c r="I9" s="1003">
        <f>'鄉庫收支月報表(113年6月)'!I9+'鄉庫收支月報表(113年7月)'!H9</f>
        <v>2721880</v>
      </c>
      <c r="J9" s="1003">
        <v>0</v>
      </c>
      <c r="K9" s="1489">
        <f>'鄉庫收支月報表(113年6月)'!K9+'鄉庫收支月報表(113年7月)'!J9</f>
        <v>0</v>
      </c>
    </row>
    <row r="10" spans="1:12" ht="19.5" customHeight="1">
      <c r="A10" s="1021"/>
      <c r="B10" s="1021"/>
      <c r="C10" s="1022"/>
      <c r="D10" s="1021" t="s">
        <v>883</v>
      </c>
      <c r="E10" s="1021"/>
      <c r="F10" s="1174">
        <f t="shared" ref="F10:G12" si="4">H10+J10</f>
        <v>102283</v>
      </c>
      <c r="G10" s="1174">
        <f t="shared" si="4"/>
        <v>288594</v>
      </c>
      <c r="H10" s="1003">
        <v>102283</v>
      </c>
      <c r="I10" s="1003">
        <f>'鄉庫收支月報表(113年6月)'!I10+'鄉庫收支月報表(113年7月)'!H10</f>
        <v>288594</v>
      </c>
      <c r="J10" s="1003">
        <v>0</v>
      </c>
      <c r="K10" s="1489">
        <f>'鄉庫收支月報表(113年6月)'!K10+'鄉庫收支月報表(113年7月)'!J10</f>
        <v>0</v>
      </c>
    </row>
    <row r="11" spans="1:12" ht="19.5" customHeight="1">
      <c r="A11" s="1021"/>
      <c r="B11" s="1021"/>
      <c r="C11" s="1022"/>
      <c r="D11" s="1021" t="s">
        <v>884</v>
      </c>
      <c r="E11" s="1021"/>
      <c r="F11" s="1174">
        <f t="shared" si="4"/>
        <v>2121</v>
      </c>
      <c r="G11" s="1174">
        <f t="shared" si="4"/>
        <v>12224</v>
      </c>
      <c r="H11" s="1003">
        <v>2121</v>
      </c>
      <c r="I11" s="1003">
        <f>'鄉庫收支月報表(113年6月)'!I11+'鄉庫收支月報表(113年7月)'!H11</f>
        <v>12224</v>
      </c>
      <c r="J11" s="1003">
        <v>0</v>
      </c>
      <c r="K11" s="1489">
        <f>'鄉庫收支月報表(113年6月)'!K11+'鄉庫收支月報表(113年7月)'!J11</f>
        <v>0</v>
      </c>
    </row>
    <row r="12" spans="1:12" ht="19.5" customHeight="1">
      <c r="A12" s="1021"/>
      <c r="B12" s="1021"/>
      <c r="C12" s="1022"/>
      <c r="D12" s="1021" t="s">
        <v>885</v>
      </c>
      <c r="E12" s="1021"/>
      <c r="F12" s="1174">
        <f t="shared" si="4"/>
        <v>0</v>
      </c>
      <c r="G12" s="1174">
        <f t="shared" si="4"/>
        <v>680320</v>
      </c>
      <c r="H12" s="1003">
        <v>0</v>
      </c>
      <c r="I12" s="1003">
        <f>'鄉庫收支月報表(113年6月)'!I12+'鄉庫收支月報表(113年7月)'!H12</f>
        <v>680320</v>
      </c>
      <c r="J12" s="1003">
        <v>0</v>
      </c>
      <c r="K12" s="1489">
        <f>'鄉庫收支月報表(113年6月)'!K12+'鄉庫收支月報表(113年7月)'!J12</f>
        <v>0</v>
      </c>
    </row>
    <row r="13" spans="1:12" ht="19.5" customHeight="1">
      <c r="A13" s="1021"/>
      <c r="B13" s="1021"/>
      <c r="C13" s="1022"/>
      <c r="D13" s="1021" t="s">
        <v>886</v>
      </c>
      <c r="E13" s="1021"/>
      <c r="F13" s="1174">
        <f>H13+J13</f>
        <v>11934</v>
      </c>
      <c r="G13" s="1174">
        <f>I13+K13</f>
        <v>82456</v>
      </c>
      <c r="H13" s="1174">
        <f>SUM(H14:H15)</f>
        <v>11934</v>
      </c>
      <c r="I13" s="1174">
        <f t="shared" ref="I13:K13" si="5">SUM(I14:I15)</f>
        <v>82456</v>
      </c>
      <c r="J13" s="1174">
        <f t="shared" si="5"/>
        <v>0</v>
      </c>
      <c r="K13" s="1494">
        <f t="shared" si="5"/>
        <v>0</v>
      </c>
    </row>
    <row r="14" spans="1:12" ht="19.5" customHeight="1">
      <c r="A14" s="1021"/>
      <c r="B14" s="1021"/>
      <c r="C14" s="1022"/>
      <c r="D14" s="1021"/>
      <c r="E14" s="1021" t="s">
        <v>887</v>
      </c>
      <c r="F14" s="1174">
        <f t="shared" ref="F14:G28" si="6">H14+J14</f>
        <v>0</v>
      </c>
      <c r="G14" s="1174">
        <f t="shared" si="6"/>
        <v>0</v>
      </c>
      <c r="H14" s="1003">
        <v>0</v>
      </c>
      <c r="I14" s="1003">
        <f>'鄉庫收支月報表(113年6月)'!I14+'鄉庫收支月報表(113年7月)'!H14</f>
        <v>0</v>
      </c>
      <c r="J14" s="1003">
        <v>0</v>
      </c>
      <c r="K14" s="1489">
        <f>'鄉庫收支月報表(113年6月)'!K14+'鄉庫收支月報表(113年7月)'!J14</f>
        <v>0</v>
      </c>
    </row>
    <row r="15" spans="1:12" ht="19.5" customHeight="1">
      <c r="A15" s="1021"/>
      <c r="B15" s="1021"/>
      <c r="C15" s="1022"/>
      <c r="D15" s="1021"/>
      <c r="E15" s="1021" t="s">
        <v>888</v>
      </c>
      <c r="F15" s="1174">
        <f t="shared" si="6"/>
        <v>11934</v>
      </c>
      <c r="G15" s="1174">
        <f t="shared" si="6"/>
        <v>82456</v>
      </c>
      <c r="H15" s="1003">
        <v>11934</v>
      </c>
      <c r="I15" s="1003">
        <f>'鄉庫收支月報表(113年6月)'!I15+'鄉庫收支月報表(113年7月)'!H15</f>
        <v>82456</v>
      </c>
      <c r="J15" s="1003">
        <v>0</v>
      </c>
      <c r="K15" s="1489">
        <f>'鄉庫收支月報表(113年6月)'!K15+'鄉庫收支月報表(113年7月)'!J15</f>
        <v>0</v>
      </c>
    </row>
    <row r="16" spans="1:12" ht="19.5" customHeight="1">
      <c r="A16" s="1021"/>
      <c r="B16" s="1021"/>
      <c r="C16" s="1022"/>
      <c r="D16" s="1021" t="s">
        <v>889</v>
      </c>
      <c r="E16" s="1021"/>
      <c r="F16" s="1174">
        <f t="shared" si="6"/>
        <v>13060744</v>
      </c>
      <c r="G16" s="1174">
        <f t="shared" si="6"/>
        <v>114721595</v>
      </c>
      <c r="H16" s="1003">
        <v>13060744</v>
      </c>
      <c r="I16" s="1003">
        <f>'鄉庫收支月報表(113年6月)'!I16+'鄉庫收支月報表(113年7月)'!H16</f>
        <v>114721595</v>
      </c>
      <c r="J16" s="1003">
        <v>0</v>
      </c>
      <c r="K16" s="1489">
        <f>'鄉庫收支月報表(113年6月)'!K16+'鄉庫收支月報表(113年7月)'!J16</f>
        <v>0</v>
      </c>
    </row>
    <row r="17" spans="1:11" ht="19.5" customHeight="1">
      <c r="A17" s="1021"/>
      <c r="B17" s="1021"/>
      <c r="C17" s="1022"/>
      <c r="D17" s="1021" t="s">
        <v>890</v>
      </c>
      <c r="E17" s="1021"/>
      <c r="F17" s="1174">
        <f t="shared" si="6"/>
        <v>0</v>
      </c>
      <c r="G17" s="1174">
        <f t="shared" si="6"/>
        <v>0</v>
      </c>
      <c r="H17" s="1003">
        <v>0</v>
      </c>
      <c r="I17" s="1003">
        <f>'鄉庫收支月報表(113年6月)'!I17+'鄉庫收支月報表(113年7月)'!H17</f>
        <v>0</v>
      </c>
      <c r="J17" s="1003">
        <v>0</v>
      </c>
      <c r="K17" s="1489">
        <f>'鄉庫收支月報表(113年6月)'!K17+'鄉庫收支月報表(113年7月)'!J17</f>
        <v>0</v>
      </c>
    </row>
    <row r="18" spans="1:11" ht="19.5" customHeight="1">
      <c r="A18" s="1021"/>
      <c r="B18" s="1021"/>
      <c r="C18" s="1023" t="s">
        <v>891</v>
      </c>
      <c r="D18" s="1021"/>
      <c r="E18" s="1021"/>
      <c r="F18" s="1174">
        <f t="shared" si="6"/>
        <v>0</v>
      </c>
      <c r="G18" s="1174">
        <f t="shared" si="6"/>
        <v>0</v>
      </c>
      <c r="H18" s="1003">
        <v>0</v>
      </c>
      <c r="I18" s="1003">
        <f>'鄉庫收支月報表(113年6月)'!I18+'鄉庫收支月報表(113年7月)'!H18</f>
        <v>0</v>
      </c>
      <c r="J18" s="1003">
        <v>0</v>
      </c>
      <c r="K18" s="1489">
        <f>'鄉庫收支月報表(113年6月)'!K18+'鄉庫收支月報表(113年7月)'!J18</f>
        <v>0</v>
      </c>
    </row>
    <row r="19" spans="1:11" ht="19.5" customHeight="1">
      <c r="A19" s="1021"/>
      <c r="B19" s="1021"/>
      <c r="C19" s="1023" t="s">
        <v>892</v>
      </c>
      <c r="D19" s="1021"/>
      <c r="E19" s="1021"/>
      <c r="F19" s="1174">
        <f t="shared" si="6"/>
        <v>1430</v>
      </c>
      <c r="G19" s="1174">
        <f t="shared" si="6"/>
        <v>13590</v>
      </c>
      <c r="H19" s="1003">
        <v>1430</v>
      </c>
      <c r="I19" s="1003">
        <f>'鄉庫收支月報表(113年6月)'!I19+'鄉庫收支月報表(113年7月)'!H19</f>
        <v>13590</v>
      </c>
      <c r="J19" s="1003">
        <v>0</v>
      </c>
      <c r="K19" s="1489">
        <f>'鄉庫收支月報表(113年6月)'!K19+'鄉庫收支月報表(113年7月)'!J19</f>
        <v>0</v>
      </c>
    </row>
    <row r="20" spans="1:11" ht="19.5" customHeight="1">
      <c r="A20" s="1021"/>
      <c r="B20" s="1021"/>
      <c r="C20" s="1023" t="s">
        <v>893</v>
      </c>
      <c r="D20" s="1021"/>
      <c r="E20" s="1021"/>
      <c r="F20" s="1174">
        <f t="shared" si="6"/>
        <v>595697</v>
      </c>
      <c r="G20" s="1174">
        <f t="shared" si="6"/>
        <v>4704404</v>
      </c>
      <c r="H20" s="1003">
        <v>595697</v>
      </c>
      <c r="I20" s="1003">
        <f>'鄉庫收支月報表(113年6月)'!I20+'鄉庫收支月報表(113年7月)'!H20</f>
        <v>4704404</v>
      </c>
      <c r="J20" s="1003">
        <v>0</v>
      </c>
      <c r="K20" s="1489">
        <f>'鄉庫收支月報表(113年6月)'!K20+'鄉庫收支月報表(113年7月)'!J20</f>
        <v>0</v>
      </c>
    </row>
    <row r="21" spans="1:11" ht="19.5" customHeight="1">
      <c r="A21" s="1021"/>
      <c r="B21" s="1021"/>
      <c r="C21" s="1023" t="s">
        <v>894</v>
      </c>
      <c r="D21" s="1021"/>
      <c r="E21" s="1021"/>
      <c r="F21" s="1174">
        <f t="shared" si="6"/>
        <v>0</v>
      </c>
      <c r="G21" s="1174">
        <f t="shared" si="6"/>
        <v>0</v>
      </c>
      <c r="H21" s="1003">
        <v>0</v>
      </c>
      <c r="I21" s="1003">
        <f>'鄉庫收支月報表(113年6月)'!I21+'鄉庫收支月報表(113年7月)'!H21</f>
        <v>0</v>
      </c>
      <c r="J21" s="1003">
        <v>0</v>
      </c>
      <c r="K21" s="1489">
        <f>'鄉庫收支月報表(113年6月)'!K21+'鄉庫收支月報表(113年7月)'!J21</f>
        <v>0</v>
      </c>
    </row>
    <row r="22" spans="1:11" ht="19.5" customHeight="1">
      <c r="A22" s="1021"/>
      <c r="B22" s="1021"/>
      <c r="C22" s="1023" t="s">
        <v>895</v>
      </c>
      <c r="D22" s="1021"/>
      <c r="E22" s="1021"/>
      <c r="F22" s="1174">
        <f t="shared" si="6"/>
        <v>4480</v>
      </c>
      <c r="G22" s="1174">
        <f t="shared" si="6"/>
        <v>512459</v>
      </c>
      <c r="H22" s="1174">
        <f>SUM(H23:H24)</f>
        <v>4480</v>
      </c>
      <c r="I22" s="1174">
        <f t="shared" ref="I22:K22" si="7">SUM(I23:I24)</f>
        <v>512459</v>
      </c>
      <c r="J22" s="1174">
        <f t="shared" si="7"/>
        <v>0</v>
      </c>
      <c r="K22" s="1494">
        <f t="shared" si="7"/>
        <v>0</v>
      </c>
    </row>
    <row r="23" spans="1:11" ht="19.5" customHeight="1">
      <c r="A23" s="1021"/>
      <c r="B23" s="1021"/>
      <c r="C23" s="1005"/>
      <c r="D23" s="1023" t="s">
        <v>896</v>
      </c>
      <c r="E23" s="1021"/>
      <c r="F23" s="1174">
        <f t="shared" si="6"/>
        <v>4480</v>
      </c>
      <c r="G23" s="1174">
        <f t="shared" si="6"/>
        <v>512459</v>
      </c>
      <c r="H23" s="1003">
        <v>4480</v>
      </c>
      <c r="I23" s="1003">
        <f>'鄉庫收支月報表(113年6月)'!I23+'鄉庫收支月報表(113年7月)'!H23</f>
        <v>512459</v>
      </c>
      <c r="J23" s="1003">
        <v>0</v>
      </c>
      <c r="K23" s="1489">
        <f>'鄉庫收支月報表(113年6月)'!K23+'鄉庫收支月報表(113年7月)'!J23</f>
        <v>0</v>
      </c>
    </row>
    <row r="24" spans="1:11" ht="19.5" customHeight="1">
      <c r="A24" s="1021"/>
      <c r="B24" s="1021"/>
      <c r="C24" s="1021"/>
      <c r="D24" s="1021" t="s">
        <v>897</v>
      </c>
      <c r="E24" s="1021"/>
      <c r="F24" s="1174">
        <f t="shared" si="6"/>
        <v>0</v>
      </c>
      <c r="G24" s="1174">
        <f t="shared" si="6"/>
        <v>0</v>
      </c>
      <c r="H24" s="1003">
        <v>0</v>
      </c>
      <c r="I24" s="1003">
        <f>'鄉庫收支月報表(113年6月)'!I24+'鄉庫收支月報表(113年7月)'!H24</f>
        <v>0</v>
      </c>
      <c r="J24" s="1003">
        <v>0</v>
      </c>
      <c r="K24" s="1489">
        <f>'鄉庫收支月報表(113年6月)'!K24+'鄉庫收支月報表(113年7月)'!J24</f>
        <v>0</v>
      </c>
    </row>
    <row r="25" spans="1:11" ht="19.5" customHeight="1">
      <c r="A25" s="1021"/>
      <c r="B25" s="1021"/>
      <c r="C25" s="1021" t="s">
        <v>898</v>
      </c>
      <c r="D25" s="1021"/>
      <c r="E25" s="1021"/>
      <c r="F25" s="1174">
        <f t="shared" si="6"/>
        <v>0</v>
      </c>
      <c r="G25" s="1174">
        <f t="shared" si="6"/>
        <v>0</v>
      </c>
      <c r="H25" s="1174">
        <f>SUM(H26:H28)</f>
        <v>0</v>
      </c>
      <c r="I25" s="1174">
        <v>0</v>
      </c>
      <c r="J25" s="1174">
        <v>0</v>
      </c>
      <c r="K25" s="1494">
        <v>0</v>
      </c>
    </row>
    <row r="26" spans="1:11" ht="19.5" customHeight="1">
      <c r="A26" s="1021"/>
      <c r="B26" s="1021"/>
      <c r="C26" s="1021"/>
      <c r="D26" s="1021" t="s">
        <v>899</v>
      </c>
      <c r="E26" s="1021"/>
      <c r="F26" s="1174">
        <f t="shared" si="6"/>
        <v>0</v>
      </c>
      <c r="G26" s="1174">
        <f t="shared" si="6"/>
        <v>0</v>
      </c>
      <c r="H26" s="1003">
        <v>0</v>
      </c>
      <c r="I26" s="1003">
        <f>'鄉庫收支月報表(113年6月)'!I26+'鄉庫收支月報表(113年7月)'!H26</f>
        <v>0</v>
      </c>
      <c r="J26" s="1003">
        <v>0</v>
      </c>
      <c r="K26" s="1489">
        <f>'鄉庫收支月報表(113年6月)'!K26+'鄉庫收支月報表(113年7月)'!J26</f>
        <v>0</v>
      </c>
    </row>
    <row r="27" spans="1:11" ht="19.5" customHeight="1">
      <c r="A27" s="1021"/>
      <c r="B27" s="1021"/>
      <c r="C27" s="1021"/>
      <c r="D27" s="1021" t="s">
        <v>900</v>
      </c>
      <c r="E27" s="1021"/>
      <c r="F27" s="1174">
        <f t="shared" si="6"/>
        <v>0</v>
      </c>
      <c r="G27" s="1174">
        <f t="shared" si="6"/>
        <v>0</v>
      </c>
      <c r="H27" s="1003">
        <v>0</v>
      </c>
      <c r="I27" s="1003">
        <f>'鄉庫收支月報表(113年6月)'!I27+'鄉庫收支月報表(113年7月)'!H27</f>
        <v>0</v>
      </c>
      <c r="J27" s="1003">
        <v>0</v>
      </c>
      <c r="K27" s="1489">
        <f>'鄉庫收支月報表(113年4月)'!K27+'鄉庫收支月報表(113年7月)'!J27</f>
        <v>0</v>
      </c>
    </row>
    <row r="28" spans="1:11" ht="19.5" customHeight="1">
      <c r="A28" s="1021"/>
      <c r="B28" s="1021"/>
      <c r="C28" s="1021"/>
      <c r="D28" s="1021" t="s">
        <v>901</v>
      </c>
      <c r="E28" s="1021"/>
      <c r="F28" s="1174">
        <f t="shared" si="6"/>
        <v>0</v>
      </c>
      <c r="G28" s="1174">
        <f t="shared" si="6"/>
        <v>0</v>
      </c>
      <c r="H28" s="1003">
        <v>0</v>
      </c>
      <c r="I28" s="1003">
        <f>'鄉庫收支月報表(113年6月)'!I28+'鄉庫收支月報表(113年7月)'!H28</f>
        <v>0</v>
      </c>
      <c r="J28" s="1003">
        <v>0</v>
      </c>
      <c r="K28" s="1489">
        <f>'鄉庫收支月報表(113年4月)'!K28+'鄉庫收支月報表(113年7月)'!J28</f>
        <v>0</v>
      </c>
    </row>
    <row r="29" spans="1:11" ht="18.600000000000001" customHeight="1">
      <c r="A29" s="1730" t="s">
        <v>2178</v>
      </c>
      <c r="B29" s="1730"/>
      <c r="C29" s="1730"/>
      <c r="D29" s="1730"/>
      <c r="E29" s="1731"/>
      <c r="F29" s="1734" t="s">
        <v>2179</v>
      </c>
      <c r="G29" s="1735"/>
      <c r="H29" s="1018" t="s">
        <v>2180</v>
      </c>
      <c r="I29" s="1019" t="s">
        <v>878</v>
      </c>
      <c r="J29" s="1018" t="s">
        <v>2181</v>
      </c>
      <c r="K29" s="1488" t="s">
        <v>879</v>
      </c>
    </row>
    <row r="30" spans="1:11" ht="18.600000000000001" customHeight="1">
      <c r="A30" s="1732"/>
      <c r="B30" s="1732"/>
      <c r="C30" s="1732"/>
      <c r="D30" s="1732"/>
      <c r="E30" s="1733"/>
      <c r="F30" s="1007" t="s">
        <v>2182</v>
      </c>
      <c r="G30" s="1007" t="s">
        <v>2183</v>
      </c>
      <c r="H30" s="1007" t="s">
        <v>2182</v>
      </c>
      <c r="I30" s="1007" t="s">
        <v>2183</v>
      </c>
      <c r="J30" s="1007" t="s">
        <v>2182</v>
      </c>
      <c r="K30" s="1487" t="s">
        <v>2183</v>
      </c>
    </row>
    <row r="31" spans="1:11" ht="19.5" customHeight="1">
      <c r="A31" s="1021"/>
      <c r="B31" s="1021"/>
      <c r="C31" s="1021" t="s">
        <v>902</v>
      </c>
      <c r="D31" s="1021"/>
      <c r="E31" s="1021"/>
      <c r="F31" s="1174">
        <f>H31+J31</f>
        <v>6269097</v>
      </c>
      <c r="G31" s="1174">
        <f>I31+K31</f>
        <v>43955092</v>
      </c>
      <c r="H31" s="1174">
        <f>SUM(H32:H33)</f>
        <v>956236</v>
      </c>
      <c r="I31" s="1174">
        <f t="shared" ref="I31:K31" si="8">SUM(I32:I33)</f>
        <v>21869605</v>
      </c>
      <c r="J31" s="1174">
        <f t="shared" si="8"/>
        <v>5312861</v>
      </c>
      <c r="K31" s="1494">
        <f t="shared" si="8"/>
        <v>22085487</v>
      </c>
    </row>
    <row r="32" spans="1:11" ht="19.5" customHeight="1">
      <c r="A32" s="1021"/>
      <c r="B32" s="1021"/>
      <c r="C32" s="1021"/>
      <c r="D32" s="1021" t="s">
        <v>903</v>
      </c>
      <c r="E32" s="1021"/>
      <c r="F32" s="1174">
        <f t="shared" ref="F32:G42" si="9">H32+J32</f>
        <v>6269097</v>
      </c>
      <c r="G32" s="1174">
        <f t="shared" si="9"/>
        <v>43955092</v>
      </c>
      <c r="H32" s="1003">
        <v>956236</v>
      </c>
      <c r="I32" s="1003">
        <f>'鄉庫收支月報表(113年6月)'!I32+'鄉庫收支月報表(113年7月)'!H32</f>
        <v>21869605</v>
      </c>
      <c r="J32" s="1003">
        <v>5312861</v>
      </c>
      <c r="K32" s="1489">
        <f>'鄉庫收支月報表(113年6月)'!K32+'鄉庫收支月報表(113年7月)'!J32</f>
        <v>22085487</v>
      </c>
    </row>
    <row r="33" spans="1:11" ht="19.5" customHeight="1">
      <c r="A33" s="1021"/>
      <c r="B33" s="1021"/>
      <c r="C33" s="1021"/>
      <c r="D33" s="1021" t="s">
        <v>904</v>
      </c>
      <c r="E33" s="1021"/>
      <c r="F33" s="1174">
        <f t="shared" si="9"/>
        <v>0</v>
      </c>
      <c r="G33" s="1174">
        <f t="shared" si="9"/>
        <v>0</v>
      </c>
      <c r="H33" s="1003">
        <v>0</v>
      </c>
      <c r="I33" s="1003">
        <f>'鄉庫收支月報表(113年6月)'!I33+'鄉庫收支月報表(113年7月)'!H33</f>
        <v>0</v>
      </c>
      <c r="J33" s="1003">
        <v>0</v>
      </c>
      <c r="K33" s="1489">
        <f>'鄉庫收支月報表(113年6月)'!K33+'鄉庫收支月報表(113年7月)'!J33</f>
        <v>0</v>
      </c>
    </row>
    <row r="34" spans="1:11" ht="19.5" customHeight="1">
      <c r="A34" s="1021"/>
      <c r="B34" s="1021"/>
      <c r="C34" s="1021" t="s">
        <v>905</v>
      </c>
      <c r="D34" s="1021"/>
      <c r="E34" s="1021"/>
      <c r="F34" s="1174">
        <f t="shared" si="9"/>
        <v>0</v>
      </c>
      <c r="G34" s="1174">
        <f t="shared" si="9"/>
        <v>0</v>
      </c>
      <c r="H34" s="1003">
        <v>0</v>
      </c>
      <c r="I34" s="1003">
        <f>'鄉庫收支月報表(113年6月)'!I34+'鄉庫收支月報表(113年7月)'!H34</f>
        <v>0</v>
      </c>
      <c r="J34" s="1003">
        <v>0</v>
      </c>
      <c r="K34" s="1489">
        <f>'鄉庫收支月報表(113年6月)'!K34+'鄉庫收支月報表(113年7月)'!J34</f>
        <v>0</v>
      </c>
    </row>
    <row r="35" spans="1:11" ht="19.5" customHeight="1">
      <c r="A35" s="1021"/>
      <c r="B35" s="1021"/>
      <c r="C35" s="1021" t="s">
        <v>906</v>
      </c>
      <c r="D35" s="1021"/>
      <c r="E35" s="1021"/>
      <c r="F35" s="1174">
        <f t="shared" si="9"/>
        <v>0</v>
      </c>
      <c r="G35" s="1174">
        <f t="shared" si="9"/>
        <v>0</v>
      </c>
      <c r="H35" s="1003">
        <v>0</v>
      </c>
      <c r="I35" s="1003">
        <f>'鄉庫收支月報表(113年6月)'!I35+'鄉庫收支月報表(113年7月)'!H35</f>
        <v>0</v>
      </c>
      <c r="J35" s="1003">
        <v>0</v>
      </c>
      <c r="K35" s="1489">
        <f>'鄉庫收支月報表(113年6月)'!K35+'鄉庫收支月報表(113年7月)'!J35</f>
        <v>0</v>
      </c>
    </row>
    <row r="36" spans="1:11" ht="19.5" customHeight="1">
      <c r="A36" s="1021"/>
      <c r="B36" s="1021"/>
      <c r="C36" s="1021" t="s">
        <v>907</v>
      </c>
      <c r="D36" s="1021"/>
      <c r="E36" s="1021"/>
      <c r="F36" s="1174">
        <f t="shared" si="9"/>
        <v>126557</v>
      </c>
      <c r="G36" s="1174">
        <f t="shared" si="9"/>
        <v>1035431</v>
      </c>
      <c r="H36" s="1003">
        <v>120917</v>
      </c>
      <c r="I36" s="1003">
        <f>'鄉庫收支月報表(113年6月)'!I36+'鄉庫收支月報表(113年7月)'!H36</f>
        <v>983543</v>
      </c>
      <c r="J36" s="1003">
        <v>5640</v>
      </c>
      <c r="K36" s="1489">
        <f>'鄉庫收支月報表(113年6月)'!K36+'鄉庫收支月報表(113年7月)'!J36</f>
        <v>51888</v>
      </c>
    </row>
    <row r="37" spans="1:11" ht="19.5" customHeight="1">
      <c r="A37" s="1021"/>
      <c r="B37" s="1021" t="s">
        <v>955</v>
      </c>
      <c r="C37" s="1021"/>
      <c r="D37" s="1021"/>
      <c r="E37" s="1021"/>
      <c r="F37" s="1174">
        <f t="shared" si="9"/>
        <v>0</v>
      </c>
      <c r="G37" s="1174">
        <f t="shared" si="9"/>
        <v>0</v>
      </c>
      <c r="H37" s="1003">
        <f>SUM(H38)</f>
        <v>0</v>
      </c>
      <c r="I37" s="1003">
        <f t="shared" ref="I37:K37" si="10">SUM(I38)</f>
        <v>0</v>
      </c>
      <c r="J37" s="1003">
        <f t="shared" si="10"/>
        <v>0</v>
      </c>
      <c r="K37" s="1489">
        <f t="shared" si="10"/>
        <v>0</v>
      </c>
    </row>
    <row r="38" spans="1:11" ht="19.5" customHeight="1">
      <c r="A38" s="1021"/>
      <c r="B38" s="1021"/>
      <c r="C38" s="1021" t="s">
        <v>908</v>
      </c>
      <c r="D38" s="1021"/>
      <c r="E38" s="1021"/>
      <c r="F38" s="1174">
        <f t="shared" si="9"/>
        <v>0</v>
      </c>
      <c r="G38" s="1174">
        <f t="shared" si="9"/>
        <v>0</v>
      </c>
      <c r="H38" s="1003">
        <f>SUM(H39:H42)</f>
        <v>0</v>
      </c>
      <c r="I38" s="1003">
        <f t="shared" ref="I38:K38" si="11">SUM(I39:I42)</f>
        <v>0</v>
      </c>
      <c r="J38" s="1003">
        <f t="shared" si="11"/>
        <v>0</v>
      </c>
      <c r="K38" s="1489">
        <f t="shared" si="11"/>
        <v>0</v>
      </c>
    </row>
    <row r="39" spans="1:11" ht="19.5" customHeight="1">
      <c r="A39" s="1021"/>
      <c r="B39" s="1021"/>
      <c r="C39" s="1021"/>
      <c r="D39" s="1021" t="s">
        <v>909</v>
      </c>
      <c r="E39" s="1021"/>
      <c r="F39" s="1174">
        <f t="shared" si="9"/>
        <v>0</v>
      </c>
      <c r="G39" s="1174">
        <f t="shared" si="9"/>
        <v>0</v>
      </c>
      <c r="H39" s="1003">
        <v>0</v>
      </c>
      <c r="I39" s="1003">
        <f>'鄉庫收支月報表(113年6月)'!I39+'鄉庫收支月報表(113年7月)'!H39</f>
        <v>0</v>
      </c>
      <c r="J39" s="1003">
        <v>0</v>
      </c>
      <c r="K39" s="1489">
        <f>'鄉庫收支月報表(113年6月)'!K39+'鄉庫收支月報表(113年7月)'!J39</f>
        <v>0</v>
      </c>
    </row>
    <row r="40" spans="1:11" ht="19.5" customHeight="1">
      <c r="A40" s="1021"/>
      <c r="B40" s="1021"/>
      <c r="C40" s="1021"/>
      <c r="D40" s="1021" t="s">
        <v>910</v>
      </c>
      <c r="E40" s="1021"/>
      <c r="F40" s="1174">
        <f t="shared" si="9"/>
        <v>0</v>
      </c>
      <c r="G40" s="1174">
        <f t="shared" si="9"/>
        <v>0</v>
      </c>
      <c r="H40" s="1003">
        <v>0</v>
      </c>
      <c r="I40" s="1003">
        <f>'鄉庫收支月報表(113年6月)'!I40+'鄉庫收支月報表(113年7月)'!H40</f>
        <v>0</v>
      </c>
      <c r="J40" s="1003">
        <v>0</v>
      </c>
      <c r="K40" s="1489">
        <f>'鄉庫收支月報表(113年6月)'!K40+'鄉庫收支月報表(113年7月)'!J40</f>
        <v>0</v>
      </c>
    </row>
    <row r="41" spans="1:11" ht="19.5" customHeight="1">
      <c r="A41" s="1021"/>
      <c r="B41" s="1021"/>
      <c r="C41" s="1021"/>
      <c r="D41" s="1021" t="s">
        <v>911</v>
      </c>
      <c r="E41" s="1021"/>
      <c r="F41" s="1174">
        <f t="shared" si="9"/>
        <v>0</v>
      </c>
      <c r="G41" s="1174">
        <f t="shared" si="9"/>
        <v>0</v>
      </c>
      <c r="H41" s="1003">
        <v>0</v>
      </c>
      <c r="I41" s="1003">
        <f>'鄉庫收支月報表(113年6月)'!I41+'鄉庫收支月報表(113年7月)'!H41</f>
        <v>0</v>
      </c>
      <c r="J41" s="1003">
        <v>0</v>
      </c>
      <c r="K41" s="1489">
        <f>'鄉庫收支月報表(113年6月)'!K41+'鄉庫收支月報表(113年7月)'!J41</f>
        <v>0</v>
      </c>
    </row>
    <row r="42" spans="1:11" ht="19.5" customHeight="1">
      <c r="A42" s="1021"/>
      <c r="B42" s="1021"/>
      <c r="C42" s="1021"/>
      <c r="D42" s="1021" t="s">
        <v>897</v>
      </c>
      <c r="E42" s="1021"/>
      <c r="F42" s="1174">
        <f t="shared" si="9"/>
        <v>0</v>
      </c>
      <c r="G42" s="1174">
        <f t="shared" si="9"/>
        <v>0</v>
      </c>
      <c r="H42" s="1003"/>
      <c r="I42" s="1003">
        <f>'鄉庫收支月報表(113年6月)'!I42+'鄉庫收支月報表(113年7月)'!H42</f>
        <v>0</v>
      </c>
      <c r="J42" s="1003">
        <v>0</v>
      </c>
      <c r="K42" s="1489">
        <f>'鄉庫收支月報表(113年6月)'!K42+'鄉庫收支月報表(113年7月)'!J42</f>
        <v>0</v>
      </c>
    </row>
    <row r="43" spans="1:11" ht="19.5" customHeight="1">
      <c r="A43" s="1021"/>
      <c r="B43" s="1024" t="s">
        <v>912</v>
      </c>
      <c r="C43" s="1021"/>
      <c r="D43" s="1021"/>
      <c r="E43" s="1021"/>
      <c r="F43" s="1174">
        <f>F37+F7</f>
        <v>20230542</v>
      </c>
      <c r="G43" s="1174">
        <f t="shared" ref="G43:K43" si="12">G37+G7</f>
        <v>168728045</v>
      </c>
      <c r="H43" s="1174">
        <f t="shared" si="12"/>
        <v>14912041</v>
      </c>
      <c r="I43" s="1174">
        <f t="shared" si="12"/>
        <v>146590670</v>
      </c>
      <c r="J43" s="1174">
        <f t="shared" si="12"/>
        <v>5318501</v>
      </c>
      <c r="K43" s="1494">
        <f t="shared" si="12"/>
        <v>22137375</v>
      </c>
    </row>
    <row r="44" spans="1:11" ht="19.5" customHeight="1">
      <c r="A44" s="1021"/>
      <c r="B44" s="1021" t="s">
        <v>913</v>
      </c>
      <c r="C44" s="1021"/>
      <c r="D44" s="1021"/>
      <c r="E44" s="1021"/>
      <c r="F44" s="1003"/>
      <c r="G44" s="1003"/>
      <c r="H44" s="1025"/>
      <c r="I44" s="1026"/>
      <c r="J44" s="1026"/>
      <c r="K44" s="1490"/>
    </row>
    <row r="45" spans="1:11" ht="19.5" customHeight="1">
      <c r="A45" s="1021"/>
      <c r="B45" s="1021" t="s">
        <v>914</v>
      </c>
      <c r="C45" s="1021"/>
      <c r="D45" s="1021"/>
      <c r="E45" s="1021"/>
      <c r="F45" s="1003"/>
      <c r="G45" s="1003"/>
      <c r="H45" s="1027"/>
      <c r="I45" s="1028"/>
      <c r="J45" s="1028"/>
      <c r="K45" s="1491"/>
    </row>
    <row r="46" spans="1:11" ht="19.5" customHeight="1">
      <c r="A46" s="1021"/>
      <c r="B46" s="1021" t="s">
        <v>915</v>
      </c>
      <c r="C46" s="1021"/>
      <c r="D46" s="1021"/>
      <c r="E46" s="1021"/>
      <c r="F46" s="1003"/>
      <c r="G46" s="1003"/>
      <c r="H46" s="1027"/>
      <c r="I46" s="1028"/>
      <c r="J46" s="1028"/>
      <c r="K46" s="1491"/>
    </row>
    <row r="47" spans="1:11" ht="19.5" customHeight="1">
      <c r="A47" s="1021"/>
      <c r="B47" s="1021" t="s">
        <v>916</v>
      </c>
      <c r="C47" s="1021"/>
      <c r="D47" s="1021"/>
      <c r="E47" s="1021"/>
      <c r="F47" s="1003"/>
      <c r="G47" s="1003"/>
      <c r="H47" s="1027"/>
      <c r="I47" s="1028"/>
      <c r="J47" s="1028"/>
      <c r="K47" s="1491"/>
    </row>
    <row r="48" spans="1:11" ht="19.5" customHeight="1">
      <c r="A48" s="1021"/>
      <c r="B48" s="1021" t="s">
        <v>917</v>
      </c>
      <c r="C48" s="1021"/>
      <c r="D48" s="1021"/>
      <c r="E48" s="1021"/>
      <c r="F48" s="1003"/>
      <c r="G48" s="1003"/>
      <c r="H48" s="1027"/>
      <c r="I48" s="1028"/>
      <c r="J48" s="1028"/>
      <c r="K48" s="1491"/>
    </row>
    <row r="49" spans="1:11" ht="19.5" customHeight="1">
      <c r="A49" s="1021" t="s">
        <v>918</v>
      </c>
      <c r="B49" s="1021"/>
      <c r="C49" s="1021"/>
      <c r="D49" s="1021"/>
      <c r="E49" s="1021"/>
      <c r="F49" s="1003"/>
      <c r="G49" s="1003"/>
      <c r="H49" s="1027"/>
      <c r="I49" s="1028"/>
      <c r="J49" s="1028"/>
      <c r="K49" s="1491"/>
    </row>
    <row r="50" spans="1:11" ht="19.5" customHeight="1">
      <c r="A50" s="1021"/>
      <c r="B50" s="1021" t="s">
        <v>919</v>
      </c>
      <c r="C50" s="1021"/>
      <c r="D50" s="1021"/>
      <c r="E50" s="1021"/>
      <c r="F50" s="1003"/>
      <c r="G50" s="1003"/>
      <c r="H50" s="1027"/>
      <c r="I50" s="1028"/>
      <c r="J50" s="1028"/>
      <c r="K50" s="1491"/>
    </row>
    <row r="51" spans="1:11" ht="19.5" customHeight="1">
      <c r="A51" s="1024" t="s">
        <v>2184</v>
      </c>
      <c r="B51" s="1021"/>
      <c r="C51" s="1021"/>
      <c r="D51" s="1021"/>
      <c r="E51" s="1029"/>
      <c r="F51" s="1174">
        <f>SUM(F43:F50)</f>
        <v>20230542</v>
      </c>
      <c r="G51" s="1174">
        <f>SUM(G43:G50)</f>
        <v>168728045</v>
      </c>
      <c r="H51" s="1027"/>
      <c r="I51" s="1028"/>
      <c r="J51" s="1028"/>
      <c r="K51" s="1491"/>
    </row>
    <row r="52" spans="1:11" ht="19.5" customHeight="1">
      <c r="A52" s="1024" t="s">
        <v>920</v>
      </c>
      <c r="B52" s="1021"/>
      <c r="C52" s="1021"/>
      <c r="D52" s="1021"/>
      <c r="E52" s="1030"/>
      <c r="F52" s="1003">
        <f>'鄉庫收支月報表(113年6月)'!F128</f>
        <v>363940687</v>
      </c>
      <c r="G52" s="1003"/>
      <c r="H52" s="1027"/>
      <c r="I52" s="1028"/>
      <c r="J52" s="1028"/>
      <c r="K52" s="1491"/>
    </row>
    <row r="53" spans="1:11" ht="19.5" customHeight="1">
      <c r="A53" s="1024" t="s">
        <v>2185</v>
      </c>
      <c r="B53" s="1021"/>
      <c r="C53" s="1021"/>
      <c r="D53" s="1021"/>
      <c r="E53" s="1030"/>
      <c r="F53" s="1174">
        <f>SUM(F51:F52)</f>
        <v>384171229</v>
      </c>
      <c r="G53" s="1003"/>
      <c r="H53" s="1031"/>
      <c r="I53" s="1032"/>
      <c r="J53" s="1032"/>
      <c r="K53" s="1492"/>
    </row>
    <row r="54" spans="1:11" ht="18.600000000000001" customHeight="1">
      <c r="A54" s="1730" t="s">
        <v>2178</v>
      </c>
      <c r="B54" s="1730"/>
      <c r="C54" s="1730"/>
      <c r="D54" s="1730"/>
      <c r="E54" s="1731"/>
      <c r="F54" s="1744" t="s">
        <v>2179</v>
      </c>
      <c r="G54" s="1745"/>
      <c r="H54" s="1033" t="s">
        <v>2180</v>
      </c>
      <c r="I54" s="1034" t="s">
        <v>921</v>
      </c>
      <c r="J54" s="1033" t="s">
        <v>2181</v>
      </c>
      <c r="K54" s="1493" t="s">
        <v>922</v>
      </c>
    </row>
    <row r="55" spans="1:11" ht="18.600000000000001" customHeight="1">
      <c r="A55" s="1732"/>
      <c r="B55" s="1732"/>
      <c r="C55" s="1732"/>
      <c r="D55" s="1732"/>
      <c r="E55" s="1733"/>
      <c r="F55" s="1035" t="s">
        <v>2182</v>
      </c>
      <c r="G55" s="1035" t="s">
        <v>2183</v>
      </c>
      <c r="H55" s="1035" t="s">
        <v>2182</v>
      </c>
      <c r="I55" s="1035" t="s">
        <v>2183</v>
      </c>
      <c r="J55" s="1035" t="s">
        <v>2182</v>
      </c>
      <c r="K55" s="1486" t="s">
        <v>2183</v>
      </c>
    </row>
    <row r="56" spans="1:11" ht="19.5" customHeight="1">
      <c r="A56" s="1021"/>
      <c r="B56" s="1022" t="s">
        <v>923</v>
      </c>
      <c r="C56" s="1021"/>
      <c r="D56" s="1021"/>
      <c r="E56" s="1021"/>
      <c r="F56" s="1174">
        <f>H56+J56</f>
        <v>11960719</v>
      </c>
      <c r="G56" s="1174">
        <f>I56+K56</f>
        <v>70708561</v>
      </c>
      <c r="H56" s="1174">
        <f>H57+H62+H66+H71+H77+H82+H85+H88</f>
        <v>11960719</v>
      </c>
      <c r="I56" s="1174">
        <f t="shared" ref="I56:K56" si="13">I57+I62+I66+I71+I77+I82+I85+I88</f>
        <v>70708561</v>
      </c>
      <c r="J56" s="1174">
        <f t="shared" si="13"/>
        <v>0</v>
      </c>
      <c r="K56" s="1494">
        <f t="shared" si="13"/>
        <v>0</v>
      </c>
    </row>
    <row r="57" spans="1:11" ht="19.5" customHeight="1">
      <c r="A57" s="1021"/>
      <c r="B57" s="1021"/>
      <c r="C57" s="1022" t="s">
        <v>924</v>
      </c>
      <c r="D57" s="1021"/>
      <c r="E57" s="1021"/>
      <c r="F57" s="1174">
        <f t="shared" ref="F57:G79" si="14">H57+J57</f>
        <v>5256849</v>
      </c>
      <c r="G57" s="1174">
        <f t="shared" si="14"/>
        <v>38987090</v>
      </c>
      <c r="H57" s="1174">
        <f>SUM(H58:H61)</f>
        <v>5256849</v>
      </c>
      <c r="I57" s="1174">
        <f t="shared" ref="I57:K57" si="15">SUM(I58:I61)</f>
        <v>38987090</v>
      </c>
      <c r="J57" s="1174">
        <f t="shared" si="15"/>
        <v>0</v>
      </c>
      <c r="K57" s="1494">
        <f t="shared" si="15"/>
        <v>0</v>
      </c>
    </row>
    <row r="58" spans="1:11" ht="19.5" customHeight="1">
      <c r="A58" s="1021"/>
      <c r="B58" s="1021"/>
      <c r="C58" s="1022"/>
      <c r="D58" s="1021" t="s">
        <v>925</v>
      </c>
      <c r="E58" s="1021"/>
      <c r="F58" s="1174">
        <f t="shared" si="14"/>
        <v>1087611</v>
      </c>
      <c r="G58" s="1174">
        <f t="shared" si="14"/>
        <v>10487677</v>
      </c>
      <c r="H58" s="1003">
        <v>1087611</v>
      </c>
      <c r="I58" s="1003">
        <f>'鄉庫收支月報表(113年6月)'!I58+'鄉庫收支月報表(113年7月)'!H58</f>
        <v>10487677</v>
      </c>
      <c r="J58" s="1003">
        <v>0</v>
      </c>
      <c r="K58" s="1489">
        <f>'鄉庫收支月報表(113年6月)'!K58+'鄉庫收支月報表(113年7月)'!J58</f>
        <v>0</v>
      </c>
    </row>
    <row r="59" spans="1:11" ht="19.5" customHeight="1">
      <c r="A59" s="1021"/>
      <c r="B59" s="1021"/>
      <c r="C59" s="1022"/>
      <c r="D59" s="1021" t="s">
        <v>926</v>
      </c>
      <c r="E59" s="1021"/>
      <c r="F59" s="1174">
        <f t="shared" si="14"/>
        <v>1407288</v>
      </c>
      <c r="G59" s="1174">
        <f t="shared" si="14"/>
        <v>9615800</v>
      </c>
      <c r="H59" s="1003">
        <v>1407288</v>
      </c>
      <c r="I59" s="1003">
        <f>'鄉庫收支月報表(113年6月)'!I59+'鄉庫收支月報表(113年7月)'!H59</f>
        <v>9615800</v>
      </c>
      <c r="J59" s="1003">
        <v>0</v>
      </c>
      <c r="K59" s="1489">
        <f>'鄉庫收支月報表(113年6月)'!K59+'鄉庫收支月報表(113年7月)'!J59</f>
        <v>0</v>
      </c>
    </row>
    <row r="60" spans="1:11" ht="19.5" customHeight="1">
      <c r="A60" s="1021"/>
      <c r="B60" s="1021"/>
      <c r="C60" s="1022"/>
      <c r="D60" s="1021" t="s">
        <v>927</v>
      </c>
      <c r="E60" s="1021"/>
      <c r="F60" s="1174">
        <f t="shared" si="14"/>
        <v>2746017</v>
      </c>
      <c r="G60" s="1174">
        <f t="shared" si="14"/>
        <v>18812719</v>
      </c>
      <c r="H60" s="1003">
        <v>2746017</v>
      </c>
      <c r="I60" s="1003">
        <f>'鄉庫收支月報表(113年6月)'!I60+'鄉庫收支月報表(113年7月)'!H60</f>
        <v>18812719</v>
      </c>
      <c r="J60" s="1003">
        <v>0</v>
      </c>
      <c r="K60" s="1489">
        <f>'鄉庫收支月報表(113年6月)'!K60+'鄉庫收支月報表(113年7月)'!J60</f>
        <v>0</v>
      </c>
    </row>
    <row r="61" spans="1:11" ht="19.5" customHeight="1">
      <c r="A61" s="1021"/>
      <c r="B61" s="1021"/>
      <c r="C61" s="1022"/>
      <c r="D61" s="1021" t="s">
        <v>928</v>
      </c>
      <c r="E61" s="1021"/>
      <c r="F61" s="1174">
        <f t="shared" si="14"/>
        <v>15933</v>
      </c>
      <c r="G61" s="1174">
        <f t="shared" si="14"/>
        <v>70894</v>
      </c>
      <c r="H61" s="1003">
        <v>15933</v>
      </c>
      <c r="I61" s="1003">
        <f>'鄉庫收支月報表(113年6月)'!I61+'鄉庫收支月報表(113年7月)'!H61</f>
        <v>70894</v>
      </c>
      <c r="J61" s="1003">
        <v>0</v>
      </c>
      <c r="K61" s="1489">
        <f>'鄉庫收支月報表(113年6月)'!K61+'鄉庫收支月報表(113年7月)'!J61</f>
        <v>0</v>
      </c>
    </row>
    <row r="62" spans="1:11" ht="19.5" customHeight="1">
      <c r="A62" s="1021"/>
      <c r="B62" s="1021"/>
      <c r="C62" s="1022" t="s">
        <v>929</v>
      </c>
      <c r="D62" s="1021"/>
      <c r="E62" s="1021"/>
      <c r="F62" s="1174">
        <f t="shared" si="14"/>
        <v>1404199</v>
      </c>
      <c r="G62" s="1174">
        <f t="shared" si="14"/>
        <v>3681387</v>
      </c>
      <c r="H62" s="1174">
        <f>SUM(H63:H65)</f>
        <v>1404199</v>
      </c>
      <c r="I62" s="1174">
        <f t="shared" ref="I62:K62" si="16">SUM(I63:I65)</f>
        <v>3681387</v>
      </c>
      <c r="J62" s="1174">
        <f t="shared" si="16"/>
        <v>0</v>
      </c>
      <c r="K62" s="1494">
        <f t="shared" si="16"/>
        <v>0</v>
      </c>
    </row>
    <row r="63" spans="1:11" ht="19.5" customHeight="1">
      <c r="A63" s="1021"/>
      <c r="B63" s="1021"/>
      <c r="C63" s="1022"/>
      <c r="D63" s="1021" t="s">
        <v>930</v>
      </c>
      <c r="E63" s="1021"/>
      <c r="F63" s="1174">
        <f t="shared" si="14"/>
        <v>0</v>
      </c>
      <c r="G63" s="1174">
        <f t="shared" si="14"/>
        <v>0</v>
      </c>
      <c r="H63" s="1003">
        <v>0</v>
      </c>
      <c r="I63" s="1003">
        <f>'鄉庫收支月報表(113年6月)'!I63+'鄉庫收支月報表(113年7月)'!H63</f>
        <v>0</v>
      </c>
      <c r="J63" s="1003">
        <v>0</v>
      </c>
      <c r="K63" s="1489">
        <f>'鄉庫收支月報表(113年6月)'!K63+'鄉庫收支月報表(113年7月)'!J63</f>
        <v>0</v>
      </c>
    </row>
    <row r="64" spans="1:11" ht="19.5" customHeight="1">
      <c r="A64" s="1021"/>
      <c r="B64" s="1021"/>
      <c r="C64" s="1022"/>
      <c r="D64" s="1021" t="s">
        <v>931</v>
      </c>
      <c r="E64" s="1021"/>
      <c r="F64" s="1174">
        <f t="shared" si="14"/>
        <v>0</v>
      </c>
      <c r="G64" s="1174">
        <f t="shared" si="14"/>
        <v>0</v>
      </c>
      <c r="H64" s="1003">
        <v>0</v>
      </c>
      <c r="I64" s="1003">
        <f>'鄉庫收支月報表(113年6月)'!I64+'鄉庫收支月報表(113年7月)'!H64</f>
        <v>0</v>
      </c>
      <c r="J64" s="1003">
        <v>0</v>
      </c>
      <c r="K64" s="1489">
        <f>'鄉庫收支月報表(113年6月)'!K64+'鄉庫收支月報表(113年7月)'!J64</f>
        <v>0</v>
      </c>
    </row>
    <row r="65" spans="1:13" ht="19.5" customHeight="1">
      <c r="A65" s="1021"/>
      <c r="B65" s="1021"/>
      <c r="C65" s="1022"/>
      <c r="D65" s="1021" t="s">
        <v>932</v>
      </c>
      <c r="E65" s="1021"/>
      <c r="F65" s="1174">
        <f t="shared" si="14"/>
        <v>1404199</v>
      </c>
      <c r="G65" s="1174">
        <f t="shared" si="14"/>
        <v>3681387</v>
      </c>
      <c r="H65" s="1003">
        <v>1404199</v>
      </c>
      <c r="I65" s="1003">
        <f>'鄉庫收支月報表(113年6月)'!I65+'鄉庫收支月報表(113年7月)'!H65</f>
        <v>3681387</v>
      </c>
      <c r="J65" s="1003">
        <v>0</v>
      </c>
      <c r="K65" s="1489">
        <f>'鄉庫收支月報表(113年6月)'!K65+'鄉庫收支月報表(113年7月)'!J65</f>
        <v>0</v>
      </c>
    </row>
    <row r="66" spans="1:13" ht="19.5" customHeight="1">
      <c r="A66" s="1021"/>
      <c r="B66" s="1021"/>
      <c r="C66" s="1022" t="s">
        <v>933</v>
      </c>
      <c r="D66" s="1021"/>
      <c r="E66" s="1021"/>
      <c r="F66" s="1174">
        <f t="shared" si="14"/>
        <v>2739332</v>
      </c>
      <c r="G66" s="1174">
        <f t="shared" si="14"/>
        <v>10111025</v>
      </c>
      <c r="H66" s="1174">
        <f>SUM(H67:H70)</f>
        <v>2739332</v>
      </c>
      <c r="I66" s="1174">
        <f t="shared" ref="I66:K66" si="17">SUM(I67:I70)</f>
        <v>10111025</v>
      </c>
      <c r="J66" s="1174">
        <f t="shared" si="17"/>
        <v>0</v>
      </c>
      <c r="K66" s="1494">
        <f t="shared" si="17"/>
        <v>0</v>
      </c>
    </row>
    <row r="67" spans="1:13" ht="19.5" customHeight="1">
      <c r="A67" s="1021"/>
      <c r="B67" s="1021"/>
      <c r="C67" s="1022"/>
      <c r="D67" s="1021" t="s">
        <v>934</v>
      </c>
      <c r="E67" s="1021"/>
      <c r="F67" s="1174">
        <f t="shared" si="14"/>
        <v>1268906</v>
      </c>
      <c r="G67" s="1174">
        <f t="shared" si="14"/>
        <v>4669167</v>
      </c>
      <c r="H67" s="1003">
        <v>1268906</v>
      </c>
      <c r="I67" s="1003">
        <f>'鄉庫收支月報表(113年6月)'!I67+'鄉庫收支月報表(113年7月)'!H67</f>
        <v>4669167</v>
      </c>
      <c r="J67" s="1003">
        <v>0</v>
      </c>
      <c r="K67" s="1489">
        <f>'鄉庫收支月報表(113年6月)'!K67+'鄉庫收支月報表(113年7月)'!J67</f>
        <v>0</v>
      </c>
    </row>
    <row r="68" spans="1:13" ht="19.5" customHeight="1">
      <c r="A68" s="1021"/>
      <c r="B68" s="1021"/>
      <c r="C68" s="1022"/>
      <c r="D68" s="1021" t="s">
        <v>935</v>
      </c>
      <c r="E68" s="1021"/>
      <c r="F68" s="1174">
        <f t="shared" si="14"/>
        <v>4310</v>
      </c>
      <c r="G68" s="1174">
        <f t="shared" si="14"/>
        <v>4310</v>
      </c>
      <c r="H68" s="1003">
        <v>4310</v>
      </c>
      <c r="I68" s="1003">
        <f>'鄉庫收支月報表(113年6月)'!I68+'鄉庫收支月報表(113年7月)'!H68</f>
        <v>4310</v>
      </c>
      <c r="J68" s="1003">
        <v>0</v>
      </c>
      <c r="K68" s="1489">
        <f>'鄉庫收支月報表(113年6月)'!K68+'鄉庫收支月報表(113年7月)'!J68</f>
        <v>0</v>
      </c>
    </row>
    <row r="69" spans="1:13" ht="19.5" customHeight="1">
      <c r="A69" s="1021"/>
      <c r="B69" s="1021"/>
      <c r="C69" s="1022"/>
      <c r="D69" s="1021" t="s">
        <v>936</v>
      </c>
      <c r="E69" s="1021"/>
      <c r="F69" s="1174">
        <f t="shared" si="14"/>
        <v>0</v>
      </c>
      <c r="G69" s="1174">
        <f t="shared" si="14"/>
        <v>0</v>
      </c>
      <c r="H69" s="1003">
        <v>0</v>
      </c>
      <c r="I69" s="1003">
        <f>'鄉庫收支月報表(113年6月)'!I69+'鄉庫收支月報表(113年7月)'!H69</f>
        <v>0</v>
      </c>
      <c r="J69" s="1003">
        <v>0</v>
      </c>
      <c r="K69" s="1489">
        <f>'鄉庫收支月報表(113年6月)'!K69+'鄉庫收支月報表(113年7月)'!J69</f>
        <v>0</v>
      </c>
    </row>
    <row r="70" spans="1:13" ht="19.5" customHeight="1">
      <c r="A70" s="1021"/>
      <c r="B70" s="1021"/>
      <c r="C70" s="1022"/>
      <c r="D70" s="1021" t="s">
        <v>937</v>
      </c>
      <c r="E70" s="1021"/>
      <c r="F70" s="1174">
        <f t="shared" si="14"/>
        <v>1466116</v>
      </c>
      <c r="G70" s="1174">
        <f t="shared" si="14"/>
        <v>5437548</v>
      </c>
      <c r="H70" s="1003">
        <v>1466116</v>
      </c>
      <c r="I70" s="1003">
        <f>'鄉庫收支月報表(113年6月)'!I70+'鄉庫收支月報表(113年7月)'!H70</f>
        <v>5437548</v>
      </c>
      <c r="J70" s="1003">
        <v>0</v>
      </c>
      <c r="K70" s="1489">
        <f>'鄉庫收支月報表(113年6月)'!K70+'鄉庫收支月報表(113年7月)'!J70</f>
        <v>0</v>
      </c>
    </row>
    <row r="71" spans="1:13" ht="19.5" customHeight="1">
      <c r="A71" s="1021"/>
      <c r="B71" s="1021"/>
      <c r="C71" s="1022" t="s">
        <v>938</v>
      </c>
      <c r="D71" s="1021"/>
      <c r="E71" s="1021"/>
      <c r="F71" s="1174">
        <f t="shared" si="14"/>
        <v>577197</v>
      </c>
      <c r="G71" s="1174">
        <f t="shared" si="14"/>
        <v>4968532</v>
      </c>
      <c r="H71" s="1174">
        <f>SUM(H72:H76)</f>
        <v>577197</v>
      </c>
      <c r="I71" s="1174">
        <f t="shared" ref="I71:K71" si="18">SUM(I72:I76)</f>
        <v>4968532</v>
      </c>
      <c r="J71" s="1174">
        <f t="shared" si="18"/>
        <v>0</v>
      </c>
      <c r="K71" s="1494">
        <f t="shared" si="18"/>
        <v>0</v>
      </c>
    </row>
    <row r="72" spans="1:13" ht="19.5" customHeight="1">
      <c r="A72" s="1021"/>
      <c r="B72" s="1021"/>
      <c r="C72" s="1022"/>
      <c r="D72" s="1021" t="s">
        <v>939</v>
      </c>
      <c r="E72" s="1021"/>
      <c r="F72" s="1174">
        <f t="shared" si="14"/>
        <v>37879</v>
      </c>
      <c r="G72" s="1174">
        <f t="shared" si="14"/>
        <v>272075</v>
      </c>
      <c r="H72" s="1003">
        <v>37879</v>
      </c>
      <c r="I72" s="1003">
        <f>'鄉庫收支月報表(113年6月)'!I72+'鄉庫收支月報表(113年7月)'!H72</f>
        <v>272075</v>
      </c>
      <c r="J72" s="1003">
        <v>0</v>
      </c>
      <c r="K72" s="1489">
        <f>'鄉庫收支月報表(113年6月)'!K72+'鄉庫收支月報表(113年7月)'!J72</f>
        <v>0</v>
      </c>
    </row>
    <row r="73" spans="1:13" ht="19.5" customHeight="1">
      <c r="A73" s="1021"/>
      <c r="B73" s="1021"/>
      <c r="C73" s="1022"/>
      <c r="D73" s="1021" t="s">
        <v>940</v>
      </c>
      <c r="E73" s="1021"/>
      <c r="F73" s="1174">
        <f t="shared" si="14"/>
        <v>0</v>
      </c>
      <c r="G73" s="1174">
        <f t="shared" si="14"/>
        <v>0</v>
      </c>
      <c r="H73" s="1003">
        <v>0</v>
      </c>
      <c r="I73" s="1003">
        <f>'鄉庫收支月報表(113年6月)'!I73+'鄉庫收支月報表(113年7月)'!H73</f>
        <v>0</v>
      </c>
      <c r="J73" s="1003">
        <v>0</v>
      </c>
      <c r="K73" s="1489">
        <f>'鄉庫收支月報表(113年6月)'!K73+'鄉庫收支月報表(113年7月)'!J73</f>
        <v>0</v>
      </c>
    </row>
    <row r="74" spans="1:13" ht="19.5" customHeight="1">
      <c r="A74" s="1021"/>
      <c r="B74" s="1021"/>
      <c r="C74" s="1022"/>
      <c r="D74" s="1021" t="s">
        <v>941</v>
      </c>
      <c r="E74" s="1021"/>
      <c r="F74" s="1174">
        <f t="shared" si="14"/>
        <v>539318</v>
      </c>
      <c r="G74" s="1174">
        <f t="shared" si="14"/>
        <v>4696457</v>
      </c>
      <c r="H74" s="1003">
        <v>539318</v>
      </c>
      <c r="I74" s="1003">
        <f>'鄉庫收支月報表(113年6月)'!I74+'鄉庫收支月報表(113年7月)'!H74</f>
        <v>4696457</v>
      </c>
      <c r="J74" s="1003">
        <v>0</v>
      </c>
      <c r="K74" s="1489">
        <f>'鄉庫收支月報表(113年6月)'!K74+'鄉庫收支月報表(113年7月)'!J74</f>
        <v>0</v>
      </c>
    </row>
    <row r="75" spans="1:13" ht="19.5" customHeight="1">
      <c r="A75" s="1021"/>
      <c r="B75" s="1021"/>
      <c r="C75" s="1022"/>
      <c r="D75" s="1021" t="s">
        <v>942</v>
      </c>
      <c r="E75" s="1021"/>
      <c r="F75" s="1174">
        <f t="shared" si="14"/>
        <v>0</v>
      </c>
      <c r="G75" s="1174">
        <f t="shared" si="14"/>
        <v>0</v>
      </c>
      <c r="H75" s="1003">
        <v>0</v>
      </c>
      <c r="I75" s="1003">
        <f>'鄉庫收支月報表(113年6月)'!I75+'鄉庫收支月報表(113年7月)'!H75</f>
        <v>0</v>
      </c>
      <c r="J75" s="1003">
        <v>0</v>
      </c>
      <c r="K75" s="1489">
        <f>'鄉庫收支月報表(113年6月)'!K75+'鄉庫收支月報表(113年7月)'!J75</f>
        <v>0</v>
      </c>
    </row>
    <row r="76" spans="1:13" ht="19.5" customHeight="1">
      <c r="A76" s="1021"/>
      <c r="B76" s="1021"/>
      <c r="C76" s="1022"/>
      <c r="D76" s="1021" t="s">
        <v>943</v>
      </c>
      <c r="E76" s="1021"/>
      <c r="F76" s="1174">
        <f t="shared" si="14"/>
        <v>0</v>
      </c>
      <c r="G76" s="1174">
        <f t="shared" si="14"/>
        <v>0</v>
      </c>
      <c r="H76" s="1003">
        <v>0</v>
      </c>
      <c r="I76" s="1003">
        <f>'鄉庫收支月報表(113年6月)'!I76+'鄉庫收支月報表(113年7月)'!H76</f>
        <v>0</v>
      </c>
      <c r="J76" s="1003">
        <v>0</v>
      </c>
      <c r="K76" s="1489">
        <f>'鄉庫收支月報表(113年6月)'!K76+'鄉庫收支月報表(113年7月)'!J76</f>
        <v>0</v>
      </c>
    </row>
    <row r="77" spans="1:13" ht="19.5" customHeight="1">
      <c r="A77" s="1021"/>
      <c r="B77" s="1021"/>
      <c r="C77" s="1021" t="s">
        <v>944</v>
      </c>
      <c r="D77" s="1021"/>
      <c r="E77" s="1021"/>
      <c r="F77" s="1174">
        <f t="shared" si="14"/>
        <v>1153040</v>
      </c>
      <c r="G77" s="1174">
        <f t="shared" si="14"/>
        <v>8790711</v>
      </c>
      <c r="H77" s="1174">
        <f>SUM(H78:H79)</f>
        <v>1153040</v>
      </c>
      <c r="I77" s="1174">
        <f t="shared" ref="I77:K77" si="19">SUM(I78:I79)</f>
        <v>8790711</v>
      </c>
      <c r="J77" s="1174">
        <f t="shared" si="19"/>
        <v>0</v>
      </c>
      <c r="K77" s="1494">
        <f t="shared" si="19"/>
        <v>0</v>
      </c>
    </row>
    <row r="78" spans="1:13" ht="19.5" customHeight="1">
      <c r="A78" s="1021"/>
      <c r="B78" s="1021"/>
      <c r="C78" s="1021"/>
      <c r="D78" s="1021" t="s">
        <v>945</v>
      </c>
      <c r="E78" s="1021"/>
      <c r="F78" s="1174">
        <f t="shared" si="14"/>
        <v>13504</v>
      </c>
      <c r="G78" s="1174">
        <f t="shared" si="14"/>
        <v>69936</v>
      </c>
      <c r="H78" s="1003">
        <v>13504</v>
      </c>
      <c r="I78" s="1003">
        <f>'鄉庫收支月報表(113年6月)'!I78+'鄉庫收支月報表(113年7月)'!H78</f>
        <v>69936</v>
      </c>
      <c r="J78" s="1003">
        <v>0</v>
      </c>
      <c r="K78" s="1489">
        <f>'鄉庫收支月報表(113年6月)'!K78+'鄉庫收支月報表(113年7月)'!J78</f>
        <v>0</v>
      </c>
    </row>
    <row r="79" spans="1:13" ht="19.5" customHeight="1">
      <c r="A79" s="1021"/>
      <c r="B79" s="1021"/>
      <c r="C79" s="1021"/>
      <c r="D79" s="1021" t="s">
        <v>946</v>
      </c>
      <c r="E79" s="1021"/>
      <c r="F79" s="1174">
        <f t="shared" si="14"/>
        <v>1139536</v>
      </c>
      <c r="G79" s="1174">
        <f t="shared" si="14"/>
        <v>8720775</v>
      </c>
      <c r="H79" s="1003">
        <v>1139536</v>
      </c>
      <c r="I79" s="1003">
        <f>'鄉庫收支月報表(113年6月)'!I79+'鄉庫收支月報表(113年7月)'!H79</f>
        <v>8720775</v>
      </c>
      <c r="J79" s="1003">
        <v>0</v>
      </c>
      <c r="K79" s="1489">
        <f>'鄉庫收支月報表(113年6月)'!K79+'鄉庫收支月報表(113年7月)'!J79</f>
        <v>0</v>
      </c>
    </row>
    <row r="80" spans="1:13" ht="23.25" customHeight="1">
      <c r="A80" s="1730" t="s">
        <v>2178</v>
      </c>
      <c r="B80" s="1730"/>
      <c r="C80" s="1730"/>
      <c r="D80" s="1730"/>
      <c r="E80" s="1731"/>
      <c r="F80" s="1744" t="s">
        <v>2179</v>
      </c>
      <c r="G80" s="1745"/>
      <c r="H80" s="1033" t="s">
        <v>2180</v>
      </c>
      <c r="I80" s="1034" t="s">
        <v>921</v>
      </c>
      <c r="J80" s="1033" t="s">
        <v>2181</v>
      </c>
      <c r="K80" s="1493" t="s">
        <v>922</v>
      </c>
      <c r="L80" s="1005"/>
      <c r="M80" s="1036"/>
    </row>
    <row r="81" spans="1:13" ht="23.25" customHeight="1">
      <c r="A81" s="1732"/>
      <c r="B81" s="1732"/>
      <c r="C81" s="1732"/>
      <c r="D81" s="1732"/>
      <c r="E81" s="1733"/>
      <c r="F81" s="1035" t="s">
        <v>2182</v>
      </c>
      <c r="G81" s="1035" t="s">
        <v>2183</v>
      </c>
      <c r="H81" s="1035" t="s">
        <v>2182</v>
      </c>
      <c r="I81" s="1035" t="s">
        <v>2183</v>
      </c>
      <c r="J81" s="1035" t="s">
        <v>2182</v>
      </c>
      <c r="K81" s="1486" t="s">
        <v>2183</v>
      </c>
      <c r="L81" s="1005"/>
      <c r="M81" s="1037"/>
    </row>
    <row r="82" spans="1:13" ht="19.5" customHeight="1">
      <c r="A82" s="1021"/>
      <c r="B82" s="1021"/>
      <c r="C82" s="1021" t="s">
        <v>947</v>
      </c>
      <c r="D82" s="1021"/>
      <c r="E82" s="1021"/>
      <c r="F82" s="1174">
        <f>H82+J82</f>
        <v>830102</v>
      </c>
      <c r="G82" s="1174">
        <f>I82+K82</f>
        <v>3985816</v>
      </c>
      <c r="H82" s="1174">
        <f>SUM(H83:H84)</f>
        <v>830102</v>
      </c>
      <c r="I82" s="1174">
        <f t="shared" ref="I82:K82" si="20">SUM(I83:I84)</f>
        <v>3985816</v>
      </c>
      <c r="J82" s="1174">
        <f t="shared" si="20"/>
        <v>0</v>
      </c>
      <c r="K82" s="1494">
        <f t="shared" si="20"/>
        <v>0</v>
      </c>
    </row>
    <row r="83" spans="1:13" ht="19.5" customHeight="1">
      <c r="A83" s="1021"/>
      <c r="B83" s="1021"/>
      <c r="C83" s="1021"/>
      <c r="D83" s="1021" t="s">
        <v>948</v>
      </c>
      <c r="E83" s="1021"/>
      <c r="F83" s="1174">
        <f t="shared" ref="F83:G98" si="21">H83+J83</f>
        <v>830102</v>
      </c>
      <c r="G83" s="1174">
        <f t="shared" si="21"/>
        <v>3985816</v>
      </c>
      <c r="H83" s="1003">
        <v>830102</v>
      </c>
      <c r="I83" s="1003">
        <f>'鄉庫收支月報表(113年6月)'!I83+'鄉庫收支月報表(113年7月)'!H83</f>
        <v>3985816</v>
      </c>
      <c r="J83" s="1003">
        <v>0</v>
      </c>
      <c r="K83" s="1489">
        <f>'鄉庫收支月報表(113年6月)'!K83+'鄉庫收支月報表(113年7月)'!J83</f>
        <v>0</v>
      </c>
    </row>
    <row r="84" spans="1:13" ht="19.5" customHeight="1">
      <c r="A84" s="1021"/>
      <c r="B84" s="1021"/>
      <c r="C84" s="1021"/>
      <c r="D84" s="1021" t="s">
        <v>949</v>
      </c>
      <c r="E84" s="1021"/>
      <c r="F84" s="1174">
        <f t="shared" si="21"/>
        <v>0</v>
      </c>
      <c r="G84" s="1174">
        <f t="shared" si="21"/>
        <v>0</v>
      </c>
      <c r="H84" s="1003">
        <v>0</v>
      </c>
      <c r="I84" s="1003">
        <f>'鄉庫收支月報表(113年6月)'!I84+'鄉庫收支月報表(113年7月)'!H84</f>
        <v>0</v>
      </c>
      <c r="J84" s="1003">
        <v>0</v>
      </c>
      <c r="K84" s="1489">
        <f>'鄉庫收支月報表(113年6月)'!K84+'鄉庫收支月報表(113年7月)'!J84</f>
        <v>0</v>
      </c>
    </row>
    <row r="85" spans="1:13" ht="19.5" customHeight="1">
      <c r="A85" s="1021"/>
      <c r="B85" s="1021"/>
      <c r="C85" s="1021" t="s">
        <v>950</v>
      </c>
      <c r="D85" s="1021"/>
      <c r="E85" s="1021"/>
      <c r="F85" s="1174">
        <f t="shared" si="21"/>
        <v>0</v>
      </c>
      <c r="G85" s="1174">
        <f t="shared" si="21"/>
        <v>0</v>
      </c>
      <c r="H85" s="1174">
        <f>SUM(H86:H87)</f>
        <v>0</v>
      </c>
      <c r="I85" s="1174">
        <f t="shared" ref="I85:K85" si="22">SUM(I86:I87)</f>
        <v>0</v>
      </c>
      <c r="J85" s="1174">
        <f t="shared" si="22"/>
        <v>0</v>
      </c>
      <c r="K85" s="1494">
        <f t="shared" si="22"/>
        <v>0</v>
      </c>
    </row>
    <row r="86" spans="1:13" ht="19.5" customHeight="1">
      <c r="A86" s="1021"/>
      <c r="B86" s="1021"/>
      <c r="C86" s="1021"/>
      <c r="D86" s="1021" t="s">
        <v>951</v>
      </c>
      <c r="E86" s="1021"/>
      <c r="F86" s="1174">
        <f t="shared" si="21"/>
        <v>0</v>
      </c>
      <c r="G86" s="1174">
        <f t="shared" si="21"/>
        <v>0</v>
      </c>
      <c r="H86" s="1003">
        <v>0</v>
      </c>
      <c r="I86" s="1003">
        <f>'鄉庫收支月報表(113年6月)'!I86+'鄉庫收支月報表(113年7月)'!H86</f>
        <v>0</v>
      </c>
      <c r="J86" s="1003">
        <v>0</v>
      </c>
      <c r="K86" s="1489">
        <f>'鄉庫收支月報表(113年6月)'!K86+'鄉庫收支月報表(113年7月)'!J86</f>
        <v>0</v>
      </c>
    </row>
    <row r="87" spans="1:13" ht="19.5" customHeight="1">
      <c r="A87" s="1021"/>
      <c r="B87" s="1021"/>
      <c r="C87" s="1021"/>
      <c r="D87" s="1021" t="s">
        <v>952</v>
      </c>
      <c r="E87" s="1021"/>
      <c r="F87" s="1174">
        <f t="shared" si="21"/>
        <v>0</v>
      </c>
      <c r="G87" s="1174">
        <f t="shared" si="21"/>
        <v>0</v>
      </c>
      <c r="H87" s="1003">
        <v>0</v>
      </c>
      <c r="I87" s="1003">
        <f>'鄉庫收支月報表(113年6月)'!I87+'鄉庫收支月報表(113年7月)'!H87</f>
        <v>0</v>
      </c>
      <c r="J87" s="1003">
        <v>0</v>
      </c>
      <c r="K87" s="1489">
        <f>'鄉庫收支月報表(113年6月)'!K87+'鄉庫收支月報表(113年7月)'!J87</f>
        <v>0</v>
      </c>
    </row>
    <row r="88" spans="1:13" ht="19.5" customHeight="1">
      <c r="A88" s="1021"/>
      <c r="B88" s="1021"/>
      <c r="C88" s="1021" t="s">
        <v>953</v>
      </c>
      <c r="D88" s="1021"/>
      <c r="E88" s="1021"/>
      <c r="F88" s="1174">
        <f t="shared" si="21"/>
        <v>0</v>
      </c>
      <c r="G88" s="1174">
        <f t="shared" si="21"/>
        <v>184000</v>
      </c>
      <c r="H88" s="1174">
        <f>SUM(H89:H90)</f>
        <v>0</v>
      </c>
      <c r="I88" s="1174">
        <f t="shared" ref="I88:K88" si="23">SUM(I89:I90)</f>
        <v>184000</v>
      </c>
      <c r="J88" s="1174">
        <f t="shared" si="23"/>
        <v>0</v>
      </c>
      <c r="K88" s="1494">
        <f t="shared" si="23"/>
        <v>0</v>
      </c>
    </row>
    <row r="89" spans="1:13" ht="19.5" customHeight="1">
      <c r="A89" s="1021"/>
      <c r="B89" s="1021"/>
      <c r="C89" s="1021"/>
      <c r="D89" s="1021" t="s">
        <v>954</v>
      </c>
      <c r="E89" s="1021"/>
      <c r="F89" s="1174">
        <f t="shared" si="21"/>
        <v>0</v>
      </c>
      <c r="G89" s="1174">
        <f t="shared" si="21"/>
        <v>0</v>
      </c>
      <c r="H89" s="1003">
        <v>0</v>
      </c>
      <c r="I89" s="1003">
        <f>'鄉庫收支月報表(113年6月)'!I89+'鄉庫收支月報表(113年7月)'!H89</f>
        <v>0</v>
      </c>
      <c r="J89" s="1003">
        <v>0</v>
      </c>
      <c r="K89" s="1489">
        <f>'鄉庫收支月報表(113年6月)'!K89+'鄉庫收支月報表(113年7月)'!J89</f>
        <v>0</v>
      </c>
    </row>
    <row r="90" spans="1:13" ht="19.5" customHeight="1">
      <c r="A90" s="1021"/>
      <c r="B90" s="1021"/>
      <c r="C90" s="1021" t="s">
        <v>876</v>
      </c>
      <c r="D90" s="1021" t="s">
        <v>2191</v>
      </c>
      <c r="E90" s="1021"/>
      <c r="F90" s="1174">
        <f t="shared" si="21"/>
        <v>0</v>
      </c>
      <c r="G90" s="1174">
        <f t="shared" si="21"/>
        <v>184000</v>
      </c>
      <c r="H90" s="1003">
        <v>0</v>
      </c>
      <c r="I90" s="1003">
        <f>'鄉庫收支月報表(113年6月)'!I90+'鄉庫收支月報表(113年7月)'!H90</f>
        <v>184000</v>
      </c>
      <c r="J90" s="1003">
        <v>0</v>
      </c>
      <c r="K90" s="1489">
        <f>'鄉庫收支月報表(113年6月)'!K90+'鄉庫收支月報表(113年7月)'!J90</f>
        <v>0</v>
      </c>
    </row>
    <row r="91" spans="1:13" ht="19.5" customHeight="1">
      <c r="A91" s="1021"/>
      <c r="B91" s="1022" t="s">
        <v>955</v>
      </c>
      <c r="C91" s="1021"/>
      <c r="D91" s="1021"/>
      <c r="E91" s="1021"/>
      <c r="F91" s="1174">
        <f t="shared" si="21"/>
        <v>12314327</v>
      </c>
      <c r="G91" s="1174">
        <f t="shared" si="21"/>
        <v>62965632</v>
      </c>
      <c r="H91" s="1174">
        <f>H92+H97+H101+H108+H114+H117</f>
        <v>8806008</v>
      </c>
      <c r="I91" s="1174">
        <f t="shared" ref="I91:K91" si="24">I92+I97+I101+I108+I114+I117</f>
        <v>13985333</v>
      </c>
      <c r="J91" s="1174">
        <f t="shared" si="24"/>
        <v>3508319</v>
      </c>
      <c r="K91" s="1494">
        <f t="shared" si="24"/>
        <v>48980299</v>
      </c>
    </row>
    <row r="92" spans="1:13" ht="19.5" customHeight="1">
      <c r="A92" s="1021"/>
      <c r="B92" s="1021"/>
      <c r="C92" s="1022" t="s">
        <v>924</v>
      </c>
      <c r="D92" s="1021"/>
      <c r="E92" s="1021"/>
      <c r="F92" s="1174">
        <f t="shared" si="21"/>
        <v>867829</v>
      </c>
      <c r="G92" s="1174">
        <f t="shared" si="21"/>
        <v>3187838</v>
      </c>
      <c r="H92" s="1174">
        <f>SUM(H93:H96)</f>
        <v>0</v>
      </c>
      <c r="I92" s="1174">
        <f t="shared" ref="I92:K92" si="25">SUM(I93:I96)</f>
        <v>261904</v>
      </c>
      <c r="J92" s="1174">
        <f t="shared" si="25"/>
        <v>867829</v>
      </c>
      <c r="K92" s="1494">
        <f t="shared" si="25"/>
        <v>2925934</v>
      </c>
    </row>
    <row r="93" spans="1:13" ht="19.5" customHeight="1">
      <c r="A93" s="1021"/>
      <c r="B93" s="1021"/>
      <c r="C93" s="1022"/>
      <c r="D93" s="1021" t="s">
        <v>925</v>
      </c>
      <c r="E93" s="1021"/>
      <c r="F93" s="1174">
        <f t="shared" si="21"/>
        <v>0</v>
      </c>
      <c r="G93" s="1174">
        <f t="shared" si="21"/>
        <v>104429</v>
      </c>
      <c r="H93" s="1003">
        <v>0</v>
      </c>
      <c r="I93" s="1003">
        <f>'鄉庫收支月報表(113年6月)'!I93+'鄉庫收支月報表(113年7月)'!H93</f>
        <v>104429</v>
      </c>
      <c r="J93" s="1003">
        <v>0</v>
      </c>
      <c r="K93" s="1489">
        <f>'鄉庫收支月報表(113年6月)'!K93+'鄉庫收支月報表(113年7月)'!J93</f>
        <v>0</v>
      </c>
    </row>
    <row r="94" spans="1:13" ht="19.5" customHeight="1">
      <c r="A94" s="1021"/>
      <c r="B94" s="1021"/>
      <c r="C94" s="1022"/>
      <c r="D94" s="1021" t="s">
        <v>926</v>
      </c>
      <c r="E94" s="1021"/>
      <c r="F94" s="1174">
        <f t="shared" si="21"/>
        <v>0</v>
      </c>
      <c r="G94" s="1174">
        <f t="shared" si="21"/>
        <v>157475</v>
      </c>
      <c r="H94" s="1003">
        <v>0</v>
      </c>
      <c r="I94" s="1003">
        <f>'鄉庫收支月報表(113年6月)'!I94+'鄉庫收支月報表(113年7月)'!H94</f>
        <v>157475</v>
      </c>
      <c r="J94" s="1003">
        <v>0</v>
      </c>
      <c r="K94" s="1489">
        <f>'鄉庫收支月報表(113年6月)'!K94+'鄉庫收支月報表(113年7月)'!J94</f>
        <v>0</v>
      </c>
    </row>
    <row r="95" spans="1:13" ht="19.5" customHeight="1">
      <c r="A95" s="1021"/>
      <c r="B95" s="1021"/>
      <c r="C95" s="1022"/>
      <c r="D95" s="1021" t="s">
        <v>927</v>
      </c>
      <c r="E95" s="1021"/>
      <c r="F95" s="1174">
        <f t="shared" si="21"/>
        <v>867829</v>
      </c>
      <c r="G95" s="1174">
        <f t="shared" si="21"/>
        <v>2925934</v>
      </c>
      <c r="H95" s="1003">
        <v>0</v>
      </c>
      <c r="I95" s="1003">
        <f>'鄉庫收支月報表(113年6月)'!I95+'鄉庫收支月報表(113年7月)'!H95</f>
        <v>0</v>
      </c>
      <c r="J95" s="1003">
        <v>867829</v>
      </c>
      <c r="K95" s="1489">
        <f>'鄉庫收支月報表(113年6月)'!K95+'鄉庫收支月報表(113年7月)'!J95</f>
        <v>2925934</v>
      </c>
    </row>
    <row r="96" spans="1:13" ht="19.5" customHeight="1">
      <c r="A96" s="1021"/>
      <c r="B96" s="1021"/>
      <c r="C96" s="1022"/>
      <c r="D96" s="1021" t="s">
        <v>928</v>
      </c>
      <c r="E96" s="1021"/>
      <c r="F96" s="1174">
        <f t="shared" si="21"/>
        <v>0</v>
      </c>
      <c r="G96" s="1174">
        <f t="shared" si="21"/>
        <v>0</v>
      </c>
      <c r="H96" s="1003">
        <v>0</v>
      </c>
      <c r="I96" s="1003">
        <f>'鄉庫收支月報表(113年6月)'!I96+'鄉庫收支月報表(113年7月)'!H96</f>
        <v>0</v>
      </c>
      <c r="J96" s="1003">
        <v>0</v>
      </c>
      <c r="K96" s="1489">
        <f>'鄉庫收支月報表(113年6月)'!K96+'鄉庫收支月報表(113年7月)'!J96</f>
        <v>0</v>
      </c>
    </row>
    <row r="97" spans="1:11" ht="19.5" customHeight="1">
      <c r="A97" s="1021"/>
      <c r="B97" s="1021"/>
      <c r="C97" s="1022" t="s">
        <v>929</v>
      </c>
      <c r="D97" s="1021"/>
      <c r="E97" s="1021"/>
      <c r="F97" s="1174">
        <f t="shared" si="21"/>
        <v>0</v>
      </c>
      <c r="G97" s="1174">
        <f t="shared" si="21"/>
        <v>0</v>
      </c>
      <c r="H97" s="1174">
        <f>SUM(H98:H100)</f>
        <v>0</v>
      </c>
      <c r="I97" s="1174">
        <f t="shared" ref="I97:K97" si="26">SUM(I98:I100)</f>
        <v>0</v>
      </c>
      <c r="J97" s="1174">
        <f t="shared" si="26"/>
        <v>0</v>
      </c>
      <c r="K97" s="1494">
        <f t="shared" si="26"/>
        <v>0</v>
      </c>
    </row>
    <row r="98" spans="1:11" ht="19.5" customHeight="1">
      <c r="A98" s="1021"/>
      <c r="B98" s="1021"/>
      <c r="C98" s="1022"/>
      <c r="D98" s="1021" t="s">
        <v>930</v>
      </c>
      <c r="E98" s="1021"/>
      <c r="F98" s="1174">
        <f t="shared" si="21"/>
        <v>0</v>
      </c>
      <c r="G98" s="1174">
        <f t="shared" si="21"/>
        <v>0</v>
      </c>
      <c r="H98" s="1003">
        <v>0</v>
      </c>
      <c r="I98" s="1003">
        <f>'鄉庫收支月報表(113年6月)'!I98+'鄉庫收支月報表(113年7月)'!H98</f>
        <v>0</v>
      </c>
      <c r="J98" s="1003">
        <v>0</v>
      </c>
      <c r="K98" s="1489">
        <f>'鄉庫收支月報表(113年6月)'!K98+'鄉庫收支月報表(113年7月)'!J98</f>
        <v>0</v>
      </c>
    </row>
    <row r="99" spans="1:11" ht="19.5" customHeight="1">
      <c r="A99" s="1021"/>
      <c r="B99" s="1021"/>
      <c r="C99" s="1022"/>
      <c r="D99" s="1021" t="s">
        <v>931</v>
      </c>
      <c r="E99" s="1021"/>
      <c r="F99" s="1174">
        <f t="shared" ref="F99:G105" si="27">H99+J99</f>
        <v>0</v>
      </c>
      <c r="G99" s="1174">
        <f t="shared" si="27"/>
        <v>0</v>
      </c>
      <c r="H99" s="1003">
        <v>0</v>
      </c>
      <c r="I99" s="1003">
        <f>'鄉庫收支月報表(113年6月)'!I99+'鄉庫收支月報表(113年7月)'!H99</f>
        <v>0</v>
      </c>
      <c r="J99" s="1003">
        <v>0</v>
      </c>
      <c r="K99" s="1489">
        <f>'鄉庫收支月報表(113年6月)'!K99+'鄉庫收支月報表(113年7月)'!J99</f>
        <v>0</v>
      </c>
    </row>
    <row r="100" spans="1:11" ht="19.5" customHeight="1">
      <c r="A100" s="1021"/>
      <c r="B100" s="1021"/>
      <c r="C100" s="1022"/>
      <c r="D100" s="1021" t="s">
        <v>932</v>
      </c>
      <c r="E100" s="1021"/>
      <c r="F100" s="1174">
        <f t="shared" si="27"/>
        <v>0</v>
      </c>
      <c r="G100" s="1174">
        <f t="shared" si="27"/>
        <v>0</v>
      </c>
      <c r="H100" s="1003">
        <v>0</v>
      </c>
      <c r="I100" s="1003">
        <f>'鄉庫收支月報表(113年6月)'!I100+'鄉庫收支月報表(113年7月)'!H100</f>
        <v>0</v>
      </c>
      <c r="J100" s="1003">
        <v>0</v>
      </c>
      <c r="K100" s="1489">
        <f>'鄉庫收支月報表(113年6月)'!K100+'鄉庫收支月報表(113年7月)'!J100</f>
        <v>0</v>
      </c>
    </row>
    <row r="101" spans="1:11" ht="19.5" customHeight="1">
      <c r="A101" s="1021"/>
      <c r="B101" s="1021"/>
      <c r="C101" s="1022" t="s">
        <v>933</v>
      </c>
      <c r="D101" s="1021"/>
      <c r="E101" s="1021"/>
      <c r="F101" s="1174">
        <f t="shared" si="27"/>
        <v>11446498</v>
      </c>
      <c r="G101" s="1174">
        <f t="shared" si="27"/>
        <v>58805396</v>
      </c>
      <c r="H101" s="1174">
        <f>SUM(H102:H105)</f>
        <v>8806008</v>
      </c>
      <c r="I101" s="1174">
        <f t="shared" ref="I101:K101" si="28">SUM(I102:I105)</f>
        <v>13575429</v>
      </c>
      <c r="J101" s="1174">
        <f t="shared" si="28"/>
        <v>2640490</v>
      </c>
      <c r="K101" s="1494">
        <f t="shared" si="28"/>
        <v>45229967</v>
      </c>
    </row>
    <row r="102" spans="1:11" ht="19.5" customHeight="1">
      <c r="A102" s="1021"/>
      <c r="B102" s="1021"/>
      <c r="C102" s="1022"/>
      <c r="D102" s="1021" t="s">
        <v>934</v>
      </c>
      <c r="E102" s="1021"/>
      <c r="F102" s="1174">
        <f t="shared" si="27"/>
        <v>0</v>
      </c>
      <c r="G102" s="1174">
        <f t="shared" si="27"/>
        <v>141000</v>
      </c>
      <c r="H102" s="1003">
        <v>0</v>
      </c>
      <c r="I102" s="1003">
        <f>'鄉庫收支月報表(113年6月)'!I102+'鄉庫收支月報表(113年7月)'!H102</f>
        <v>141000</v>
      </c>
      <c r="J102" s="1003">
        <v>0</v>
      </c>
      <c r="K102" s="1489">
        <f>'鄉庫收支月報表(113年6月)'!K102+'鄉庫收支月報表(113年7月)'!J102</f>
        <v>0</v>
      </c>
    </row>
    <row r="103" spans="1:11" ht="19.5" customHeight="1">
      <c r="A103" s="1021"/>
      <c r="B103" s="1021"/>
      <c r="C103" s="1022"/>
      <c r="D103" s="1021" t="s">
        <v>935</v>
      </c>
      <c r="E103" s="1021"/>
      <c r="F103" s="1174">
        <f t="shared" si="27"/>
        <v>0</v>
      </c>
      <c r="G103" s="1174">
        <f t="shared" si="27"/>
        <v>0</v>
      </c>
      <c r="H103" s="1003">
        <v>0</v>
      </c>
      <c r="I103" s="1003">
        <f>'鄉庫收支月報表(113年6月)'!I103+'鄉庫收支月報表(113年7月)'!H103</f>
        <v>0</v>
      </c>
      <c r="J103" s="1003">
        <v>0</v>
      </c>
      <c r="K103" s="1489">
        <f>'鄉庫收支月報表(113年6月)'!K103+'鄉庫收支月報表(113年7月)'!J103</f>
        <v>0</v>
      </c>
    </row>
    <row r="104" spans="1:11" ht="19.5" customHeight="1">
      <c r="A104" s="1021"/>
      <c r="B104" s="1021"/>
      <c r="C104" s="1022"/>
      <c r="D104" s="1021" t="s">
        <v>936</v>
      </c>
      <c r="E104" s="1021"/>
      <c r="F104" s="1174">
        <f t="shared" si="27"/>
        <v>0</v>
      </c>
      <c r="G104" s="1174">
        <f t="shared" si="27"/>
        <v>0</v>
      </c>
      <c r="H104" s="1003">
        <v>0</v>
      </c>
      <c r="I104" s="1003">
        <f>'鄉庫收支月報表(113年6月)'!I104+'鄉庫收支月報表(113年7月)'!H104</f>
        <v>0</v>
      </c>
      <c r="J104" s="1003">
        <v>0</v>
      </c>
      <c r="K104" s="1489">
        <f>'鄉庫收支月報表(113年6月)'!K104+'鄉庫收支月報表(113年7月)'!J104</f>
        <v>0</v>
      </c>
    </row>
    <row r="105" spans="1:11" ht="19.5" customHeight="1">
      <c r="A105" s="1021"/>
      <c r="B105" s="1021"/>
      <c r="C105" s="1022"/>
      <c r="D105" s="1021" t="s">
        <v>937</v>
      </c>
      <c r="E105" s="1021"/>
      <c r="F105" s="1174">
        <f t="shared" si="27"/>
        <v>11446498</v>
      </c>
      <c r="G105" s="1174">
        <f t="shared" si="27"/>
        <v>58664396</v>
      </c>
      <c r="H105" s="1003">
        <v>8806008</v>
      </c>
      <c r="I105" s="1003">
        <f>'鄉庫收支月報表(113年6月)'!I105+'鄉庫收支月報表(113年7月)'!H105</f>
        <v>13434429</v>
      </c>
      <c r="J105" s="1003">
        <v>2640490</v>
      </c>
      <c r="K105" s="1489">
        <f>'鄉庫收支月報表(113年6月)'!K105+'鄉庫收支月報表(113年7月)'!J105</f>
        <v>45229967</v>
      </c>
    </row>
    <row r="106" spans="1:11" ht="19.8" customHeight="1">
      <c r="A106" s="1730" t="s">
        <v>2178</v>
      </c>
      <c r="B106" s="1730"/>
      <c r="C106" s="1730"/>
      <c r="D106" s="1730"/>
      <c r="E106" s="1731"/>
      <c r="F106" s="1744" t="s">
        <v>2179</v>
      </c>
      <c r="G106" s="1745"/>
      <c r="H106" s="1033" t="s">
        <v>2180</v>
      </c>
      <c r="I106" s="1034" t="s">
        <v>921</v>
      </c>
      <c r="J106" s="1033" t="s">
        <v>2181</v>
      </c>
      <c r="K106" s="1493" t="s">
        <v>922</v>
      </c>
    </row>
    <row r="107" spans="1:11" ht="19.8" customHeight="1">
      <c r="A107" s="1732"/>
      <c r="B107" s="1732"/>
      <c r="C107" s="1732"/>
      <c r="D107" s="1732"/>
      <c r="E107" s="1733"/>
      <c r="F107" s="1035" t="s">
        <v>2182</v>
      </c>
      <c r="G107" s="1035" t="s">
        <v>2183</v>
      </c>
      <c r="H107" s="1035" t="s">
        <v>2182</v>
      </c>
      <c r="I107" s="1035" t="s">
        <v>2183</v>
      </c>
      <c r="J107" s="1035" t="s">
        <v>2182</v>
      </c>
      <c r="K107" s="1486" t="s">
        <v>2183</v>
      </c>
    </row>
    <row r="108" spans="1:11" ht="20.25" customHeight="1">
      <c r="A108" s="1021"/>
      <c r="B108" s="1021"/>
      <c r="C108" s="1022" t="s">
        <v>938</v>
      </c>
      <c r="D108" s="1021"/>
      <c r="E108" s="1021"/>
      <c r="F108" s="1174">
        <f t="shared" ref="F108:G108" si="29">SUM(F109:F113)</f>
        <v>0</v>
      </c>
      <c r="G108" s="1174">
        <f t="shared" si="29"/>
        <v>0</v>
      </c>
      <c r="H108" s="1174">
        <f>SUM(H109:H113)</f>
        <v>0</v>
      </c>
      <c r="I108" s="1174">
        <f t="shared" ref="I108:K108" si="30">SUM(I109:I113)</f>
        <v>0</v>
      </c>
      <c r="J108" s="1174">
        <f t="shared" si="30"/>
        <v>0</v>
      </c>
      <c r="K108" s="1494">
        <f t="shared" si="30"/>
        <v>0</v>
      </c>
    </row>
    <row r="109" spans="1:11" ht="20.25" customHeight="1">
      <c r="A109" s="1021"/>
      <c r="B109" s="1021"/>
      <c r="C109" s="1022"/>
      <c r="D109" s="1021" t="s">
        <v>939</v>
      </c>
      <c r="E109" s="1021"/>
      <c r="F109" s="1174">
        <f>H109+J109</f>
        <v>0</v>
      </c>
      <c r="G109" s="1174">
        <f>I109+K109</f>
        <v>0</v>
      </c>
      <c r="H109" s="1003">
        <v>0</v>
      </c>
      <c r="I109" s="1003">
        <f>'鄉庫收支月報表(113年6月)'!I109+'鄉庫收支月報表(113年7月)'!H109</f>
        <v>0</v>
      </c>
      <c r="J109" s="1003">
        <v>0</v>
      </c>
      <c r="K109" s="1489">
        <f>'鄉庫收支月報表(113年6月)'!K109+'鄉庫收支月報表(113年7月)'!J109</f>
        <v>0</v>
      </c>
    </row>
    <row r="110" spans="1:11" ht="20.25" customHeight="1">
      <c r="A110" s="1021"/>
      <c r="B110" s="1021"/>
      <c r="C110" s="1022"/>
      <c r="D110" s="1021" t="s">
        <v>940</v>
      </c>
      <c r="E110" s="1021"/>
      <c r="F110" s="1174">
        <f t="shared" ref="F110:G118" si="31">H110+J110</f>
        <v>0</v>
      </c>
      <c r="G110" s="1174">
        <f t="shared" si="31"/>
        <v>0</v>
      </c>
      <c r="H110" s="1003">
        <v>0</v>
      </c>
      <c r="I110" s="1003">
        <f>'鄉庫收支月報表(113年6月)'!I110+'鄉庫收支月報表(113年7月)'!H110</f>
        <v>0</v>
      </c>
      <c r="J110" s="1003">
        <v>0</v>
      </c>
      <c r="K110" s="1489">
        <f>'鄉庫收支月報表(113年6月)'!K110+'鄉庫收支月報表(113年7月)'!J110</f>
        <v>0</v>
      </c>
    </row>
    <row r="111" spans="1:11" ht="20.25" customHeight="1">
      <c r="A111" s="1021"/>
      <c r="B111" s="1021"/>
      <c r="C111" s="1022"/>
      <c r="D111" s="1021" t="s">
        <v>941</v>
      </c>
      <c r="E111" s="1021"/>
      <c r="F111" s="1174">
        <f t="shared" si="31"/>
        <v>0</v>
      </c>
      <c r="G111" s="1174">
        <f t="shared" si="31"/>
        <v>0</v>
      </c>
      <c r="H111" s="1003">
        <v>0</v>
      </c>
      <c r="I111" s="1003">
        <f>'鄉庫收支月報表(113年6月)'!I111+'鄉庫收支月報表(113年7月)'!H111</f>
        <v>0</v>
      </c>
      <c r="J111" s="1003">
        <v>0</v>
      </c>
      <c r="K111" s="1489">
        <f>'鄉庫收支月報表(113年6月)'!K111+'鄉庫收支月報表(113年7月)'!J111</f>
        <v>0</v>
      </c>
    </row>
    <row r="112" spans="1:11" ht="20.25" customHeight="1">
      <c r="A112" s="1021"/>
      <c r="B112" s="1021"/>
      <c r="C112" s="1022"/>
      <c r="D112" s="1021" t="s">
        <v>942</v>
      </c>
      <c r="E112" s="1021"/>
      <c r="F112" s="1174">
        <f t="shared" si="31"/>
        <v>0</v>
      </c>
      <c r="G112" s="1174">
        <f t="shared" si="31"/>
        <v>0</v>
      </c>
      <c r="H112" s="1003">
        <v>0</v>
      </c>
      <c r="I112" s="1003">
        <f>'鄉庫收支月報表(113年6月)'!I112+'鄉庫收支月報表(113年7月)'!H112</f>
        <v>0</v>
      </c>
      <c r="J112" s="1003">
        <v>0</v>
      </c>
      <c r="K112" s="1489">
        <f>'鄉庫收支月報表(113年6月)'!K112+'鄉庫收支月報表(113年7月)'!J112</f>
        <v>0</v>
      </c>
    </row>
    <row r="113" spans="1:11" ht="20.25" customHeight="1">
      <c r="A113" s="1021"/>
      <c r="B113" s="1021"/>
      <c r="C113" s="1022"/>
      <c r="D113" s="1021" t="s">
        <v>943</v>
      </c>
      <c r="E113" s="1021"/>
      <c r="F113" s="1174">
        <f t="shared" si="31"/>
        <v>0</v>
      </c>
      <c r="G113" s="1174">
        <f t="shared" si="31"/>
        <v>0</v>
      </c>
      <c r="H113" s="1003">
        <v>0</v>
      </c>
      <c r="I113" s="1003">
        <f>'鄉庫收支月報表(113年6月)'!I113+'鄉庫收支月報表(113年7月)'!H113</f>
        <v>0</v>
      </c>
      <c r="J113" s="1003">
        <v>0</v>
      </c>
      <c r="K113" s="1489">
        <f>'鄉庫收支月報表(113年6月)'!K113+'鄉庫收支月報表(113年7月)'!J113</f>
        <v>0</v>
      </c>
    </row>
    <row r="114" spans="1:11" ht="20.25" customHeight="1">
      <c r="A114" s="1021"/>
      <c r="B114" s="1021"/>
      <c r="C114" s="1021" t="s">
        <v>944</v>
      </c>
      <c r="D114" s="1021"/>
      <c r="E114" s="1021"/>
      <c r="F114" s="1174">
        <f t="shared" si="31"/>
        <v>0</v>
      </c>
      <c r="G114" s="1174">
        <f t="shared" si="31"/>
        <v>972398</v>
      </c>
      <c r="H114" s="1174">
        <f>SUM(H115:H116)</f>
        <v>0</v>
      </c>
      <c r="I114" s="1174">
        <f t="shared" ref="I114:K114" si="32">SUM(I115:I116)</f>
        <v>148000</v>
      </c>
      <c r="J114" s="1174">
        <f t="shared" si="32"/>
        <v>0</v>
      </c>
      <c r="K114" s="1494">
        <f t="shared" si="32"/>
        <v>824398</v>
      </c>
    </row>
    <row r="115" spans="1:11" ht="20.25" customHeight="1">
      <c r="A115" s="1021"/>
      <c r="B115" s="1021"/>
      <c r="C115" s="1021"/>
      <c r="D115" s="1021" t="s">
        <v>945</v>
      </c>
      <c r="E115" s="1021"/>
      <c r="F115" s="1174">
        <f t="shared" si="31"/>
        <v>0</v>
      </c>
      <c r="G115" s="1174">
        <f t="shared" si="31"/>
        <v>0</v>
      </c>
      <c r="H115" s="1003">
        <v>0</v>
      </c>
      <c r="I115" s="1003">
        <f>'鄉庫收支月報表(113年6月)'!I115+'鄉庫收支月報表(113年7月)'!H115</f>
        <v>0</v>
      </c>
      <c r="J115" s="1003">
        <v>0</v>
      </c>
      <c r="K115" s="1489">
        <f>'鄉庫收支月報表(113年6月)'!K115+'鄉庫收支月報表(113年7月)'!J115</f>
        <v>0</v>
      </c>
    </row>
    <row r="116" spans="1:11" ht="20.25" customHeight="1">
      <c r="A116" s="1021"/>
      <c r="B116" s="1021"/>
      <c r="C116" s="1021"/>
      <c r="D116" s="1021" t="s">
        <v>946</v>
      </c>
      <c r="E116" s="1021"/>
      <c r="F116" s="1174">
        <f t="shared" si="31"/>
        <v>0</v>
      </c>
      <c r="G116" s="1174">
        <f t="shared" si="31"/>
        <v>972398</v>
      </c>
      <c r="H116" s="1003">
        <v>0</v>
      </c>
      <c r="I116" s="1003">
        <f>'鄉庫收支月報表(113年6月)'!I116+'鄉庫收支月報表(113年7月)'!H116</f>
        <v>148000</v>
      </c>
      <c r="J116" s="1003">
        <v>0</v>
      </c>
      <c r="K116" s="1489">
        <f>'鄉庫收支月報表(113年6月)'!K116+'鄉庫收支月報表(113年7月)'!J116</f>
        <v>824398</v>
      </c>
    </row>
    <row r="117" spans="1:11" ht="20.25" customHeight="1">
      <c r="A117" s="1021"/>
      <c r="B117" s="1021"/>
      <c r="C117" s="1021" t="s">
        <v>956</v>
      </c>
      <c r="D117" s="1021"/>
      <c r="E117" s="1021"/>
      <c r="F117" s="1174">
        <f t="shared" si="31"/>
        <v>0</v>
      </c>
      <c r="G117" s="1174">
        <f t="shared" si="31"/>
        <v>0</v>
      </c>
      <c r="H117" s="1003">
        <v>0</v>
      </c>
      <c r="I117" s="1003">
        <f>'鄉庫收支月報表(113年6月)'!I117+'鄉庫收支月報表(113年7月)'!H117</f>
        <v>0</v>
      </c>
      <c r="J117" s="1003">
        <v>0</v>
      </c>
      <c r="K117" s="1489">
        <f>'鄉庫收支月報表(113年6月)'!K117+'鄉庫收支月報表(113年7月)'!J117</f>
        <v>0</v>
      </c>
    </row>
    <row r="118" spans="1:11" ht="20.25" customHeight="1">
      <c r="A118" s="1021"/>
      <c r="B118" s="1024" t="s">
        <v>912</v>
      </c>
      <c r="C118" s="1021"/>
      <c r="D118" s="1021"/>
      <c r="E118" s="1021"/>
      <c r="F118" s="1174">
        <f t="shared" si="31"/>
        <v>24275046</v>
      </c>
      <c r="G118" s="1174">
        <f t="shared" si="31"/>
        <v>133674193</v>
      </c>
      <c r="H118" s="1174">
        <f>H56+H91</f>
        <v>20766727</v>
      </c>
      <c r="I118" s="1174">
        <f t="shared" ref="I118:K118" si="33">I56+I91</f>
        <v>84693894</v>
      </c>
      <c r="J118" s="1174">
        <f t="shared" si="33"/>
        <v>3508319</v>
      </c>
      <c r="K118" s="1494">
        <f t="shared" si="33"/>
        <v>48980299</v>
      </c>
    </row>
    <row r="119" spans="1:11" ht="20.25" customHeight="1">
      <c r="A119" s="1021"/>
      <c r="B119" s="1021" t="s">
        <v>957</v>
      </c>
      <c r="C119" s="1021"/>
      <c r="D119" s="1021"/>
      <c r="E119" s="1021"/>
      <c r="F119" s="1003"/>
      <c r="G119" s="1003"/>
      <c r="H119" s="1025"/>
      <c r="I119" s="1026"/>
      <c r="J119" s="1026"/>
      <c r="K119" s="1490"/>
    </row>
    <row r="120" spans="1:11" ht="20.25" customHeight="1">
      <c r="A120" s="1021"/>
      <c r="B120" s="1021" t="s">
        <v>958</v>
      </c>
      <c r="C120" s="1021"/>
      <c r="D120" s="1021"/>
      <c r="E120" s="1021"/>
      <c r="F120" s="1003">
        <v>-7441023</v>
      </c>
      <c r="G120" s="1003">
        <f>'鄉庫收支月報表(113年6月)'!G120+'鄉庫收支月報表(113年7月)'!F120</f>
        <v>0</v>
      </c>
      <c r="H120" s="1027"/>
      <c r="I120" s="1028"/>
      <c r="J120" s="1028"/>
      <c r="K120" s="1491"/>
    </row>
    <row r="121" spans="1:11" ht="20.25" customHeight="1">
      <c r="A121" s="1021"/>
      <c r="B121" s="1021" t="s">
        <v>959</v>
      </c>
      <c r="C121" s="1021"/>
      <c r="D121" s="1021"/>
      <c r="E121" s="1021"/>
      <c r="F121" s="1003"/>
      <c r="G121" s="1003"/>
      <c r="H121" s="1027"/>
      <c r="I121" s="1028"/>
      <c r="J121" s="1028"/>
      <c r="K121" s="1491"/>
    </row>
    <row r="122" spans="1:11" ht="20.25" customHeight="1">
      <c r="A122" s="1021"/>
      <c r="B122" s="1021" t="s">
        <v>960</v>
      </c>
      <c r="C122" s="1021"/>
      <c r="D122" s="1021"/>
      <c r="E122" s="1021"/>
      <c r="F122" s="1003">
        <v>182</v>
      </c>
      <c r="G122" s="1003">
        <f>'鄉庫收支月報表(113年6月)'!G122+'鄉庫收支月報表(113年7月)'!F122</f>
        <v>93885</v>
      </c>
      <c r="H122" s="1027"/>
      <c r="I122" s="1028"/>
      <c r="J122" s="1028"/>
      <c r="K122" s="1491"/>
    </row>
    <row r="123" spans="1:11" ht="20.25" customHeight="1">
      <c r="A123" s="1005"/>
      <c r="B123" s="1021" t="s">
        <v>956</v>
      </c>
      <c r="C123" s="1005"/>
      <c r="D123" s="1005"/>
      <c r="E123" s="1005"/>
      <c r="F123" s="1003"/>
      <c r="G123" s="1003"/>
      <c r="H123" s="1027"/>
      <c r="I123" s="1028"/>
      <c r="J123" s="1028"/>
      <c r="K123" s="1491"/>
    </row>
    <row r="124" spans="1:11" ht="20.25" customHeight="1">
      <c r="A124" s="1021"/>
      <c r="B124" s="1021" t="s">
        <v>961</v>
      </c>
      <c r="C124" s="1021"/>
      <c r="D124" s="1021"/>
      <c r="E124" s="1021"/>
      <c r="F124" s="1003"/>
      <c r="G124" s="1003"/>
      <c r="H124" s="1027"/>
      <c r="I124" s="1028"/>
      <c r="J124" s="1028"/>
      <c r="K124" s="1491"/>
    </row>
    <row r="125" spans="1:11" ht="20.25" customHeight="1">
      <c r="A125" s="1021" t="s">
        <v>962</v>
      </c>
      <c r="B125" s="1021"/>
      <c r="C125" s="1021"/>
      <c r="D125" s="1021"/>
      <c r="E125" s="1021"/>
      <c r="F125" s="1003"/>
      <c r="G125" s="1003"/>
      <c r="H125" s="1027"/>
      <c r="I125" s="1028"/>
      <c r="J125" s="1028"/>
      <c r="K125" s="1491"/>
    </row>
    <row r="126" spans="1:11" ht="20.25" customHeight="1">
      <c r="A126" s="1021"/>
      <c r="B126" s="1021" t="s">
        <v>2192</v>
      </c>
      <c r="C126" s="1021"/>
      <c r="D126" s="1021"/>
      <c r="E126" s="1021"/>
      <c r="F126" s="1003"/>
      <c r="G126" s="1003"/>
      <c r="H126" s="1027"/>
      <c r="I126" s="1028"/>
      <c r="J126" s="1028"/>
      <c r="K126" s="1491"/>
    </row>
    <row r="127" spans="1:11" ht="20.25" customHeight="1">
      <c r="A127" s="1024" t="s">
        <v>2186</v>
      </c>
      <c r="B127" s="1021"/>
      <c r="C127" s="1021"/>
      <c r="D127" s="1021"/>
      <c r="E127" s="1038"/>
      <c r="F127" s="1174">
        <f>F118+F120+F122</f>
        <v>16834205</v>
      </c>
      <c r="G127" s="1003">
        <f>SUM(G118:G126)</f>
        <v>133768078</v>
      </c>
      <c r="H127" s="1027"/>
      <c r="I127" s="1028"/>
      <c r="J127" s="1028"/>
      <c r="K127" s="1491"/>
    </row>
    <row r="128" spans="1:11" ht="20.25" customHeight="1">
      <c r="A128" s="1021" t="s">
        <v>963</v>
      </c>
      <c r="B128" s="1021"/>
      <c r="C128" s="1021"/>
      <c r="D128" s="1021"/>
      <c r="E128" s="1039"/>
      <c r="F128" s="1174">
        <f>F53-F127</f>
        <v>367337024</v>
      </c>
      <c r="G128" s="1003"/>
      <c r="H128" s="1027"/>
      <c r="I128" s="1028"/>
      <c r="J128" s="1028"/>
      <c r="K128" s="1491"/>
    </row>
    <row r="129" spans="1:11" ht="20.25" customHeight="1">
      <c r="A129" s="1021" t="s">
        <v>2187</v>
      </c>
      <c r="B129" s="1021"/>
      <c r="C129" s="1021"/>
      <c r="D129" s="1021"/>
      <c r="E129" s="1021"/>
      <c r="F129" s="1174">
        <f>SUM(F127:F128)</f>
        <v>384171229</v>
      </c>
      <c r="G129" s="1003"/>
      <c r="H129" s="1027"/>
      <c r="I129" s="1028"/>
      <c r="J129" s="1028"/>
      <c r="K129" s="1491"/>
    </row>
    <row r="130" spans="1:11" ht="20.25" customHeight="1">
      <c r="A130" s="1021" t="s">
        <v>964</v>
      </c>
      <c r="B130" s="1021"/>
      <c r="C130" s="1021"/>
      <c r="D130" s="1021"/>
      <c r="E130" s="1021"/>
      <c r="F130" s="1003">
        <v>48899</v>
      </c>
      <c r="G130" s="1003"/>
      <c r="H130" s="1040"/>
      <c r="I130" s="1028"/>
      <c r="J130" s="1028"/>
      <c r="K130" s="1491"/>
    </row>
    <row r="131" spans="1:11" ht="20.25" customHeight="1">
      <c r="A131" s="1024" t="s">
        <v>965</v>
      </c>
      <c r="B131" s="1021"/>
      <c r="C131" s="1021"/>
      <c r="D131" s="1021"/>
      <c r="E131" s="1021"/>
      <c r="F131" s="1174">
        <f>F53-F127+F130</f>
        <v>367385923</v>
      </c>
      <c r="G131" s="1003"/>
      <c r="H131" s="1041"/>
      <c r="I131" s="1032"/>
      <c r="J131" s="1032"/>
      <c r="K131" s="1492"/>
    </row>
    <row r="132" spans="1:11" ht="23.25" customHeight="1">
      <c r="A132" s="1005" t="s">
        <v>966</v>
      </c>
      <c r="B132" s="1005"/>
      <c r="C132" s="1005"/>
      <c r="D132" s="1005"/>
      <c r="E132" s="1005" t="s">
        <v>967</v>
      </c>
      <c r="F132" s="1739" t="s">
        <v>2188</v>
      </c>
      <c r="G132" s="1740"/>
      <c r="H132" s="1006" t="s">
        <v>968</v>
      </c>
      <c r="I132" s="1006"/>
      <c r="J132" s="1741" t="s">
        <v>2462</v>
      </c>
      <c r="K132" s="1741"/>
    </row>
    <row r="133" spans="1:11" ht="17.399999999999999">
      <c r="A133" s="1005"/>
      <c r="B133" s="1005"/>
      <c r="C133" s="1005"/>
      <c r="D133" s="1005"/>
      <c r="E133" s="1005"/>
      <c r="F133" s="1742" t="s">
        <v>2189</v>
      </c>
      <c r="G133" s="1743"/>
      <c r="H133" s="1006"/>
      <c r="I133" s="1006"/>
      <c r="J133" s="1006"/>
      <c r="K133" s="1006"/>
    </row>
    <row r="134" spans="1:11" ht="17.399999999999999">
      <c r="A134" s="1005" t="s">
        <v>970</v>
      </c>
    </row>
    <row r="135" spans="1:11" ht="17.399999999999999">
      <c r="A135" s="1005" t="s">
        <v>2190</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816938C9-DEBF-4F32-9368-246C350BD7C8}"/>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286A-A709-4DCF-A178-0F6725FD1E5D}">
  <sheetPr>
    <tabColor rgb="FFFF0000"/>
  </sheetPr>
  <dimension ref="A1:M135"/>
  <sheetViews>
    <sheetView showGridLines="0" topLeftCell="A31" zoomScale="115" zoomScaleNormal="115" workbookViewId="0">
      <pane xSplit="5" topLeftCell="F1" activePane="topRight" state="frozen"/>
      <selection pane="topRight" activeCell="I37" sqref="I37"/>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36" t="s">
        <v>1293</v>
      </c>
      <c r="B1" s="1736"/>
      <c r="C1" s="1736"/>
      <c r="D1" s="1736"/>
      <c r="E1" s="1005"/>
      <c r="F1" s="1006"/>
      <c r="G1" s="1006"/>
      <c r="H1" s="1006"/>
      <c r="I1" s="1006"/>
      <c r="J1" s="1007" t="s">
        <v>871</v>
      </c>
      <c r="K1" s="1008" t="s">
        <v>872</v>
      </c>
      <c r="L1" s="1009" t="s">
        <v>873</v>
      </c>
    </row>
    <row r="2" spans="1:12" ht="21" customHeight="1">
      <c r="A2" s="1737" t="s">
        <v>2174</v>
      </c>
      <c r="B2" s="1737"/>
      <c r="C2" s="1737"/>
      <c r="D2" s="1737"/>
      <c r="E2" s="1011" t="s">
        <v>874</v>
      </c>
      <c r="F2" s="1012"/>
      <c r="G2" s="1012"/>
      <c r="H2" s="1012"/>
      <c r="I2" s="1012"/>
      <c r="J2" s="1007" t="s">
        <v>2175</v>
      </c>
      <c r="K2" s="1013" t="s">
        <v>875</v>
      </c>
    </row>
    <row r="3" spans="1:12" ht="33">
      <c r="A3" s="1738" t="s">
        <v>2176</v>
      </c>
      <c r="B3" s="1738"/>
      <c r="C3" s="1738"/>
      <c r="D3" s="1738"/>
      <c r="E3" s="1738"/>
      <c r="F3" s="1738"/>
      <c r="G3" s="1738"/>
      <c r="H3" s="1738"/>
      <c r="I3" s="1738"/>
      <c r="J3" s="1738"/>
      <c r="K3" s="1738"/>
    </row>
    <row r="4" spans="1:12" ht="27" customHeight="1">
      <c r="A4" s="1014"/>
      <c r="B4" s="1014"/>
      <c r="C4" s="1014"/>
      <c r="D4" s="1014"/>
      <c r="E4" s="1014" t="s">
        <v>876</v>
      </c>
      <c r="F4" s="1015"/>
      <c r="G4" s="1016" t="s">
        <v>2478</v>
      </c>
      <c r="H4" s="1006"/>
      <c r="I4" s="1015"/>
      <c r="J4" s="1015"/>
      <c r="K4" s="1017" t="s">
        <v>877</v>
      </c>
    </row>
    <row r="5" spans="1:12" ht="23.25" customHeight="1">
      <c r="A5" s="1730" t="s">
        <v>2178</v>
      </c>
      <c r="B5" s="1730"/>
      <c r="C5" s="1730"/>
      <c r="D5" s="1730"/>
      <c r="E5" s="1731"/>
      <c r="F5" s="1734" t="s">
        <v>2179</v>
      </c>
      <c r="G5" s="1735"/>
      <c r="H5" s="1018" t="s">
        <v>2180</v>
      </c>
      <c r="I5" s="1019" t="s">
        <v>878</v>
      </c>
      <c r="J5" s="1018" t="s">
        <v>2181</v>
      </c>
      <c r="K5" s="1488" t="s">
        <v>879</v>
      </c>
    </row>
    <row r="6" spans="1:12" ht="23.25" customHeight="1">
      <c r="A6" s="1732"/>
      <c r="B6" s="1732"/>
      <c r="C6" s="1732"/>
      <c r="D6" s="1732"/>
      <c r="E6" s="1733"/>
      <c r="F6" s="1007" t="s">
        <v>2182</v>
      </c>
      <c r="G6" s="1007" t="s">
        <v>2183</v>
      </c>
      <c r="H6" s="1007" t="s">
        <v>2182</v>
      </c>
      <c r="I6" s="1007" t="s">
        <v>2183</v>
      </c>
      <c r="J6" s="1007" t="s">
        <v>2182</v>
      </c>
      <c r="K6" s="1487" t="s">
        <v>2183</v>
      </c>
    </row>
    <row r="7" spans="1:12" ht="19.5" customHeight="1">
      <c r="A7" s="1005"/>
      <c r="B7" s="1020" t="s">
        <v>880</v>
      </c>
      <c r="C7" s="1005"/>
      <c r="D7" s="1005"/>
      <c r="E7" s="1005"/>
      <c r="F7" s="1174">
        <f t="shared" ref="F7:G7" si="0">F8+F18+F19+F20+F21+F22+F25+F31+F34+F35+F36</f>
        <v>20761781</v>
      </c>
      <c r="G7" s="1174">
        <f t="shared" si="0"/>
        <v>189489826</v>
      </c>
      <c r="H7" s="1174">
        <f>H8+H18+H19+H20+H21+H22+H25+H31+H34+H35+H36</f>
        <v>15803877</v>
      </c>
      <c r="I7" s="1174">
        <f t="shared" ref="I7:K7" si="1">I8+I18+I19+I20+I21+I22+I25+I31+I34+I35+I36</f>
        <v>162394547</v>
      </c>
      <c r="J7" s="1174">
        <f t="shared" si="1"/>
        <v>4957904</v>
      </c>
      <c r="K7" s="1494">
        <f t="shared" si="1"/>
        <v>27095279</v>
      </c>
    </row>
    <row r="8" spans="1:12" ht="19.5" customHeight="1">
      <c r="A8" s="1021"/>
      <c r="B8" s="1021"/>
      <c r="C8" s="1022" t="s">
        <v>881</v>
      </c>
      <c r="D8" s="1021"/>
      <c r="E8" s="1021"/>
      <c r="F8" s="1174">
        <f t="shared" ref="F8:G8" si="2">F9+F10+F11+F12+F13+F16+F17</f>
        <v>12013830</v>
      </c>
      <c r="G8" s="1174">
        <f t="shared" si="2"/>
        <v>130520899</v>
      </c>
      <c r="H8" s="1174">
        <f>H9+H10+H11+H12+H13+H16+H17</f>
        <v>12013830</v>
      </c>
      <c r="I8" s="1174">
        <f t="shared" ref="I8:K8" si="3">I9+I10+I11+I12+I13+I16+I17</f>
        <v>130520899</v>
      </c>
      <c r="J8" s="1174">
        <f t="shared" si="3"/>
        <v>0</v>
      </c>
      <c r="K8" s="1494">
        <f t="shared" si="3"/>
        <v>0</v>
      </c>
    </row>
    <row r="9" spans="1:12" ht="19.5" customHeight="1">
      <c r="A9" s="1021"/>
      <c r="B9" s="1021"/>
      <c r="C9" s="1022"/>
      <c r="D9" s="1021" t="s">
        <v>882</v>
      </c>
      <c r="E9" s="1005"/>
      <c r="F9" s="1174">
        <f>H9+J9</f>
        <v>41980</v>
      </c>
      <c r="G9" s="1174">
        <f>I9+K9</f>
        <v>2763860</v>
      </c>
      <c r="H9" s="1003">
        <v>41980</v>
      </c>
      <c r="I9" s="1003">
        <f>'鄉庫收支月報表(113年7月)'!I9+'鄉庫收支月報表(113年8月)'!H9</f>
        <v>2763860</v>
      </c>
      <c r="J9" s="1003">
        <v>0</v>
      </c>
      <c r="K9" s="1489">
        <f>'鄉庫收支月報表(113年7月)'!K9+'鄉庫收支月報表(113年8月)'!J9</f>
        <v>0</v>
      </c>
    </row>
    <row r="10" spans="1:12" ht="19.5" customHeight="1">
      <c r="A10" s="1021"/>
      <c r="B10" s="1021"/>
      <c r="C10" s="1022"/>
      <c r="D10" s="1021" t="s">
        <v>883</v>
      </c>
      <c r="E10" s="1021"/>
      <c r="F10" s="1174">
        <f t="shared" ref="F10:G12" si="4">H10+J10</f>
        <v>73175</v>
      </c>
      <c r="G10" s="1174">
        <f t="shared" si="4"/>
        <v>361769</v>
      </c>
      <c r="H10" s="1003">
        <v>73175</v>
      </c>
      <c r="I10" s="1003">
        <f>'鄉庫收支月報表(113年7月)'!I10+'鄉庫收支月報表(113年8月)'!H10</f>
        <v>361769</v>
      </c>
      <c r="J10" s="1003">
        <v>0</v>
      </c>
      <c r="K10" s="1489">
        <f>'鄉庫收支月報表(113年7月)'!K10+'鄉庫收支月報表(113年8月)'!J10</f>
        <v>0</v>
      </c>
    </row>
    <row r="11" spans="1:12" ht="19.5" customHeight="1">
      <c r="A11" s="1021"/>
      <c r="B11" s="1021"/>
      <c r="C11" s="1022"/>
      <c r="D11" s="1021" t="s">
        <v>884</v>
      </c>
      <c r="E11" s="1021"/>
      <c r="F11" s="1174">
        <f t="shared" si="4"/>
        <v>1349</v>
      </c>
      <c r="G11" s="1174">
        <f t="shared" si="4"/>
        <v>13573</v>
      </c>
      <c r="H11" s="1003">
        <v>1349</v>
      </c>
      <c r="I11" s="1003">
        <f>'鄉庫收支月報表(113年7月)'!I11+'鄉庫收支月報表(113年8月)'!H11</f>
        <v>13573</v>
      </c>
      <c r="J11" s="1003">
        <v>0</v>
      </c>
      <c r="K11" s="1489">
        <f>'鄉庫收支月報表(113年7月)'!K11+'鄉庫收支月報表(113年8月)'!J11</f>
        <v>0</v>
      </c>
    </row>
    <row r="12" spans="1:12" ht="19.5" customHeight="1">
      <c r="A12" s="1021"/>
      <c r="B12" s="1021"/>
      <c r="C12" s="1022"/>
      <c r="D12" s="1021" t="s">
        <v>885</v>
      </c>
      <c r="E12" s="1021"/>
      <c r="F12" s="1174">
        <f t="shared" si="4"/>
        <v>0</v>
      </c>
      <c r="G12" s="1174">
        <f t="shared" si="4"/>
        <v>680320</v>
      </c>
      <c r="H12" s="1003">
        <v>0</v>
      </c>
      <c r="I12" s="1003">
        <f>'鄉庫收支月報表(113年7月)'!I12+'鄉庫收支月報表(113年8月)'!H12</f>
        <v>680320</v>
      </c>
      <c r="J12" s="1003">
        <v>0</v>
      </c>
      <c r="K12" s="1489">
        <f>'鄉庫收支月報表(113年7月)'!K12+'鄉庫收支月報表(113年8月)'!J12</f>
        <v>0</v>
      </c>
    </row>
    <row r="13" spans="1:12" ht="19.5" customHeight="1">
      <c r="A13" s="1021"/>
      <c r="B13" s="1021"/>
      <c r="C13" s="1022"/>
      <c r="D13" s="1021" t="s">
        <v>886</v>
      </c>
      <c r="E13" s="1021"/>
      <c r="F13" s="1174">
        <f>H13+J13</f>
        <v>3326</v>
      </c>
      <c r="G13" s="1174">
        <f>I13+K13</f>
        <v>85782</v>
      </c>
      <c r="H13" s="1174">
        <f>SUM(H14:H15)</f>
        <v>3326</v>
      </c>
      <c r="I13" s="1174">
        <f t="shared" ref="I13:K13" si="5">SUM(I14:I15)</f>
        <v>85782</v>
      </c>
      <c r="J13" s="1174">
        <f t="shared" si="5"/>
        <v>0</v>
      </c>
      <c r="K13" s="1494">
        <f t="shared" si="5"/>
        <v>0</v>
      </c>
    </row>
    <row r="14" spans="1:12" ht="19.5" customHeight="1">
      <c r="A14" s="1021"/>
      <c r="B14" s="1021"/>
      <c r="C14" s="1022"/>
      <c r="D14" s="1021"/>
      <c r="E14" s="1021" t="s">
        <v>887</v>
      </c>
      <c r="F14" s="1174">
        <f t="shared" ref="F14:G28" si="6">H14+J14</f>
        <v>0</v>
      </c>
      <c r="G14" s="1174">
        <f t="shared" si="6"/>
        <v>0</v>
      </c>
      <c r="H14" s="1003">
        <v>0</v>
      </c>
      <c r="I14" s="1003">
        <f>'鄉庫收支月報表(113年7月)'!I14+'鄉庫收支月報表(113年8月)'!H14</f>
        <v>0</v>
      </c>
      <c r="J14" s="1003">
        <v>0</v>
      </c>
      <c r="K14" s="1489">
        <f>'鄉庫收支月報表(113年7月)'!K14+'鄉庫收支月報表(113年8月)'!J14</f>
        <v>0</v>
      </c>
    </row>
    <row r="15" spans="1:12" ht="19.5" customHeight="1">
      <c r="A15" s="1021"/>
      <c r="B15" s="1021"/>
      <c r="C15" s="1022"/>
      <c r="D15" s="1021"/>
      <c r="E15" s="1021" t="s">
        <v>888</v>
      </c>
      <c r="F15" s="1174">
        <f t="shared" si="6"/>
        <v>3326</v>
      </c>
      <c r="G15" s="1174">
        <f t="shared" si="6"/>
        <v>85782</v>
      </c>
      <c r="H15" s="1003">
        <v>3326</v>
      </c>
      <c r="I15" s="1003">
        <f>'鄉庫收支月報表(113年7月)'!I15+'鄉庫收支月報表(113年8月)'!H15</f>
        <v>85782</v>
      </c>
      <c r="J15" s="1003">
        <v>0</v>
      </c>
      <c r="K15" s="1489">
        <f>'鄉庫收支月報表(113年7月)'!K15+'鄉庫收支月報表(113年8月)'!J15</f>
        <v>0</v>
      </c>
    </row>
    <row r="16" spans="1:12" ht="19.5" customHeight="1">
      <c r="A16" s="1021"/>
      <c r="B16" s="1021"/>
      <c r="C16" s="1022"/>
      <c r="D16" s="1021" t="s">
        <v>889</v>
      </c>
      <c r="E16" s="1021"/>
      <c r="F16" s="1174">
        <f t="shared" si="6"/>
        <v>11894000</v>
      </c>
      <c r="G16" s="1174">
        <f t="shared" si="6"/>
        <v>126615595</v>
      </c>
      <c r="H16" s="1003">
        <v>11894000</v>
      </c>
      <c r="I16" s="1003">
        <f>'鄉庫收支月報表(113年7月)'!I16+'鄉庫收支月報表(113年8月)'!H16</f>
        <v>126615595</v>
      </c>
      <c r="J16" s="1003">
        <v>0</v>
      </c>
      <c r="K16" s="1489">
        <f>'鄉庫收支月報表(113年7月)'!K16+'鄉庫收支月報表(113年8月)'!J16</f>
        <v>0</v>
      </c>
    </row>
    <row r="17" spans="1:11" ht="19.5" customHeight="1">
      <c r="A17" s="1021"/>
      <c r="B17" s="1021"/>
      <c r="C17" s="1022"/>
      <c r="D17" s="1021" t="s">
        <v>890</v>
      </c>
      <c r="E17" s="1021"/>
      <c r="F17" s="1174">
        <f t="shared" si="6"/>
        <v>0</v>
      </c>
      <c r="G17" s="1174">
        <f t="shared" si="6"/>
        <v>0</v>
      </c>
      <c r="H17" s="1003">
        <v>0</v>
      </c>
      <c r="I17" s="1003">
        <f>'鄉庫收支月報表(113年7月)'!I17+'鄉庫收支月報表(113年8月)'!H17</f>
        <v>0</v>
      </c>
      <c r="J17" s="1003">
        <v>0</v>
      </c>
      <c r="K17" s="1489">
        <f>'鄉庫收支月報表(113年7月)'!K17+'鄉庫收支月報表(113年8月)'!J17</f>
        <v>0</v>
      </c>
    </row>
    <row r="18" spans="1:11" ht="19.5" customHeight="1">
      <c r="A18" s="1021"/>
      <c r="B18" s="1021"/>
      <c r="C18" s="1023" t="s">
        <v>891</v>
      </c>
      <c r="D18" s="1021"/>
      <c r="E18" s="1021"/>
      <c r="F18" s="1174">
        <f t="shared" si="6"/>
        <v>0</v>
      </c>
      <c r="G18" s="1174">
        <f t="shared" si="6"/>
        <v>0</v>
      </c>
      <c r="H18" s="1003">
        <v>0</v>
      </c>
      <c r="I18" s="1003">
        <f>'鄉庫收支月報表(113年7月)'!I18+'鄉庫收支月報表(113年8月)'!H18</f>
        <v>0</v>
      </c>
      <c r="J18" s="1003">
        <v>0</v>
      </c>
      <c r="K18" s="1489">
        <f>'鄉庫收支月報表(113年7月)'!K18+'鄉庫收支月報表(113年8月)'!J18</f>
        <v>0</v>
      </c>
    </row>
    <row r="19" spans="1:11" ht="19.5" customHeight="1">
      <c r="A19" s="1021"/>
      <c r="B19" s="1021"/>
      <c r="C19" s="1023" t="s">
        <v>892</v>
      </c>
      <c r="D19" s="1021"/>
      <c r="E19" s="1021"/>
      <c r="F19" s="1174">
        <f t="shared" si="6"/>
        <v>24064</v>
      </c>
      <c r="G19" s="1174">
        <f t="shared" si="6"/>
        <v>37654</v>
      </c>
      <c r="H19" s="1003">
        <v>24064</v>
      </c>
      <c r="I19" s="1003">
        <f>'鄉庫收支月報表(113年7月)'!I19+'鄉庫收支月報表(113年8月)'!H19</f>
        <v>37654</v>
      </c>
      <c r="J19" s="1003">
        <v>0</v>
      </c>
      <c r="K19" s="1489">
        <f>'鄉庫收支月報表(113年7月)'!K19+'鄉庫收支月報表(113年8月)'!J19</f>
        <v>0</v>
      </c>
    </row>
    <row r="20" spans="1:11" ht="19.5" customHeight="1">
      <c r="A20" s="1021"/>
      <c r="B20" s="1021"/>
      <c r="C20" s="1023" t="s">
        <v>893</v>
      </c>
      <c r="D20" s="1021"/>
      <c r="E20" s="1021"/>
      <c r="F20" s="1174">
        <f t="shared" si="6"/>
        <v>504370</v>
      </c>
      <c r="G20" s="1174">
        <f t="shared" si="6"/>
        <v>5208774</v>
      </c>
      <c r="H20" s="1003">
        <v>504370</v>
      </c>
      <c r="I20" s="1003">
        <f>'鄉庫收支月報表(113年7月)'!I20+'鄉庫收支月報表(113年8月)'!H20</f>
        <v>5208774</v>
      </c>
      <c r="J20" s="1003">
        <v>0</v>
      </c>
      <c r="K20" s="1489">
        <f>'鄉庫收支月報表(113年7月)'!K20+'鄉庫收支月報表(113年8月)'!J20</f>
        <v>0</v>
      </c>
    </row>
    <row r="21" spans="1:11" ht="19.5" customHeight="1">
      <c r="A21" s="1021"/>
      <c r="B21" s="1021"/>
      <c r="C21" s="1023" t="s">
        <v>894</v>
      </c>
      <c r="D21" s="1021"/>
      <c r="E21" s="1021"/>
      <c r="F21" s="1174">
        <f t="shared" si="6"/>
        <v>0</v>
      </c>
      <c r="G21" s="1174">
        <f t="shared" si="6"/>
        <v>0</v>
      </c>
      <c r="H21" s="1003">
        <v>0</v>
      </c>
      <c r="I21" s="1003">
        <f>'鄉庫收支月報表(113年7月)'!I21+'鄉庫收支月報表(113年8月)'!H21</f>
        <v>0</v>
      </c>
      <c r="J21" s="1003">
        <v>0</v>
      </c>
      <c r="K21" s="1489">
        <f>'鄉庫收支月報表(113年7月)'!K21+'鄉庫收支月報表(113年8月)'!J21</f>
        <v>0</v>
      </c>
    </row>
    <row r="22" spans="1:11" ht="19.5" customHeight="1">
      <c r="A22" s="1021"/>
      <c r="B22" s="1021"/>
      <c r="C22" s="1023" t="s">
        <v>895</v>
      </c>
      <c r="D22" s="1021"/>
      <c r="E22" s="1021"/>
      <c r="F22" s="1174">
        <f t="shared" si="6"/>
        <v>96000</v>
      </c>
      <c r="G22" s="1174">
        <f t="shared" si="6"/>
        <v>608459</v>
      </c>
      <c r="H22" s="1174">
        <f>SUM(H23:H24)</f>
        <v>96000</v>
      </c>
      <c r="I22" s="1174">
        <f t="shared" ref="I22:K22" si="7">SUM(I23:I24)</f>
        <v>608459</v>
      </c>
      <c r="J22" s="1174">
        <f t="shared" si="7"/>
        <v>0</v>
      </c>
      <c r="K22" s="1494">
        <f t="shared" si="7"/>
        <v>0</v>
      </c>
    </row>
    <row r="23" spans="1:11" ht="19.5" customHeight="1">
      <c r="A23" s="1021"/>
      <c r="B23" s="1021"/>
      <c r="C23" s="1005"/>
      <c r="D23" s="1023" t="s">
        <v>896</v>
      </c>
      <c r="E23" s="1021"/>
      <c r="F23" s="1174">
        <f t="shared" si="6"/>
        <v>96000</v>
      </c>
      <c r="G23" s="1174">
        <f t="shared" si="6"/>
        <v>608459</v>
      </c>
      <c r="H23" s="1003">
        <v>96000</v>
      </c>
      <c r="I23" s="1003">
        <f>'鄉庫收支月報表(113年7月)'!I23+'鄉庫收支月報表(113年8月)'!H23</f>
        <v>608459</v>
      </c>
      <c r="J23" s="1003">
        <v>0</v>
      </c>
      <c r="K23" s="1489">
        <f>'鄉庫收支月報表(113年7月)'!K23+'鄉庫收支月報表(113年8月)'!J23</f>
        <v>0</v>
      </c>
    </row>
    <row r="24" spans="1:11" ht="19.5" customHeight="1">
      <c r="A24" s="1021"/>
      <c r="B24" s="1021"/>
      <c r="C24" s="1021"/>
      <c r="D24" s="1021" t="s">
        <v>897</v>
      </c>
      <c r="E24" s="1021"/>
      <c r="F24" s="1174">
        <f t="shared" si="6"/>
        <v>0</v>
      </c>
      <c r="G24" s="1174">
        <f t="shared" si="6"/>
        <v>0</v>
      </c>
      <c r="H24" s="1003">
        <v>0</v>
      </c>
      <c r="I24" s="1003">
        <f>'鄉庫收支月報表(113年7月)'!I24+'鄉庫收支月報表(113年8月)'!H24</f>
        <v>0</v>
      </c>
      <c r="J24" s="1003">
        <v>0</v>
      </c>
      <c r="K24" s="1489">
        <f>'鄉庫收支月報表(113年7月)'!K24+'鄉庫收支月報表(113年8月)'!J24</f>
        <v>0</v>
      </c>
    </row>
    <row r="25" spans="1:11" ht="19.5" customHeight="1">
      <c r="A25" s="1021"/>
      <c r="B25" s="1021"/>
      <c r="C25" s="1021" t="s">
        <v>898</v>
      </c>
      <c r="D25" s="1021"/>
      <c r="E25" s="1021"/>
      <c r="F25" s="1174">
        <f t="shared" si="6"/>
        <v>0</v>
      </c>
      <c r="G25" s="1174">
        <f t="shared" si="6"/>
        <v>0</v>
      </c>
      <c r="H25" s="1174">
        <f>SUM(H26:H28)</f>
        <v>0</v>
      </c>
      <c r="I25" s="1174">
        <v>0</v>
      </c>
      <c r="J25" s="1174">
        <v>0</v>
      </c>
      <c r="K25" s="1494">
        <v>0</v>
      </c>
    </row>
    <row r="26" spans="1:11" ht="19.5" customHeight="1">
      <c r="A26" s="1021"/>
      <c r="B26" s="1021"/>
      <c r="C26" s="1021"/>
      <c r="D26" s="1021" t="s">
        <v>899</v>
      </c>
      <c r="E26" s="1021"/>
      <c r="F26" s="1174">
        <f t="shared" si="6"/>
        <v>0</v>
      </c>
      <c r="G26" s="1174">
        <f t="shared" si="6"/>
        <v>0</v>
      </c>
      <c r="H26" s="1003">
        <v>0</v>
      </c>
      <c r="I26" s="1003">
        <f>'鄉庫收支月報表(113年7月)'!I26+'鄉庫收支月報表(113年8月)'!H26</f>
        <v>0</v>
      </c>
      <c r="J26" s="1003">
        <v>0</v>
      </c>
      <c r="K26" s="1489">
        <f>'鄉庫收支月報表(113年7月)'!K26+'鄉庫收支月報表(113年8月)'!J26</f>
        <v>0</v>
      </c>
    </row>
    <row r="27" spans="1:11" ht="19.5" customHeight="1">
      <c r="A27" s="1021"/>
      <c r="B27" s="1021"/>
      <c r="C27" s="1021"/>
      <c r="D27" s="1021" t="s">
        <v>900</v>
      </c>
      <c r="E27" s="1021"/>
      <c r="F27" s="1174">
        <f t="shared" si="6"/>
        <v>0</v>
      </c>
      <c r="G27" s="1174">
        <f t="shared" si="6"/>
        <v>0</v>
      </c>
      <c r="H27" s="1003">
        <v>0</v>
      </c>
      <c r="I27" s="1003">
        <f>'鄉庫收支月報表(113年7月)'!I27+'鄉庫收支月報表(113年8月)'!H27</f>
        <v>0</v>
      </c>
      <c r="J27" s="1003">
        <v>0</v>
      </c>
      <c r="K27" s="1489">
        <f>'鄉庫收支月報表(113年7月)'!K27+'鄉庫收支月報表(113年8月)'!J27</f>
        <v>0</v>
      </c>
    </row>
    <row r="28" spans="1:11" ht="19.5" customHeight="1">
      <c r="A28" s="1021"/>
      <c r="B28" s="1021"/>
      <c r="C28" s="1021"/>
      <c r="D28" s="1021" t="s">
        <v>901</v>
      </c>
      <c r="E28" s="1021"/>
      <c r="F28" s="1174">
        <f t="shared" si="6"/>
        <v>0</v>
      </c>
      <c r="G28" s="1174">
        <f t="shared" si="6"/>
        <v>0</v>
      </c>
      <c r="H28" s="1003">
        <v>0</v>
      </c>
      <c r="I28" s="1003">
        <f>'鄉庫收支月報表(113年7月)'!I28+'鄉庫收支月報表(113年8月)'!H28</f>
        <v>0</v>
      </c>
      <c r="J28" s="1003">
        <v>0</v>
      </c>
      <c r="K28" s="1489">
        <f>'鄉庫收支月報表(113年7月)'!K28+'鄉庫收支月報表(113年8月)'!J28</f>
        <v>0</v>
      </c>
    </row>
    <row r="29" spans="1:11" ht="18.600000000000001" customHeight="1">
      <c r="A29" s="1730" t="s">
        <v>2178</v>
      </c>
      <c r="B29" s="1730"/>
      <c r="C29" s="1730"/>
      <c r="D29" s="1730"/>
      <c r="E29" s="1731"/>
      <c r="F29" s="1734" t="s">
        <v>2179</v>
      </c>
      <c r="G29" s="1735"/>
      <c r="H29" s="1018" t="s">
        <v>2180</v>
      </c>
      <c r="I29" s="1019" t="s">
        <v>878</v>
      </c>
      <c r="J29" s="1018" t="s">
        <v>2181</v>
      </c>
      <c r="K29" s="1488" t="s">
        <v>879</v>
      </c>
    </row>
    <row r="30" spans="1:11" ht="18.600000000000001" customHeight="1">
      <c r="A30" s="1732"/>
      <c r="B30" s="1732"/>
      <c r="C30" s="1732"/>
      <c r="D30" s="1732"/>
      <c r="E30" s="1733"/>
      <c r="F30" s="1007" t="s">
        <v>2182</v>
      </c>
      <c r="G30" s="1007" t="s">
        <v>2183</v>
      </c>
      <c r="H30" s="1007" t="s">
        <v>2182</v>
      </c>
      <c r="I30" s="1007" t="s">
        <v>2183</v>
      </c>
      <c r="J30" s="1007" t="s">
        <v>2182</v>
      </c>
      <c r="K30" s="1487" t="s">
        <v>2183</v>
      </c>
    </row>
    <row r="31" spans="1:11" ht="19.5" customHeight="1">
      <c r="A31" s="1021"/>
      <c r="B31" s="1021"/>
      <c r="C31" s="1021" t="s">
        <v>902</v>
      </c>
      <c r="D31" s="1021"/>
      <c r="E31" s="1021"/>
      <c r="F31" s="1174">
        <f>H31+J31</f>
        <v>7911117</v>
      </c>
      <c r="G31" s="1174">
        <f>I31+K31</f>
        <v>51866209</v>
      </c>
      <c r="H31" s="1174">
        <f>SUM(H32:H33)</f>
        <v>2974341</v>
      </c>
      <c r="I31" s="1174">
        <f t="shared" ref="I31:K31" si="8">SUM(I32:I33)</f>
        <v>24843946</v>
      </c>
      <c r="J31" s="1174">
        <f t="shared" si="8"/>
        <v>4936776</v>
      </c>
      <c r="K31" s="1494">
        <f t="shared" si="8"/>
        <v>27022263</v>
      </c>
    </row>
    <row r="32" spans="1:11" ht="19.5" customHeight="1">
      <c r="A32" s="1021"/>
      <c r="B32" s="1021"/>
      <c r="C32" s="1021"/>
      <c r="D32" s="1021" t="s">
        <v>903</v>
      </c>
      <c r="E32" s="1021"/>
      <c r="F32" s="1174">
        <f t="shared" ref="F32:G42" si="9">H32+J32</f>
        <v>7911117</v>
      </c>
      <c r="G32" s="1174">
        <f t="shared" si="9"/>
        <v>51866209</v>
      </c>
      <c r="H32" s="1003">
        <v>2974341</v>
      </c>
      <c r="I32" s="1003">
        <f>'鄉庫收支月報表(113年7月)'!I32+'鄉庫收支月報表(113年8月)'!H32</f>
        <v>24843946</v>
      </c>
      <c r="J32" s="1003">
        <v>4936776</v>
      </c>
      <c r="K32" s="1489">
        <f>'鄉庫收支月報表(113年7月)'!K32+'鄉庫收支月報表(113年8月)'!J32</f>
        <v>27022263</v>
      </c>
    </row>
    <row r="33" spans="1:11" ht="19.5" customHeight="1">
      <c r="A33" s="1021"/>
      <c r="B33" s="1021"/>
      <c r="C33" s="1021"/>
      <c r="D33" s="1021" t="s">
        <v>904</v>
      </c>
      <c r="E33" s="1021"/>
      <c r="F33" s="1174">
        <f t="shared" si="9"/>
        <v>0</v>
      </c>
      <c r="G33" s="1174">
        <f t="shared" si="9"/>
        <v>0</v>
      </c>
      <c r="H33" s="1003">
        <v>0</v>
      </c>
      <c r="I33" s="1003">
        <f>'鄉庫收支月報表(113年7月)'!I33+'鄉庫收支月報表(113年8月)'!H33</f>
        <v>0</v>
      </c>
      <c r="J33" s="1003">
        <v>0</v>
      </c>
      <c r="K33" s="1489">
        <f>'鄉庫收支月報表(113年7月)'!K33+'鄉庫收支月報表(113年8月)'!J33</f>
        <v>0</v>
      </c>
    </row>
    <row r="34" spans="1:11" ht="19.5" customHeight="1">
      <c r="A34" s="1021"/>
      <c r="B34" s="1021"/>
      <c r="C34" s="1021" t="s">
        <v>905</v>
      </c>
      <c r="D34" s="1021"/>
      <c r="E34" s="1021"/>
      <c r="F34" s="1174">
        <f t="shared" si="9"/>
        <v>0</v>
      </c>
      <c r="G34" s="1174">
        <f t="shared" si="9"/>
        <v>0</v>
      </c>
      <c r="H34" s="1003">
        <v>0</v>
      </c>
      <c r="I34" s="1003">
        <f>'鄉庫收支月報表(113年7月)'!I34+'鄉庫收支月報表(113年8月)'!H34</f>
        <v>0</v>
      </c>
      <c r="J34" s="1003">
        <v>0</v>
      </c>
      <c r="K34" s="1489">
        <f>'鄉庫收支月報表(113年7月)'!K34+'鄉庫收支月報表(113年8月)'!J34</f>
        <v>0</v>
      </c>
    </row>
    <row r="35" spans="1:11" ht="19.5" customHeight="1">
      <c r="A35" s="1021"/>
      <c r="B35" s="1021"/>
      <c r="C35" s="1021" t="s">
        <v>906</v>
      </c>
      <c r="D35" s="1021"/>
      <c r="E35" s="1021"/>
      <c r="F35" s="1174">
        <f t="shared" si="9"/>
        <v>0</v>
      </c>
      <c r="G35" s="1174">
        <f t="shared" si="9"/>
        <v>0</v>
      </c>
      <c r="H35" s="1003">
        <v>0</v>
      </c>
      <c r="I35" s="1003">
        <f>'鄉庫收支月報表(113年7月)'!I35+'鄉庫收支月報表(113年8月)'!H35</f>
        <v>0</v>
      </c>
      <c r="J35" s="1003">
        <v>0</v>
      </c>
      <c r="K35" s="1489">
        <f>'鄉庫收支月報表(113年7月)'!K35+'鄉庫收支月報表(113年8月)'!J35</f>
        <v>0</v>
      </c>
    </row>
    <row r="36" spans="1:11" ht="19.5" customHeight="1">
      <c r="A36" s="1021"/>
      <c r="B36" s="1021"/>
      <c r="C36" s="1021" t="s">
        <v>907</v>
      </c>
      <c r="D36" s="1021"/>
      <c r="E36" s="1021"/>
      <c r="F36" s="1174">
        <f t="shared" si="9"/>
        <v>212400</v>
      </c>
      <c r="G36" s="1174">
        <f t="shared" si="9"/>
        <v>1247831</v>
      </c>
      <c r="H36" s="1003">
        <v>191272</v>
      </c>
      <c r="I36" s="1003">
        <f>'鄉庫收支月報表(113年7月)'!I36+'鄉庫收支月報表(113年8月)'!H36</f>
        <v>1174815</v>
      </c>
      <c r="J36" s="1003">
        <v>21128</v>
      </c>
      <c r="K36" s="1489">
        <f>'鄉庫收支月報表(113年7月)'!K36+'鄉庫收支月報表(113年8月)'!J36</f>
        <v>73016</v>
      </c>
    </row>
    <row r="37" spans="1:11" ht="19.5" customHeight="1">
      <c r="A37" s="1021"/>
      <c r="B37" s="1021" t="s">
        <v>955</v>
      </c>
      <c r="C37" s="1021"/>
      <c r="D37" s="1021"/>
      <c r="E37" s="1021"/>
      <c r="F37" s="1174">
        <f t="shared" si="9"/>
        <v>0</v>
      </c>
      <c r="G37" s="1174">
        <f t="shared" si="9"/>
        <v>0</v>
      </c>
      <c r="H37" s="1003">
        <f>SUM(H38)</f>
        <v>0</v>
      </c>
      <c r="I37" s="1003">
        <f t="shared" ref="I37:K37" si="10">SUM(I38)</f>
        <v>0</v>
      </c>
      <c r="J37" s="1003">
        <f t="shared" si="10"/>
        <v>0</v>
      </c>
      <c r="K37" s="1489">
        <f t="shared" si="10"/>
        <v>0</v>
      </c>
    </row>
    <row r="38" spans="1:11" ht="19.5" customHeight="1">
      <c r="A38" s="1021"/>
      <c r="B38" s="1021"/>
      <c r="C38" s="1021" t="s">
        <v>908</v>
      </c>
      <c r="D38" s="1021"/>
      <c r="E38" s="1021"/>
      <c r="F38" s="1174">
        <f t="shared" si="9"/>
        <v>0</v>
      </c>
      <c r="G38" s="1174">
        <f t="shared" si="9"/>
        <v>0</v>
      </c>
      <c r="H38" s="1003">
        <f>SUM(H39:H42)</f>
        <v>0</v>
      </c>
      <c r="I38" s="1003">
        <f t="shared" ref="I38:K38" si="11">SUM(I39:I42)</f>
        <v>0</v>
      </c>
      <c r="J38" s="1003">
        <f t="shared" si="11"/>
        <v>0</v>
      </c>
      <c r="K38" s="1489">
        <f t="shared" si="11"/>
        <v>0</v>
      </c>
    </row>
    <row r="39" spans="1:11" ht="19.5" customHeight="1">
      <c r="A39" s="1021"/>
      <c r="B39" s="1021"/>
      <c r="C39" s="1021"/>
      <c r="D39" s="1021" t="s">
        <v>909</v>
      </c>
      <c r="E39" s="1021"/>
      <c r="F39" s="1174">
        <f t="shared" si="9"/>
        <v>0</v>
      </c>
      <c r="G39" s="1174">
        <f t="shared" si="9"/>
        <v>0</v>
      </c>
      <c r="H39" s="1003">
        <v>0</v>
      </c>
      <c r="I39" s="1003">
        <f>'鄉庫收支月報表(113年7月)'!I39+'鄉庫收支月報表(113年8月)'!H39</f>
        <v>0</v>
      </c>
      <c r="J39" s="1003">
        <v>0</v>
      </c>
      <c r="K39" s="1489">
        <f>'鄉庫收支月報表(113年7月)'!K39+'鄉庫收支月報表(113年8月)'!J39</f>
        <v>0</v>
      </c>
    </row>
    <row r="40" spans="1:11" ht="19.5" customHeight="1">
      <c r="A40" s="1021"/>
      <c r="B40" s="1021"/>
      <c r="C40" s="1021"/>
      <c r="D40" s="1021" t="s">
        <v>910</v>
      </c>
      <c r="E40" s="1021"/>
      <c r="F40" s="1174">
        <f t="shared" si="9"/>
        <v>0</v>
      </c>
      <c r="G40" s="1174">
        <f t="shared" si="9"/>
        <v>0</v>
      </c>
      <c r="H40" s="1003">
        <v>0</v>
      </c>
      <c r="I40" s="1003">
        <f>'鄉庫收支月報表(113年7月)'!I40+'鄉庫收支月報表(113年8月)'!H40</f>
        <v>0</v>
      </c>
      <c r="J40" s="1003">
        <v>0</v>
      </c>
      <c r="K40" s="1489">
        <f>'鄉庫收支月報表(113年7月)'!K40+'鄉庫收支月報表(113年8月)'!J40</f>
        <v>0</v>
      </c>
    </row>
    <row r="41" spans="1:11" ht="19.5" customHeight="1">
      <c r="A41" s="1021"/>
      <c r="B41" s="1021"/>
      <c r="C41" s="1021"/>
      <c r="D41" s="1021" t="s">
        <v>911</v>
      </c>
      <c r="E41" s="1021"/>
      <c r="F41" s="1174">
        <f t="shared" si="9"/>
        <v>0</v>
      </c>
      <c r="G41" s="1174">
        <f t="shared" si="9"/>
        <v>0</v>
      </c>
      <c r="H41" s="1003">
        <v>0</v>
      </c>
      <c r="I41" s="1003">
        <f>'鄉庫收支月報表(113年7月)'!I41+'鄉庫收支月報表(113年8月)'!H41</f>
        <v>0</v>
      </c>
      <c r="J41" s="1003">
        <v>0</v>
      </c>
      <c r="K41" s="1489">
        <f>'鄉庫收支月報表(113年7月)'!K41+'鄉庫收支月報表(113年8月)'!J41</f>
        <v>0</v>
      </c>
    </row>
    <row r="42" spans="1:11" ht="19.5" customHeight="1">
      <c r="A42" s="1021"/>
      <c r="B42" s="1021"/>
      <c r="C42" s="1021"/>
      <c r="D42" s="1021" t="s">
        <v>897</v>
      </c>
      <c r="E42" s="1021"/>
      <c r="F42" s="1174">
        <f t="shared" si="9"/>
        <v>0</v>
      </c>
      <c r="G42" s="1174">
        <f t="shared" si="9"/>
        <v>0</v>
      </c>
      <c r="H42" s="1003"/>
      <c r="I42" s="1003">
        <f>'鄉庫收支月報表(113年7月)'!I42+'鄉庫收支月報表(113年8月)'!H42</f>
        <v>0</v>
      </c>
      <c r="J42" s="1003">
        <v>0</v>
      </c>
      <c r="K42" s="1489">
        <f>'鄉庫收支月報表(113年7月)'!K42+'鄉庫收支月報表(113年8月)'!J42</f>
        <v>0</v>
      </c>
    </row>
    <row r="43" spans="1:11" ht="19.5" customHeight="1">
      <c r="A43" s="1021"/>
      <c r="B43" s="1024" t="s">
        <v>912</v>
      </c>
      <c r="C43" s="1021"/>
      <c r="D43" s="1021"/>
      <c r="E43" s="1021"/>
      <c r="F43" s="1174">
        <f>F37+F7</f>
        <v>20761781</v>
      </c>
      <c r="G43" s="1174">
        <f t="shared" ref="G43:K43" si="12">G37+G7</f>
        <v>189489826</v>
      </c>
      <c r="H43" s="1174">
        <f t="shared" si="12"/>
        <v>15803877</v>
      </c>
      <c r="I43" s="1174">
        <f t="shared" si="12"/>
        <v>162394547</v>
      </c>
      <c r="J43" s="1174">
        <f t="shared" si="12"/>
        <v>4957904</v>
      </c>
      <c r="K43" s="1494">
        <f t="shared" si="12"/>
        <v>27095279</v>
      </c>
    </row>
    <row r="44" spans="1:11" ht="19.5" customHeight="1">
      <c r="A44" s="1021"/>
      <c r="B44" s="1021" t="s">
        <v>913</v>
      </c>
      <c r="C44" s="1021"/>
      <c r="D44" s="1021"/>
      <c r="E44" s="1021"/>
      <c r="F44" s="1509">
        <v>0</v>
      </c>
      <c r="G44" s="1003">
        <f>'鄉庫收支月報表(113年7月)'!G44+'鄉庫收支月報表(113年8月)'!F44</f>
        <v>0</v>
      </c>
      <c r="H44" s="1025"/>
      <c r="I44" s="1026"/>
      <c r="J44" s="1026"/>
      <c r="K44" s="1490"/>
    </row>
    <row r="45" spans="1:11" ht="19.5" customHeight="1">
      <c r="A45" s="1021"/>
      <c r="B45" s="1021" t="s">
        <v>914</v>
      </c>
      <c r="C45" s="1021"/>
      <c r="D45" s="1021"/>
      <c r="E45" s="1021"/>
      <c r="F45" s="1509">
        <v>0</v>
      </c>
      <c r="G45" s="1003">
        <f>'鄉庫收支月報表(113年7月)'!G45+'鄉庫收支月報表(113年8月)'!F45</f>
        <v>0</v>
      </c>
      <c r="H45" s="1027"/>
      <c r="I45" s="1028"/>
      <c r="J45" s="1028"/>
      <c r="K45" s="1491"/>
    </row>
    <row r="46" spans="1:11" ht="19.5" customHeight="1">
      <c r="A46" s="1021"/>
      <c r="B46" s="1021" t="s">
        <v>915</v>
      </c>
      <c r="C46" s="1021"/>
      <c r="D46" s="1021"/>
      <c r="E46" s="1021"/>
      <c r="F46" s="1509">
        <v>0</v>
      </c>
      <c r="G46" s="1003">
        <f>'鄉庫收支月報表(113年7月)'!G46+'鄉庫收支月報表(113年8月)'!F46</f>
        <v>0</v>
      </c>
      <c r="H46" s="1027"/>
      <c r="I46" s="1028"/>
      <c r="J46" s="1028"/>
      <c r="K46" s="1491"/>
    </row>
    <row r="47" spans="1:11" ht="19.5" customHeight="1">
      <c r="A47" s="1021"/>
      <c r="B47" s="1021" t="s">
        <v>916</v>
      </c>
      <c r="C47" s="1021"/>
      <c r="D47" s="1021"/>
      <c r="E47" s="1021"/>
      <c r="F47" s="1509">
        <v>0</v>
      </c>
      <c r="G47" s="1003">
        <f>'鄉庫收支月報表(113年7月)'!G47+'鄉庫收支月報表(113年8月)'!F47</f>
        <v>0</v>
      </c>
      <c r="H47" s="1508"/>
      <c r="I47" s="1028"/>
      <c r="J47" s="1028"/>
      <c r="K47" s="1491"/>
    </row>
    <row r="48" spans="1:11" ht="19.5" customHeight="1">
      <c r="A48" s="1021"/>
      <c r="B48" s="1021" t="s">
        <v>917</v>
      </c>
      <c r="C48" s="1021"/>
      <c r="D48" s="1021"/>
      <c r="E48" s="1021"/>
      <c r="F48" s="1509">
        <v>0</v>
      </c>
      <c r="G48" s="1003">
        <f>'鄉庫收支月報表(113年7月)'!G48+'鄉庫收支月報表(113年8月)'!F48</f>
        <v>0</v>
      </c>
      <c r="H48" s="1027"/>
      <c r="I48" s="1028"/>
      <c r="J48" s="1028"/>
      <c r="K48" s="1491"/>
    </row>
    <row r="49" spans="1:11" ht="19.5" customHeight="1">
      <c r="A49" s="1021" t="s">
        <v>918</v>
      </c>
      <c r="B49" s="1021"/>
      <c r="C49" s="1021"/>
      <c r="D49" s="1021"/>
      <c r="E49" s="1021"/>
      <c r="F49" s="1509">
        <v>0</v>
      </c>
      <c r="G49" s="1003">
        <f>'鄉庫收支月報表(113年7月)'!G49+'鄉庫收支月報表(113年8月)'!F49</f>
        <v>0</v>
      </c>
      <c r="H49" s="1027"/>
      <c r="I49" s="1028"/>
      <c r="J49" s="1028"/>
      <c r="K49" s="1491"/>
    </row>
    <row r="50" spans="1:11" ht="19.5" customHeight="1">
      <c r="A50" s="1021"/>
      <c r="B50" s="1021" t="s">
        <v>919</v>
      </c>
      <c r="C50" s="1021"/>
      <c r="D50" s="1021"/>
      <c r="E50" s="1021"/>
      <c r="F50" s="1509">
        <v>0</v>
      </c>
      <c r="G50" s="1003">
        <f>'鄉庫收支月報表(113年7月)'!G50+'鄉庫收支月報表(113年8月)'!F50</f>
        <v>0</v>
      </c>
      <c r="H50" s="1027"/>
      <c r="I50" s="1028"/>
      <c r="J50" s="1028"/>
      <c r="K50" s="1491"/>
    </row>
    <row r="51" spans="1:11" ht="19.5" customHeight="1">
      <c r="A51" s="1024" t="s">
        <v>2184</v>
      </c>
      <c r="B51" s="1021"/>
      <c r="C51" s="1021"/>
      <c r="D51" s="1021"/>
      <c r="E51" s="1029"/>
      <c r="F51" s="1174">
        <f>SUM(F43:F50)</f>
        <v>20761781</v>
      </c>
      <c r="G51" s="1174">
        <f>SUM(G43:G50)</f>
        <v>189489826</v>
      </c>
      <c r="H51" s="1027"/>
      <c r="I51" s="1028"/>
      <c r="J51" s="1028"/>
      <c r="K51" s="1491"/>
    </row>
    <row r="52" spans="1:11" ht="19.5" customHeight="1">
      <c r="A52" s="1024" t="s">
        <v>920</v>
      </c>
      <c r="B52" s="1021"/>
      <c r="C52" s="1021"/>
      <c r="D52" s="1021"/>
      <c r="E52" s="1030"/>
      <c r="F52" s="1003">
        <f>'鄉庫收支月報表(113年7月)'!F128</f>
        <v>367337024</v>
      </c>
      <c r="G52" s="1003"/>
      <c r="H52" s="1027"/>
      <c r="I52" s="1028"/>
      <c r="J52" s="1028"/>
      <c r="K52" s="1491"/>
    </row>
    <row r="53" spans="1:11" ht="19.5" customHeight="1">
      <c r="A53" s="1024" t="s">
        <v>2185</v>
      </c>
      <c r="B53" s="1021"/>
      <c r="C53" s="1021"/>
      <c r="D53" s="1021"/>
      <c r="E53" s="1030"/>
      <c r="F53" s="1174">
        <f>SUM(F51:F52)</f>
        <v>388098805</v>
      </c>
      <c r="G53" s="1003"/>
      <c r="H53" s="1031"/>
      <c r="I53" s="1032"/>
      <c r="J53" s="1032"/>
      <c r="K53" s="1492"/>
    </row>
    <row r="54" spans="1:11" ht="18.600000000000001" customHeight="1">
      <c r="A54" s="1730" t="s">
        <v>2178</v>
      </c>
      <c r="B54" s="1730"/>
      <c r="C54" s="1730"/>
      <c r="D54" s="1730"/>
      <c r="E54" s="1731"/>
      <c r="F54" s="1744" t="s">
        <v>2179</v>
      </c>
      <c r="G54" s="1745"/>
      <c r="H54" s="1033" t="s">
        <v>2180</v>
      </c>
      <c r="I54" s="1034" t="s">
        <v>921</v>
      </c>
      <c r="J54" s="1033" t="s">
        <v>2181</v>
      </c>
      <c r="K54" s="1493" t="s">
        <v>922</v>
      </c>
    </row>
    <row r="55" spans="1:11" ht="18.600000000000001" customHeight="1">
      <c r="A55" s="1732"/>
      <c r="B55" s="1732"/>
      <c r="C55" s="1732"/>
      <c r="D55" s="1732"/>
      <c r="E55" s="1733"/>
      <c r="F55" s="1035" t="s">
        <v>2182</v>
      </c>
      <c r="G55" s="1035" t="s">
        <v>2183</v>
      </c>
      <c r="H55" s="1035" t="s">
        <v>2182</v>
      </c>
      <c r="I55" s="1035" t="s">
        <v>2183</v>
      </c>
      <c r="J55" s="1035" t="s">
        <v>2182</v>
      </c>
      <c r="K55" s="1486" t="s">
        <v>2183</v>
      </c>
    </row>
    <row r="56" spans="1:11" ht="19.5" customHeight="1">
      <c r="A56" s="1021"/>
      <c r="B56" s="1022" t="s">
        <v>923</v>
      </c>
      <c r="C56" s="1021"/>
      <c r="D56" s="1021"/>
      <c r="E56" s="1021"/>
      <c r="F56" s="1174">
        <f>H56+J56</f>
        <v>8873376</v>
      </c>
      <c r="G56" s="1174">
        <f>I56+K56</f>
        <v>79581937</v>
      </c>
      <c r="H56" s="1174">
        <f>H57+H62+H66+H71+H77+H82+H85+H88</f>
        <v>8873376</v>
      </c>
      <c r="I56" s="1174">
        <f t="shared" ref="I56:K56" si="13">I57+I62+I66+I71+I77+I82+I85+I88</f>
        <v>79581937</v>
      </c>
      <c r="J56" s="1174">
        <f t="shared" si="13"/>
        <v>0</v>
      </c>
      <c r="K56" s="1494">
        <f t="shared" si="13"/>
        <v>0</v>
      </c>
    </row>
    <row r="57" spans="1:11" ht="19.5" customHeight="1">
      <c r="A57" s="1021"/>
      <c r="B57" s="1021"/>
      <c r="C57" s="1022" t="s">
        <v>924</v>
      </c>
      <c r="D57" s="1021"/>
      <c r="E57" s="1021"/>
      <c r="F57" s="1174">
        <f t="shared" ref="F57:G79" si="14">H57+J57</f>
        <v>5235431</v>
      </c>
      <c r="G57" s="1174">
        <f t="shared" si="14"/>
        <v>44222521</v>
      </c>
      <c r="H57" s="1174">
        <f>SUM(H58:H61)</f>
        <v>5235431</v>
      </c>
      <c r="I57" s="1174">
        <f t="shared" ref="I57:K57" si="15">SUM(I58:I61)</f>
        <v>44222521</v>
      </c>
      <c r="J57" s="1174">
        <f t="shared" si="15"/>
        <v>0</v>
      </c>
      <c r="K57" s="1494">
        <f t="shared" si="15"/>
        <v>0</v>
      </c>
    </row>
    <row r="58" spans="1:11" ht="19.5" customHeight="1">
      <c r="A58" s="1021"/>
      <c r="B58" s="1021"/>
      <c r="C58" s="1022"/>
      <c r="D58" s="1021" t="s">
        <v>925</v>
      </c>
      <c r="E58" s="1021"/>
      <c r="F58" s="1174">
        <f t="shared" si="14"/>
        <v>1092611</v>
      </c>
      <c r="G58" s="1174">
        <f t="shared" si="14"/>
        <v>11580288</v>
      </c>
      <c r="H58" s="1003">
        <v>1092611</v>
      </c>
      <c r="I58" s="1003">
        <f>'鄉庫收支月報表(113年7月)'!I58+'鄉庫收支月報表(113年8月)'!H58</f>
        <v>11580288</v>
      </c>
      <c r="J58" s="1003">
        <v>0</v>
      </c>
      <c r="K58" s="1489">
        <f>'鄉庫收支月報表(113年7月)'!K58+'鄉庫收支月報表(113年8月)'!J58</f>
        <v>0</v>
      </c>
    </row>
    <row r="59" spans="1:11" ht="19.5" customHeight="1">
      <c r="A59" s="1021"/>
      <c r="B59" s="1021"/>
      <c r="C59" s="1022"/>
      <c r="D59" s="1021" t="s">
        <v>926</v>
      </c>
      <c r="E59" s="1021"/>
      <c r="F59" s="1174">
        <f t="shared" si="14"/>
        <v>1313240</v>
      </c>
      <c r="G59" s="1174">
        <f t="shared" si="14"/>
        <v>10929040</v>
      </c>
      <c r="H59" s="1003">
        <v>1313240</v>
      </c>
      <c r="I59" s="1003">
        <f>'鄉庫收支月報表(113年7月)'!I59+'鄉庫收支月報表(113年8月)'!H59</f>
        <v>10929040</v>
      </c>
      <c r="J59" s="1003">
        <v>0</v>
      </c>
      <c r="K59" s="1489">
        <f>'鄉庫收支月報表(113年7月)'!K59+'鄉庫收支月報表(113年8月)'!J59</f>
        <v>0</v>
      </c>
    </row>
    <row r="60" spans="1:11" ht="19.5" customHeight="1">
      <c r="A60" s="1021"/>
      <c r="B60" s="1021"/>
      <c r="C60" s="1022"/>
      <c r="D60" s="1021" t="s">
        <v>927</v>
      </c>
      <c r="E60" s="1021"/>
      <c r="F60" s="1174">
        <f t="shared" si="14"/>
        <v>2808563</v>
      </c>
      <c r="G60" s="1174">
        <f t="shared" si="14"/>
        <v>21621282</v>
      </c>
      <c r="H60" s="1003">
        <v>2808563</v>
      </c>
      <c r="I60" s="1003">
        <f>'鄉庫收支月報表(113年7月)'!I60+'鄉庫收支月報表(113年8月)'!H60</f>
        <v>21621282</v>
      </c>
      <c r="J60" s="1003">
        <v>0</v>
      </c>
      <c r="K60" s="1489">
        <f>'鄉庫收支月報表(113年7月)'!K60+'鄉庫收支月報表(113年8月)'!J60</f>
        <v>0</v>
      </c>
    </row>
    <row r="61" spans="1:11" ht="19.5" customHeight="1">
      <c r="A61" s="1021"/>
      <c r="B61" s="1021"/>
      <c r="C61" s="1022"/>
      <c r="D61" s="1021" t="s">
        <v>928</v>
      </c>
      <c r="E61" s="1021"/>
      <c r="F61" s="1174">
        <f t="shared" si="14"/>
        <v>21017</v>
      </c>
      <c r="G61" s="1174">
        <f t="shared" si="14"/>
        <v>91911</v>
      </c>
      <c r="H61" s="1003">
        <v>21017</v>
      </c>
      <c r="I61" s="1003">
        <f>'鄉庫收支月報表(113年7月)'!I61+'鄉庫收支月報表(113年8月)'!H61</f>
        <v>91911</v>
      </c>
      <c r="J61" s="1003">
        <v>0</v>
      </c>
      <c r="K61" s="1489">
        <f>'鄉庫收支月報表(113年7月)'!K61+'鄉庫收支月報表(113年8月)'!J61</f>
        <v>0</v>
      </c>
    </row>
    <row r="62" spans="1:11" ht="19.5" customHeight="1">
      <c r="A62" s="1021"/>
      <c r="B62" s="1021"/>
      <c r="C62" s="1022" t="s">
        <v>929</v>
      </c>
      <c r="D62" s="1021"/>
      <c r="E62" s="1021"/>
      <c r="F62" s="1174">
        <f t="shared" si="14"/>
        <v>149649</v>
      </c>
      <c r="G62" s="1174">
        <f t="shared" si="14"/>
        <v>3831036</v>
      </c>
      <c r="H62" s="1174">
        <f>SUM(H63:H65)</f>
        <v>149649</v>
      </c>
      <c r="I62" s="1174">
        <f t="shared" ref="I62:K62" si="16">SUM(I63:I65)</f>
        <v>3831036</v>
      </c>
      <c r="J62" s="1174">
        <f t="shared" si="16"/>
        <v>0</v>
      </c>
      <c r="K62" s="1494">
        <f t="shared" si="16"/>
        <v>0</v>
      </c>
    </row>
    <row r="63" spans="1:11" ht="19.5" customHeight="1">
      <c r="A63" s="1021"/>
      <c r="B63" s="1021"/>
      <c r="C63" s="1022"/>
      <c r="D63" s="1021" t="s">
        <v>930</v>
      </c>
      <c r="E63" s="1021"/>
      <c r="F63" s="1174">
        <f t="shared" si="14"/>
        <v>0</v>
      </c>
      <c r="G63" s="1174">
        <f t="shared" si="14"/>
        <v>0</v>
      </c>
      <c r="H63" s="1003">
        <v>0</v>
      </c>
      <c r="I63" s="1003">
        <f>'鄉庫收支月報表(113年7月)'!I63+'鄉庫收支月報表(113年8月)'!H63</f>
        <v>0</v>
      </c>
      <c r="J63" s="1003">
        <v>0</v>
      </c>
      <c r="K63" s="1489">
        <f>'鄉庫收支月報表(113年7月)'!K63+'鄉庫收支月報表(113年8月)'!J63</f>
        <v>0</v>
      </c>
    </row>
    <row r="64" spans="1:11" ht="19.5" customHeight="1">
      <c r="A64" s="1021"/>
      <c r="B64" s="1021"/>
      <c r="C64" s="1022"/>
      <c r="D64" s="1021" t="s">
        <v>931</v>
      </c>
      <c r="E64" s="1021"/>
      <c r="F64" s="1174">
        <f t="shared" si="14"/>
        <v>0</v>
      </c>
      <c r="G64" s="1174">
        <f t="shared" si="14"/>
        <v>0</v>
      </c>
      <c r="H64" s="1003">
        <v>0</v>
      </c>
      <c r="I64" s="1003">
        <f>'鄉庫收支月報表(113年7月)'!I64+'鄉庫收支月報表(113年8月)'!H64</f>
        <v>0</v>
      </c>
      <c r="J64" s="1003">
        <v>0</v>
      </c>
      <c r="K64" s="1489">
        <f>'鄉庫收支月報表(113年7月)'!K64+'鄉庫收支月報表(113年8月)'!J64</f>
        <v>0</v>
      </c>
    </row>
    <row r="65" spans="1:13" ht="19.5" customHeight="1">
      <c r="A65" s="1021"/>
      <c r="B65" s="1021"/>
      <c r="C65" s="1022"/>
      <c r="D65" s="1021" t="s">
        <v>932</v>
      </c>
      <c r="E65" s="1021"/>
      <c r="F65" s="1174">
        <f t="shared" si="14"/>
        <v>149649</v>
      </c>
      <c r="G65" s="1174">
        <f t="shared" si="14"/>
        <v>3831036</v>
      </c>
      <c r="H65" s="1003">
        <v>149649</v>
      </c>
      <c r="I65" s="1003">
        <f>'鄉庫收支月報表(113年7月)'!I65+'鄉庫收支月報表(113年8月)'!H65</f>
        <v>3831036</v>
      </c>
      <c r="J65" s="1003">
        <v>0</v>
      </c>
      <c r="K65" s="1489">
        <f>'鄉庫收支月報表(113年7月)'!K65+'鄉庫收支月報表(113年8月)'!J65</f>
        <v>0</v>
      </c>
    </row>
    <row r="66" spans="1:13" ht="19.5" customHeight="1">
      <c r="A66" s="1021"/>
      <c r="B66" s="1021"/>
      <c r="C66" s="1022" t="s">
        <v>933</v>
      </c>
      <c r="D66" s="1021"/>
      <c r="E66" s="1021"/>
      <c r="F66" s="1174">
        <f t="shared" si="14"/>
        <v>1502649</v>
      </c>
      <c r="G66" s="1174">
        <f t="shared" si="14"/>
        <v>11613674</v>
      </c>
      <c r="H66" s="1174">
        <f>SUM(H67:H70)</f>
        <v>1502649</v>
      </c>
      <c r="I66" s="1174">
        <f t="shared" ref="I66:K66" si="17">SUM(I67:I70)</f>
        <v>11613674</v>
      </c>
      <c r="J66" s="1174">
        <f t="shared" si="17"/>
        <v>0</v>
      </c>
      <c r="K66" s="1494">
        <f t="shared" si="17"/>
        <v>0</v>
      </c>
    </row>
    <row r="67" spans="1:13" ht="19.5" customHeight="1">
      <c r="A67" s="1021"/>
      <c r="B67" s="1021"/>
      <c r="C67" s="1022"/>
      <c r="D67" s="1021" t="s">
        <v>934</v>
      </c>
      <c r="E67" s="1021"/>
      <c r="F67" s="1174">
        <f t="shared" si="14"/>
        <v>566017</v>
      </c>
      <c r="G67" s="1174">
        <f t="shared" si="14"/>
        <v>5235184</v>
      </c>
      <c r="H67" s="1003">
        <v>566017</v>
      </c>
      <c r="I67" s="1003">
        <f>'鄉庫收支月報表(113年7月)'!I67+'鄉庫收支月報表(113年8月)'!H67</f>
        <v>5235184</v>
      </c>
      <c r="J67" s="1003">
        <v>0</v>
      </c>
      <c r="K67" s="1489">
        <f>'鄉庫收支月報表(113年7月)'!K67+'鄉庫收支月報表(113年8月)'!J67</f>
        <v>0</v>
      </c>
    </row>
    <row r="68" spans="1:13" ht="19.5" customHeight="1">
      <c r="A68" s="1021"/>
      <c r="B68" s="1021"/>
      <c r="C68" s="1022"/>
      <c r="D68" s="1021" t="s">
        <v>935</v>
      </c>
      <c r="E68" s="1021"/>
      <c r="F68" s="1174">
        <f t="shared" si="14"/>
        <v>0</v>
      </c>
      <c r="G68" s="1174">
        <f t="shared" si="14"/>
        <v>4310</v>
      </c>
      <c r="H68" s="1003">
        <v>0</v>
      </c>
      <c r="I68" s="1003">
        <f>'鄉庫收支月報表(113年7月)'!I68+'鄉庫收支月報表(113年8月)'!H68</f>
        <v>4310</v>
      </c>
      <c r="J68" s="1003">
        <v>0</v>
      </c>
      <c r="K68" s="1489">
        <f>'鄉庫收支月報表(113年7月)'!K68+'鄉庫收支月報表(113年8月)'!J68</f>
        <v>0</v>
      </c>
    </row>
    <row r="69" spans="1:13" ht="19.5" customHeight="1">
      <c r="A69" s="1021"/>
      <c r="B69" s="1021"/>
      <c r="C69" s="1022"/>
      <c r="D69" s="1021" t="s">
        <v>936</v>
      </c>
      <c r="E69" s="1021"/>
      <c r="F69" s="1174">
        <f t="shared" si="14"/>
        <v>0</v>
      </c>
      <c r="G69" s="1174">
        <f t="shared" si="14"/>
        <v>0</v>
      </c>
      <c r="H69" s="1003">
        <v>0</v>
      </c>
      <c r="I69" s="1003">
        <f>'鄉庫收支月報表(113年7月)'!I69+'鄉庫收支月報表(113年8月)'!H69</f>
        <v>0</v>
      </c>
      <c r="J69" s="1003">
        <v>0</v>
      </c>
      <c r="K69" s="1489">
        <f>'鄉庫收支月報表(113年7月)'!K69+'鄉庫收支月報表(113年8月)'!J69</f>
        <v>0</v>
      </c>
    </row>
    <row r="70" spans="1:13" ht="19.5" customHeight="1">
      <c r="A70" s="1021"/>
      <c r="B70" s="1021"/>
      <c r="C70" s="1022"/>
      <c r="D70" s="1021" t="s">
        <v>937</v>
      </c>
      <c r="E70" s="1021"/>
      <c r="F70" s="1174">
        <f t="shared" si="14"/>
        <v>936632</v>
      </c>
      <c r="G70" s="1174">
        <f t="shared" si="14"/>
        <v>6374180</v>
      </c>
      <c r="H70" s="1003">
        <v>936632</v>
      </c>
      <c r="I70" s="1003">
        <f>'鄉庫收支月報表(113年7月)'!I70+'鄉庫收支月報表(113年8月)'!H70</f>
        <v>6374180</v>
      </c>
      <c r="J70" s="1003">
        <v>0</v>
      </c>
      <c r="K70" s="1489">
        <f>'鄉庫收支月報表(113年7月)'!K70+'鄉庫收支月報表(113年8月)'!J70</f>
        <v>0</v>
      </c>
    </row>
    <row r="71" spans="1:13" ht="19.5" customHeight="1">
      <c r="A71" s="1021"/>
      <c r="B71" s="1021"/>
      <c r="C71" s="1022" t="s">
        <v>938</v>
      </c>
      <c r="D71" s="1021"/>
      <c r="E71" s="1021"/>
      <c r="F71" s="1174">
        <f t="shared" si="14"/>
        <v>566273</v>
      </c>
      <c r="G71" s="1174">
        <f t="shared" si="14"/>
        <v>5534805</v>
      </c>
      <c r="H71" s="1174">
        <f>SUM(H72:H76)</f>
        <v>566273</v>
      </c>
      <c r="I71" s="1174">
        <f t="shared" ref="I71:K71" si="18">SUM(I72:I76)</f>
        <v>5534805</v>
      </c>
      <c r="J71" s="1174">
        <f t="shared" si="18"/>
        <v>0</v>
      </c>
      <c r="K71" s="1494">
        <f t="shared" si="18"/>
        <v>0</v>
      </c>
    </row>
    <row r="72" spans="1:13" ht="19.5" customHeight="1">
      <c r="A72" s="1021"/>
      <c r="B72" s="1021"/>
      <c r="C72" s="1022"/>
      <c r="D72" s="1021" t="s">
        <v>939</v>
      </c>
      <c r="E72" s="1021"/>
      <c r="F72" s="1174">
        <f t="shared" si="14"/>
        <v>37879</v>
      </c>
      <c r="G72" s="1174">
        <f t="shared" si="14"/>
        <v>309954</v>
      </c>
      <c r="H72" s="1003">
        <v>37879</v>
      </c>
      <c r="I72" s="1003">
        <f>'鄉庫收支月報表(113年7月)'!I72+'鄉庫收支月報表(113年8月)'!H72</f>
        <v>309954</v>
      </c>
      <c r="J72" s="1003">
        <v>0</v>
      </c>
      <c r="K72" s="1489">
        <f>'鄉庫收支月報表(113年7月)'!K72+'鄉庫收支月報表(113年8月)'!J72</f>
        <v>0</v>
      </c>
    </row>
    <row r="73" spans="1:13" ht="19.5" customHeight="1">
      <c r="A73" s="1021"/>
      <c r="B73" s="1021"/>
      <c r="C73" s="1022"/>
      <c r="D73" s="1021" t="s">
        <v>940</v>
      </c>
      <c r="E73" s="1021"/>
      <c r="F73" s="1174">
        <f t="shared" si="14"/>
        <v>0</v>
      </c>
      <c r="G73" s="1174">
        <f t="shared" si="14"/>
        <v>0</v>
      </c>
      <c r="H73" s="1003">
        <v>0</v>
      </c>
      <c r="I73" s="1003">
        <f>'鄉庫收支月報表(113年7月)'!I73+'鄉庫收支月報表(113年8月)'!H73</f>
        <v>0</v>
      </c>
      <c r="J73" s="1003">
        <v>0</v>
      </c>
      <c r="K73" s="1489">
        <f>'鄉庫收支月報表(113年7月)'!K73+'鄉庫收支月報表(113年8月)'!J73</f>
        <v>0</v>
      </c>
    </row>
    <row r="74" spans="1:13" ht="19.5" customHeight="1">
      <c r="A74" s="1021"/>
      <c r="B74" s="1021"/>
      <c r="C74" s="1022"/>
      <c r="D74" s="1021" t="s">
        <v>941</v>
      </c>
      <c r="E74" s="1021"/>
      <c r="F74" s="1174">
        <f t="shared" si="14"/>
        <v>528394</v>
      </c>
      <c r="G74" s="1174">
        <f t="shared" si="14"/>
        <v>5224851</v>
      </c>
      <c r="H74" s="1003">
        <v>528394</v>
      </c>
      <c r="I74" s="1003">
        <f>'鄉庫收支月報表(113年7月)'!I74+'鄉庫收支月報表(113年8月)'!H74</f>
        <v>5224851</v>
      </c>
      <c r="J74" s="1003">
        <v>0</v>
      </c>
      <c r="K74" s="1489">
        <f>'鄉庫收支月報表(113年7月)'!K74+'鄉庫收支月報表(113年8月)'!J74</f>
        <v>0</v>
      </c>
    </row>
    <row r="75" spans="1:13" ht="19.5" customHeight="1">
      <c r="A75" s="1021"/>
      <c r="B75" s="1021"/>
      <c r="C75" s="1022"/>
      <c r="D75" s="1021" t="s">
        <v>942</v>
      </c>
      <c r="E75" s="1021"/>
      <c r="F75" s="1174">
        <f t="shared" si="14"/>
        <v>0</v>
      </c>
      <c r="G75" s="1174">
        <f t="shared" si="14"/>
        <v>0</v>
      </c>
      <c r="H75" s="1003">
        <v>0</v>
      </c>
      <c r="I75" s="1003">
        <f>'鄉庫收支月報表(113年7月)'!I75+'鄉庫收支月報表(113年8月)'!H75</f>
        <v>0</v>
      </c>
      <c r="J75" s="1003">
        <v>0</v>
      </c>
      <c r="K75" s="1489">
        <f>'鄉庫收支月報表(113年7月)'!K75+'鄉庫收支月報表(113年8月)'!J75</f>
        <v>0</v>
      </c>
    </row>
    <row r="76" spans="1:13" ht="19.5" customHeight="1">
      <c r="A76" s="1021"/>
      <c r="B76" s="1021"/>
      <c r="C76" s="1022"/>
      <c r="D76" s="1021" t="s">
        <v>943</v>
      </c>
      <c r="E76" s="1021"/>
      <c r="F76" s="1174">
        <f t="shared" si="14"/>
        <v>0</v>
      </c>
      <c r="G76" s="1174">
        <f t="shared" si="14"/>
        <v>0</v>
      </c>
      <c r="H76" s="1003">
        <v>0</v>
      </c>
      <c r="I76" s="1003">
        <f>'鄉庫收支月報表(113年7月)'!I76+'鄉庫收支月報表(113年8月)'!H76</f>
        <v>0</v>
      </c>
      <c r="J76" s="1003">
        <v>0</v>
      </c>
      <c r="K76" s="1489">
        <f>'鄉庫收支月報表(113年7月)'!K76+'鄉庫收支月報表(113年8月)'!J76</f>
        <v>0</v>
      </c>
    </row>
    <row r="77" spans="1:13" ht="19.5" customHeight="1">
      <c r="A77" s="1021"/>
      <c r="B77" s="1021"/>
      <c r="C77" s="1021" t="s">
        <v>944</v>
      </c>
      <c r="D77" s="1021"/>
      <c r="E77" s="1021"/>
      <c r="F77" s="1174">
        <f t="shared" si="14"/>
        <v>1071016</v>
      </c>
      <c r="G77" s="1174">
        <f t="shared" si="14"/>
        <v>9861727</v>
      </c>
      <c r="H77" s="1174">
        <f>SUM(H78:H79)</f>
        <v>1071016</v>
      </c>
      <c r="I77" s="1174">
        <f t="shared" ref="I77:K77" si="19">SUM(I78:I79)</f>
        <v>9861727</v>
      </c>
      <c r="J77" s="1174">
        <f t="shared" si="19"/>
        <v>0</v>
      </c>
      <c r="K77" s="1494">
        <f t="shared" si="19"/>
        <v>0</v>
      </c>
    </row>
    <row r="78" spans="1:13" ht="19.5" customHeight="1">
      <c r="A78" s="1021"/>
      <c r="B78" s="1021"/>
      <c r="C78" s="1021"/>
      <c r="D78" s="1021" t="s">
        <v>945</v>
      </c>
      <c r="E78" s="1021"/>
      <c r="F78" s="1174">
        <f t="shared" si="14"/>
        <v>4120</v>
      </c>
      <c r="G78" s="1174">
        <f t="shared" si="14"/>
        <v>74056</v>
      </c>
      <c r="H78" s="1003">
        <v>4120</v>
      </c>
      <c r="I78" s="1003">
        <f>'鄉庫收支月報表(113年7月)'!I78+'鄉庫收支月報表(113年8月)'!H78</f>
        <v>74056</v>
      </c>
      <c r="J78" s="1003">
        <v>0</v>
      </c>
      <c r="K78" s="1489">
        <f>'鄉庫收支月報表(113年7月)'!K78+'鄉庫收支月報表(113年8月)'!J78</f>
        <v>0</v>
      </c>
    </row>
    <row r="79" spans="1:13" ht="19.5" customHeight="1">
      <c r="A79" s="1021"/>
      <c r="B79" s="1021"/>
      <c r="C79" s="1021"/>
      <c r="D79" s="1021" t="s">
        <v>946</v>
      </c>
      <c r="E79" s="1021"/>
      <c r="F79" s="1174">
        <f t="shared" si="14"/>
        <v>1066896</v>
      </c>
      <c r="G79" s="1174">
        <f t="shared" si="14"/>
        <v>9787671</v>
      </c>
      <c r="H79" s="1003">
        <v>1066896</v>
      </c>
      <c r="I79" s="1003">
        <f>'鄉庫收支月報表(113年7月)'!I79+'鄉庫收支月報表(113年8月)'!H79</f>
        <v>9787671</v>
      </c>
      <c r="J79" s="1003">
        <v>0</v>
      </c>
      <c r="K79" s="1489">
        <f>'鄉庫收支月報表(113年7月)'!K79+'鄉庫收支月報表(113年8月)'!J79</f>
        <v>0</v>
      </c>
    </row>
    <row r="80" spans="1:13" ht="23.25" customHeight="1">
      <c r="A80" s="1730" t="s">
        <v>2178</v>
      </c>
      <c r="B80" s="1730"/>
      <c r="C80" s="1730"/>
      <c r="D80" s="1730"/>
      <c r="E80" s="1731"/>
      <c r="F80" s="1744" t="s">
        <v>2179</v>
      </c>
      <c r="G80" s="1745"/>
      <c r="H80" s="1033" t="s">
        <v>2180</v>
      </c>
      <c r="I80" s="1034" t="s">
        <v>921</v>
      </c>
      <c r="J80" s="1033" t="s">
        <v>2181</v>
      </c>
      <c r="K80" s="1493" t="s">
        <v>922</v>
      </c>
      <c r="L80" s="1005"/>
      <c r="M80" s="1036"/>
    </row>
    <row r="81" spans="1:13" ht="23.25" customHeight="1">
      <c r="A81" s="1732"/>
      <c r="B81" s="1732"/>
      <c r="C81" s="1732"/>
      <c r="D81" s="1732"/>
      <c r="E81" s="1733"/>
      <c r="F81" s="1035" t="s">
        <v>2182</v>
      </c>
      <c r="G81" s="1035" t="s">
        <v>2183</v>
      </c>
      <c r="H81" s="1035" t="s">
        <v>2182</v>
      </c>
      <c r="I81" s="1035" t="s">
        <v>2183</v>
      </c>
      <c r="J81" s="1035" t="s">
        <v>2182</v>
      </c>
      <c r="K81" s="1486" t="s">
        <v>2183</v>
      </c>
      <c r="L81" s="1005"/>
      <c r="M81" s="1037"/>
    </row>
    <row r="82" spans="1:13" ht="19.5" customHeight="1">
      <c r="A82" s="1021"/>
      <c r="B82" s="1021"/>
      <c r="C82" s="1021" t="s">
        <v>947</v>
      </c>
      <c r="D82" s="1021"/>
      <c r="E82" s="1021"/>
      <c r="F82" s="1174">
        <f>H82+J82</f>
        <v>348358</v>
      </c>
      <c r="G82" s="1174">
        <f>I82+K82</f>
        <v>4334174</v>
      </c>
      <c r="H82" s="1174">
        <f>SUM(H83:H84)</f>
        <v>348358</v>
      </c>
      <c r="I82" s="1174">
        <f t="shared" ref="I82:K82" si="20">SUM(I83:I84)</f>
        <v>4334174</v>
      </c>
      <c r="J82" s="1174">
        <f t="shared" si="20"/>
        <v>0</v>
      </c>
      <c r="K82" s="1494">
        <f t="shared" si="20"/>
        <v>0</v>
      </c>
    </row>
    <row r="83" spans="1:13" ht="19.5" customHeight="1">
      <c r="A83" s="1021"/>
      <c r="B83" s="1021"/>
      <c r="C83" s="1021"/>
      <c r="D83" s="1021" t="s">
        <v>948</v>
      </c>
      <c r="E83" s="1021"/>
      <c r="F83" s="1174">
        <f t="shared" ref="F83:G98" si="21">H83+J83</f>
        <v>348358</v>
      </c>
      <c r="G83" s="1174">
        <f t="shared" si="21"/>
        <v>4334174</v>
      </c>
      <c r="H83" s="1003">
        <v>348358</v>
      </c>
      <c r="I83" s="1003">
        <f>'鄉庫收支月報表(113年7月)'!I83+'鄉庫收支月報表(113年8月)'!H83</f>
        <v>4334174</v>
      </c>
      <c r="J83" s="1003">
        <v>0</v>
      </c>
      <c r="K83" s="1489">
        <f>'鄉庫收支月報表(113年7月)'!K83+'鄉庫收支月報表(113年8月)'!J83</f>
        <v>0</v>
      </c>
    </row>
    <row r="84" spans="1:13" ht="19.5" customHeight="1">
      <c r="A84" s="1021"/>
      <c r="B84" s="1021"/>
      <c r="C84" s="1021"/>
      <c r="D84" s="1021" t="s">
        <v>949</v>
      </c>
      <c r="E84" s="1021"/>
      <c r="F84" s="1174">
        <f t="shared" si="21"/>
        <v>0</v>
      </c>
      <c r="G84" s="1174">
        <f t="shared" si="21"/>
        <v>0</v>
      </c>
      <c r="H84" s="1003">
        <v>0</v>
      </c>
      <c r="I84" s="1003">
        <f>'鄉庫收支月報表(113年7月)'!I84+'鄉庫收支月報表(113年8月)'!H84</f>
        <v>0</v>
      </c>
      <c r="J84" s="1003">
        <v>0</v>
      </c>
      <c r="K84" s="1489">
        <f>'鄉庫收支月報表(113年7月)'!K84+'鄉庫收支月報表(113年8月)'!J84</f>
        <v>0</v>
      </c>
    </row>
    <row r="85" spans="1:13" ht="19.5" customHeight="1">
      <c r="A85" s="1021"/>
      <c r="B85" s="1021"/>
      <c r="C85" s="1021" t="s">
        <v>950</v>
      </c>
      <c r="D85" s="1021"/>
      <c r="E85" s="1021"/>
      <c r="F85" s="1174">
        <f t="shared" si="21"/>
        <v>0</v>
      </c>
      <c r="G85" s="1174">
        <f t="shared" si="21"/>
        <v>0</v>
      </c>
      <c r="H85" s="1174">
        <f>SUM(H86:H87)</f>
        <v>0</v>
      </c>
      <c r="I85" s="1174">
        <f t="shared" ref="I85:K85" si="22">SUM(I86:I87)</f>
        <v>0</v>
      </c>
      <c r="J85" s="1174">
        <f t="shared" si="22"/>
        <v>0</v>
      </c>
      <c r="K85" s="1494">
        <f t="shared" si="22"/>
        <v>0</v>
      </c>
    </row>
    <row r="86" spans="1:13" ht="19.5" customHeight="1">
      <c r="A86" s="1021"/>
      <c r="B86" s="1021"/>
      <c r="C86" s="1021"/>
      <c r="D86" s="1021" t="s">
        <v>951</v>
      </c>
      <c r="E86" s="1021"/>
      <c r="F86" s="1174">
        <f t="shared" si="21"/>
        <v>0</v>
      </c>
      <c r="G86" s="1174">
        <f t="shared" si="21"/>
        <v>0</v>
      </c>
      <c r="H86" s="1003">
        <v>0</v>
      </c>
      <c r="I86" s="1003">
        <f>'鄉庫收支月報表(113年7月)'!I86+'鄉庫收支月報表(113年8月)'!H86</f>
        <v>0</v>
      </c>
      <c r="J86" s="1003">
        <v>0</v>
      </c>
      <c r="K86" s="1489">
        <f>'鄉庫收支月報表(113年7月)'!K86+'鄉庫收支月報表(113年8月)'!J86</f>
        <v>0</v>
      </c>
    </row>
    <row r="87" spans="1:13" ht="19.5" customHeight="1">
      <c r="A87" s="1021"/>
      <c r="B87" s="1021"/>
      <c r="C87" s="1021"/>
      <c r="D87" s="1021" t="s">
        <v>952</v>
      </c>
      <c r="E87" s="1021"/>
      <c r="F87" s="1174">
        <f t="shared" si="21"/>
        <v>0</v>
      </c>
      <c r="G87" s="1174">
        <f t="shared" si="21"/>
        <v>0</v>
      </c>
      <c r="H87" s="1003">
        <v>0</v>
      </c>
      <c r="I87" s="1003">
        <f>'鄉庫收支月報表(113年7月)'!I87+'鄉庫收支月報表(113年8月)'!H87</f>
        <v>0</v>
      </c>
      <c r="J87" s="1003">
        <v>0</v>
      </c>
      <c r="K87" s="1489">
        <f>'鄉庫收支月報表(113年7月)'!K87+'鄉庫收支月報表(113年8月)'!J87</f>
        <v>0</v>
      </c>
    </row>
    <row r="88" spans="1:13" ht="19.5" customHeight="1">
      <c r="A88" s="1021"/>
      <c r="B88" s="1021"/>
      <c r="C88" s="1021" t="s">
        <v>953</v>
      </c>
      <c r="D88" s="1021"/>
      <c r="E88" s="1021"/>
      <c r="F88" s="1174">
        <f t="shared" si="21"/>
        <v>0</v>
      </c>
      <c r="G88" s="1174">
        <f t="shared" si="21"/>
        <v>184000</v>
      </c>
      <c r="H88" s="1174">
        <f>SUM(H89:H90)</f>
        <v>0</v>
      </c>
      <c r="I88" s="1174">
        <f t="shared" ref="I88:K88" si="23">SUM(I89:I90)</f>
        <v>184000</v>
      </c>
      <c r="J88" s="1174">
        <f t="shared" si="23"/>
        <v>0</v>
      </c>
      <c r="K88" s="1494">
        <f t="shared" si="23"/>
        <v>0</v>
      </c>
    </row>
    <row r="89" spans="1:13" ht="19.5" customHeight="1">
      <c r="A89" s="1021"/>
      <c r="B89" s="1021"/>
      <c r="C89" s="1021"/>
      <c r="D89" s="1021" t="s">
        <v>954</v>
      </c>
      <c r="E89" s="1021"/>
      <c r="F89" s="1174">
        <f t="shared" si="21"/>
        <v>0</v>
      </c>
      <c r="G89" s="1174">
        <f t="shared" si="21"/>
        <v>0</v>
      </c>
      <c r="H89" s="1003">
        <v>0</v>
      </c>
      <c r="I89" s="1003">
        <f>'鄉庫收支月報表(113年7月)'!I89+'鄉庫收支月報表(113年8月)'!H89</f>
        <v>0</v>
      </c>
      <c r="J89" s="1003">
        <v>0</v>
      </c>
      <c r="K89" s="1489">
        <f>'鄉庫收支月報表(113年7月)'!K89+'鄉庫收支月報表(113年8月)'!J89</f>
        <v>0</v>
      </c>
    </row>
    <row r="90" spans="1:13" ht="19.5" customHeight="1">
      <c r="A90" s="1021"/>
      <c r="B90" s="1021"/>
      <c r="C90" s="1021" t="s">
        <v>876</v>
      </c>
      <c r="D90" s="1021" t="s">
        <v>2191</v>
      </c>
      <c r="E90" s="1021"/>
      <c r="F90" s="1174">
        <f t="shared" si="21"/>
        <v>0</v>
      </c>
      <c r="G90" s="1174">
        <f t="shared" si="21"/>
        <v>184000</v>
      </c>
      <c r="H90" s="1003">
        <v>0</v>
      </c>
      <c r="I90" s="1003">
        <f>'鄉庫收支月報表(113年7月)'!I90+'鄉庫收支月報表(113年8月)'!H90</f>
        <v>184000</v>
      </c>
      <c r="J90" s="1003">
        <v>0</v>
      </c>
      <c r="K90" s="1489">
        <f>'鄉庫收支月報表(113年7月)'!K90+'鄉庫收支月報表(113年8月)'!J90</f>
        <v>0</v>
      </c>
    </row>
    <row r="91" spans="1:13" ht="19.5" customHeight="1">
      <c r="A91" s="1021"/>
      <c r="B91" s="1022" t="s">
        <v>955</v>
      </c>
      <c r="C91" s="1021"/>
      <c r="D91" s="1021"/>
      <c r="E91" s="1021"/>
      <c r="F91" s="1174">
        <f t="shared" si="21"/>
        <v>27952044</v>
      </c>
      <c r="G91" s="1174">
        <f t="shared" si="21"/>
        <v>90917676</v>
      </c>
      <c r="H91" s="1174">
        <f>H92+H97+H101+H108+H114+H117</f>
        <v>13251750</v>
      </c>
      <c r="I91" s="1174">
        <f t="shared" ref="I91:K91" si="24">I92+I97+I101+I108+I114+I117</f>
        <v>27237083</v>
      </c>
      <c r="J91" s="1174">
        <f t="shared" si="24"/>
        <v>14700294</v>
      </c>
      <c r="K91" s="1494">
        <f t="shared" si="24"/>
        <v>63680593</v>
      </c>
    </row>
    <row r="92" spans="1:13" ht="19.5" customHeight="1">
      <c r="A92" s="1021"/>
      <c r="B92" s="1021"/>
      <c r="C92" s="1022" t="s">
        <v>924</v>
      </c>
      <c r="D92" s="1021"/>
      <c r="E92" s="1021"/>
      <c r="F92" s="1174">
        <f t="shared" si="21"/>
        <v>148126</v>
      </c>
      <c r="G92" s="1174">
        <f t="shared" si="21"/>
        <v>3335964</v>
      </c>
      <c r="H92" s="1174">
        <f>SUM(H93:H96)</f>
        <v>148126</v>
      </c>
      <c r="I92" s="1174">
        <f t="shared" ref="I92:K92" si="25">SUM(I93:I96)</f>
        <v>410030</v>
      </c>
      <c r="J92" s="1174">
        <f t="shared" si="25"/>
        <v>0</v>
      </c>
      <c r="K92" s="1494">
        <f t="shared" si="25"/>
        <v>2925934</v>
      </c>
    </row>
    <row r="93" spans="1:13" ht="19.5" customHeight="1">
      <c r="A93" s="1021"/>
      <c r="B93" s="1021"/>
      <c r="C93" s="1022"/>
      <c r="D93" s="1021" t="s">
        <v>925</v>
      </c>
      <c r="E93" s="1021"/>
      <c r="F93" s="1174">
        <f t="shared" si="21"/>
        <v>7200</v>
      </c>
      <c r="G93" s="1174">
        <f t="shared" si="21"/>
        <v>111629</v>
      </c>
      <c r="H93" s="1003">
        <v>7200</v>
      </c>
      <c r="I93" s="1003">
        <f>'鄉庫收支月報表(113年7月)'!I93+'鄉庫收支月報表(113年8月)'!H93</f>
        <v>111629</v>
      </c>
      <c r="J93" s="1003">
        <v>0</v>
      </c>
      <c r="K93" s="1489">
        <f>'鄉庫收支月報表(113年7月)'!K93+'鄉庫收支月報表(113年8月)'!J93</f>
        <v>0</v>
      </c>
    </row>
    <row r="94" spans="1:13" ht="19.5" customHeight="1">
      <c r="A94" s="1021"/>
      <c r="B94" s="1021"/>
      <c r="C94" s="1022"/>
      <c r="D94" s="1021" t="s">
        <v>926</v>
      </c>
      <c r="E94" s="1021"/>
      <c r="F94" s="1174">
        <f t="shared" si="21"/>
        <v>122926</v>
      </c>
      <c r="G94" s="1174">
        <f t="shared" si="21"/>
        <v>280401</v>
      </c>
      <c r="H94" s="1003">
        <v>122926</v>
      </c>
      <c r="I94" s="1003">
        <f>'鄉庫收支月報表(113年7月)'!I94+'鄉庫收支月報表(113年8月)'!H94</f>
        <v>280401</v>
      </c>
      <c r="J94" s="1003">
        <v>0</v>
      </c>
      <c r="K94" s="1489">
        <f>'鄉庫收支月報表(113年7月)'!K94+'鄉庫收支月報表(113年8月)'!J94</f>
        <v>0</v>
      </c>
    </row>
    <row r="95" spans="1:13" ht="19.5" customHeight="1">
      <c r="A95" s="1021"/>
      <c r="B95" s="1021"/>
      <c r="C95" s="1022"/>
      <c r="D95" s="1021" t="s">
        <v>927</v>
      </c>
      <c r="E95" s="1021"/>
      <c r="F95" s="1174">
        <f t="shared" si="21"/>
        <v>18000</v>
      </c>
      <c r="G95" s="1174">
        <f t="shared" si="21"/>
        <v>2943934</v>
      </c>
      <c r="H95" s="1003">
        <v>18000</v>
      </c>
      <c r="I95" s="1003">
        <f>'鄉庫收支月報表(113年7月)'!I95+'鄉庫收支月報表(113年8月)'!H95</f>
        <v>18000</v>
      </c>
      <c r="J95" s="1003">
        <v>0</v>
      </c>
      <c r="K95" s="1489">
        <f>'鄉庫收支月報表(113年7月)'!K95+'鄉庫收支月報表(113年8月)'!J95</f>
        <v>2925934</v>
      </c>
    </row>
    <row r="96" spans="1:13" ht="19.5" customHeight="1">
      <c r="A96" s="1021"/>
      <c r="B96" s="1021"/>
      <c r="C96" s="1022"/>
      <c r="D96" s="1021" t="s">
        <v>928</v>
      </c>
      <c r="E96" s="1021"/>
      <c r="F96" s="1174">
        <f t="shared" si="21"/>
        <v>0</v>
      </c>
      <c r="G96" s="1174">
        <f t="shared" si="21"/>
        <v>0</v>
      </c>
      <c r="H96" s="1003">
        <v>0</v>
      </c>
      <c r="I96" s="1003">
        <f>'鄉庫收支月報表(113年7月)'!I96+'鄉庫收支月報表(113年8月)'!H96</f>
        <v>0</v>
      </c>
      <c r="J96" s="1003">
        <v>0</v>
      </c>
      <c r="K96" s="1489">
        <f>'鄉庫收支月報表(113年7月)'!K96+'鄉庫收支月報表(113年8月)'!J96</f>
        <v>0</v>
      </c>
    </row>
    <row r="97" spans="1:11" ht="19.5" customHeight="1">
      <c r="A97" s="1021"/>
      <c r="B97" s="1021"/>
      <c r="C97" s="1022" t="s">
        <v>929</v>
      </c>
      <c r="D97" s="1021"/>
      <c r="E97" s="1021"/>
      <c r="F97" s="1174">
        <f t="shared" si="21"/>
        <v>0</v>
      </c>
      <c r="G97" s="1174">
        <f t="shared" si="21"/>
        <v>0</v>
      </c>
      <c r="H97" s="1174">
        <f>SUM(H98:H100)</f>
        <v>0</v>
      </c>
      <c r="I97" s="1174">
        <f t="shared" ref="I97:K97" si="26">SUM(I98:I100)</f>
        <v>0</v>
      </c>
      <c r="J97" s="1174">
        <f t="shared" si="26"/>
        <v>0</v>
      </c>
      <c r="K97" s="1494">
        <f t="shared" si="26"/>
        <v>0</v>
      </c>
    </row>
    <row r="98" spans="1:11" ht="19.5" customHeight="1">
      <c r="A98" s="1021"/>
      <c r="B98" s="1021"/>
      <c r="C98" s="1022"/>
      <c r="D98" s="1021" t="s">
        <v>930</v>
      </c>
      <c r="E98" s="1021"/>
      <c r="F98" s="1174">
        <f t="shared" si="21"/>
        <v>0</v>
      </c>
      <c r="G98" s="1174">
        <f t="shared" si="21"/>
        <v>0</v>
      </c>
      <c r="H98" s="1003">
        <v>0</v>
      </c>
      <c r="I98" s="1003">
        <f>'鄉庫收支月報表(113年7月)'!I98+'鄉庫收支月報表(113年8月)'!H98</f>
        <v>0</v>
      </c>
      <c r="J98" s="1003">
        <v>0</v>
      </c>
      <c r="K98" s="1489">
        <f>'鄉庫收支月報表(113年7月)'!K98+'鄉庫收支月報表(113年8月)'!J98</f>
        <v>0</v>
      </c>
    </row>
    <row r="99" spans="1:11" ht="19.5" customHeight="1">
      <c r="A99" s="1021"/>
      <c r="B99" s="1021"/>
      <c r="C99" s="1022"/>
      <c r="D99" s="1021" t="s">
        <v>931</v>
      </c>
      <c r="E99" s="1021"/>
      <c r="F99" s="1174">
        <f t="shared" ref="F99:G105" si="27">H99+J99</f>
        <v>0</v>
      </c>
      <c r="G99" s="1174">
        <f t="shared" si="27"/>
        <v>0</v>
      </c>
      <c r="H99" s="1003">
        <v>0</v>
      </c>
      <c r="I99" s="1003">
        <f>'鄉庫收支月報表(113年7月)'!I99+'鄉庫收支月報表(113年8月)'!H99</f>
        <v>0</v>
      </c>
      <c r="J99" s="1003">
        <v>0</v>
      </c>
      <c r="K99" s="1489">
        <f>'鄉庫收支月報表(113年7月)'!K99+'鄉庫收支月報表(113年8月)'!J99</f>
        <v>0</v>
      </c>
    </row>
    <row r="100" spans="1:11" ht="19.5" customHeight="1">
      <c r="A100" s="1021"/>
      <c r="B100" s="1021"/>
      <c r="C100" s="1022"/>
      <c r="D100" s="1021" t="s">
        <v>932</v>
      </c>
      <c r="E100" s="1021"/>
      <c r="F100" s="1174">
        <f t="shared" si="27"/>
        <v>0</v>
      </c>
      <c r="G100" s="1174">
        <f t="shared" si="27"/>
        <v>0</v>
      </c>
      <c r="H100" s="1003">
        <v>0</v>
      </c>
      <c r="I100" s="1003">
        <f>'鄉庫收支月報表(113年7月)'!I100+'鄉庫收支月報表(113年8月)'!H100</f>
        <v>0</v>
      </c>
      <c r="J100" s="1003">
        <v>0</v>
      </c>
      <c r="K100" s="1489">
        <f>'鄉庫收支月報表(113年7月)'!K100+'鄉庫收支月報表(113年8月)'!J100</f>
        <v>0</v>
      </c>
    </row>
    <row r="101" spans="1:11" ht="19.5" customHeight="1">
      <c r="A101" s="1021"/>
      <c r="B101" s="1021"/>
      <c r="C101" s="1022" t="s">
        <v>933</v>
      </c>
      <c r="D101" s="1021"/>
      <c r="E101" s="1021"/>
      <c r="F101" s="1174">
        <f t="shared" si="27"/>
        <v>27787168</v>
      </c>
      <c r="G101" s="1174">
        <f t="shared" si="27"/>
        <v>86592564</v>
      </c>
      <c r="H101" s="1174">
        <f>SUM(H102:H105)</f>
        <v>13086874</v>
      </c>
      <c r="I101" s="1174">
        <f t="shared" ref="I101:K101" si="28">SUM(I102:I105)</f>
        <v>26662303</v>
      </c>
      <c r="J101" s="1174">
        <f t="shared" si="28"/>
        <v>14700294</v>
      </c>
      <c r="K101" s="1494">
        <f t="shared" si="28"/>
        <v>59930261</v>
      </c>
    </row>
    <row r="102" spans="1:11" ht="19.5" customHeight="1">
      <c r="A102" s="1021"/>
      <c r="B102" s="1021"/>
      <c r="C102" s="1022"/>
      <c r="D102" s="1021" t="s">
        <v>934</v>
      </c>
      <c r="E102" s="1021"/>
      <c r="F102" s="1174">
        <f t="shared" si="27"/>
        <v>0</v>
      </c>
      <c r="G102" s="1174">
        <f t="shared" si="27"/>
        <v>141000</v>
      </c>
      <c r="H102" s="1003">
        <v>0</v>
      </c>
      <c r="I102" s="1003">
        <f>'鄉庫收支月報表(113年7月)'!I102+'鄉庫收支月報表(113年8月)'!H102</f>
        <v>141000</v>
      </c>
      <c r="J102" s="1003">
        <v>0</v>
      </c>
      <c r="K102" s="1489">
        <f>'鄉庫收支月報表(113年7月)'!K102+'鄉庫收支月報表(113年8月)'!J102</f>
        <v>0</v>
      </c>
    </row>
    <row r="103" spans="1:11" ht="19.5" customHeight="1">
      <c r="A103" s="1021"/>
      <c r="B103" s="1021"/>
      <c r="C103" s="1022"/>
      <c r="D103" s="1021" t="s">
        <v>935</v>
      </c>
      <c r="E103" s="1021"/>
      <c r="F103" s="1174">
        <f t="shared" si="27"/>
        <v>0</v>
      </c>
      <c r="G103" s="1174">
        <f t="shared" si="27"/>
        <v>0</v>
      </c>
      <c r="H103" s="1003">
        <v>0</v>
      </c>
      <c r="I103" s="1003">
        <f>'鄉庫收支月報表(113年7月)'!I103+'鄉庫收支月報表(113年8月)'!H103</f>
        <v>0</v>
      </c>
      <c r="J103" s="1003">
        <v>0</v>
      </c>
      <c r="K103" s="1489">
        <f>'鄉庫收支月報表(113年7月)'!K103+'鄉庫收支月報表(113年8月)'!J103</f>
        <v>0</v>
      </c>
    </row>
    <row r="104" spans="1:11" ht="19.5" customHeight="1">
      <c r="A104" s="1021"/>
      <c r="B104" s="1021"/>
      <c r="C104" s="1022"/>
      <c r="D104" s="1021" t="s">
        <v>936</v>
      </c>
      <c r="E104" s="1021"/>
      <c r="F104" s="1174">
        <f t="shared" si="27"/>
        <v>0</v>
      </c>
      <c r="G104" s="1174">
        <f t="shared" si="27"/>
        <v>0</v>
      </c>
      <c r="H104" s="1003">
        <v>0</v>
      </c>
      <c r="I104" s="1003">
        <f>'鄉庫收支月報表(113年7月)'!I104+'鄉庫收支月報表(113年8月)'!H104</f>
        <v>0</v>
      </c>
      <c r="J104" s="1003">
        <v>0</v>
      </c>
      <c r="K104" s="1489">
        <f>'鄉庫收支月報表(113年7月)'!K104+'鄉庫收支月報表(113年8月)'!J104</f>
        <v>0</v>
      </c>
    </row>
    <row r="105" spans="1:11" ht="19.5" customHeight="1">
      <c r="A105" s="1021"/>
      <c r="B105" s="1021"/>
      <c r="C105" s="1022"/>
      <c r="D105" s="1021" t="s">
        <v>937</v>
      </c>
      <c r="E105" s="1021"/>
      <c r="F105" s="1174">
        <f t="shared" si="27"/>
        <v>27787168</v>
      </c>
      <c r="G105" s="1174">
        <f t="shared" si="27"/>
        <v>86451564</v>
      </c>
      <c r="H105" s="1003">
        <v>13086874</v>
      </c>
      <c r="I105" s="1003">
        <f>'鄉庫收支月報表(113年7月)'!I105+'鄉庫收支月報表(113年8月)'!H105</f>
        <v>26521303</v>
      </c>
      <c r="J105" s="1003">
        <v>14700294</v>
      </c>
      <c r="K105" s="1489">
        <f>'鄉庫收支月報表(113年7月)'!K105+'鄉庫收支月報表(113年8月)'!J105</f>
        <v>59930261</v>
      </c>
    </row>
    <row r="106" spans="1:11" ht="19.8" customHeight="1">
      <c r="A106" s="1730" t="s">
        <v>2178</v>
      </c>
      <c r="B106" s="1730"/>
      <c r="C106" s="1730"/>
      <c r="D106" s="1730"/>
      <c r="E106" s="1731"/>
      <c r="F106" s="1744" t="s">
        <v>2179</v>
      </c>
      <c r="G106" s="1745"/>
      <c r="H106" s="1033" t="s">
        <v>2180</v>
      </c>
      <c r="I106" s="1034" t="s">
        <v>921</v>
      </c>
      <c r="J106" s="1033" t="s">
        <v>2181</v>
      </c>
      <c r="K106" s="1493" t="s">
        <v>922</v>
      </c>
    </row>
    <row r="107" spans="1:11" ht="19.8" customHeight="1">
      <c r="A107" s="1732"/>
      <c r="B107" s="1732"/>
      <c r="C107" s="1732"/>
      <c r="D107" s="1732"/>
      <c r="E107" s="1733"/>
      <c r="F107" s="1035" t="s">
        <v>2182</v>
      </c>
      <c r="G107" s="1035" t="s">
        <v>2183</v>
      </c>
      <c r="H107" s="1035" t="s">
        <v>2182</v>
      </c>
      <c r="I107" s="1035" t="s">
        <v>2183</v>
      </c>
      <c r="J107" s="1035" t="s">
        <v>2182</v>
      </c>
      <c r="K107" s="1486" t="s">
        <v>2183</v>
      </c>
    </row>
    <row r="108" spans="1:11" ht="20.25" customHeight="1">
      <c r="A108" s="1021"/>
      <c r="B108" s="1021"/>
      <c r="C108" s="1022" t="s">
        <v>938</v>
      </c>
      <c r="D108" s="1021"/>
      <c r="E108" s="1021"/>
      <c r="F108" s="1174">
        <f t="shared" ref="F108:G108" si="29">SUM(F109:F113)</f>
        <v>0</v>
      </c>
      <c r="G108" s="1174">
        <f t="shared" si="29"/>
        <v>0</v>
      </c>
      <c r="H108" s="1174">
        <f>SUM(H109:H113)</f>
        <v>0</v>
      </c>
      <c r="I108" s="1174">
        <f t="shared" ref="I108:K108" si="30">SUM(I109:I113)</f>
        <v>0</v>
      </c>
      <c r="J108" s="1174">
        <f t="shared" si="30"/>
        <v>0</v>
      </c>
      <c r="K108" s="1494">
        <f t="shared" si="30"/>
        <v>0</v>
      </c>
    </row>
    <row r="109" spans="1:11" ht="20.25" customHeight="1">
      <c r="A109" s="1021"/>
      <c r="B109" s="1021"/>
      <c r="C109" s="1022"/>
      <c r="D109" s="1021" t="s">
        <v>939</v>
      </c>
      <c r="E109" s="1021"/>
      <c r="F109" s="1174">
        <f>H109+J109</f>
        <v>0</v>
      </c>
      <c r="G109" s="1174">
        <f>I109+K109</f>
        <v>0</v>
      </c>
      <c r="H109" s="1003">
        <v>0</v>
      </c>
      <c r="I109" s="1003">
        <f>'鄉庫收支月報表(113年7月)'!I109+'鄉庫收支月報表(113年8月)'!H109</f>
        <v>0</v>
      </c>
      <c r="J109" s="1003">
        <v>0</v>
      </c>
      <c r="K109" s="1489">
        <f>'鄉庫收支月報表(113年7月)'!K109+'鄉庫收支月報表(113年8月)'!J109</f>
        <v>0</v>
      </c>
    </row>
    <row r="110" spans="1:11" ht="20.25" customHeight="1">
      <c r="A110" s="1021"/>
      <c r="B110" s="1021"/>
      <c r="C110" s="1022"/>
      <c r="D110" s="1021" t="s">
        <v>940</v>
      </c>
      <c r="E110" s="1021"/>
      <c r="F110" s="1174">
        <f t="shared" ref="F110:G118" si="31">H110+J110</f>
        <v>0</v>
      </c>
      <c r="G110" s="1174">
        <f t="shared" si="31"/>
        <v>0</v>
      </c>
      <c r="H110" s="1003">
        <v>0</v>
      </c>
      <c r="I110" s="1003">
        <f>'鄉庫收支月報表(113年7月)'!I110+'鄉庫收支月報表(113年8月)'!H110</f>
        <v>0</v>
      </c>
      <c r="J110" s="1003">
        <v>0</v>
      </c>
      <c r="K110" s="1489">
        <f>'鄉庫收支月報表(113年7月)'!K110+'鄉庫收支月報表(113年8月)'!J110</f>
        <v>0</v>
      </c>
    </row>
    <row r="111" spans="1:11" ht="20.25" customHeight="1">
      <c r="A111" s="1021"/>
      <c r="B111" s="1021"/>
      <c r="C111" s="1022"/>
      <c r="D111" s="1021" t="s">
        <v>941</v>
      </c>
      <c r="E111" s="1021"/>
      <c r="F111" s="1174">
        <f t="shared" si="31"/>
        <v>0</v>
      </c>
      <c r="G111" s="1174">
        <f t="shared" si="31"/>
        <v>0</v>
      </c>
      <c r="H111" s="1003">
        <v>0</v>
      </c>
      <c r="I111" s="1003">
        <f>'鄉庫收支月報表(113年7月)'!I111+'鄉庫收支月報表(113年8月)'!H111</f>
        <v>0</v>
      </c>
      <c r="J111" s="1003">
        <v>0</v>
      </c>
      <c r="K111" s="1489">
        <f>'鄉庫收支月報表(113年7月)'!K111+'鄉庫收支月報表(113年8月)'!J111</f>
        <v>0</v>
      </c>
    </row>
    <row r="112" spans="1:11" ht="20.25" customHeight="1">
      <c r="A112" s="1021"/>
      <c r="B112" s="1021"/>
      <c r="C112" s="1022"/>
      <c r="D112" s="1021" t="s">
        <v>942</v>
      </c>
      <c r="E112" s="1021"/>
      <c r="F112" s="1174">
        <f t="shared" si="31"/>
        <v>0</v>
      </c>
      <c r="G112" s="1174">
        <f t="shared" si="31"/>
        <v>0</v>
      </c>
      <c r="H112" s="1003">
        <v>0</v>
      </c>
      <c r="I112" s="1003">
        <f>'鄉庫收支月報表(113年7月)'!I112+'鄉庫收支月報表(113年8月)'!H112</f>
        <v>0</v>
      </c>
      <c r="J112" s="1003">
        <v>0</v>
      </c>
      <c r="K112" s="1489">
        <f>'鄉庫收支月報表(113年7月)'!K112+'鄉庫收支月報表(113年8月)'!J112</f>
        <v>0</v>
      </c>
    </row>
    <row r="113" spans="1:11" ht="20.25" customHeight="1">
      <c r="A113" s="1021"/>
      <c r="B113" s="1021"/>
      <c r="C113" s="1022"/>
      <c r="D113" s="1021" t="s">
        <v>943</v>
      </c>
      <c r="E113" s="1021"/>
      <c r="F113" s="1174">
        <f t="shared" si="31"/>
        <v>0</v>
      </c>
      <c r="G113" s="1174">
        <f t="shared" si="31"/>
        <v>0</v>
      </c>
      <c r="H113" s="1003">
        <v>0</v>
      </c>
      <c r="I113" s="1003">
        <f>'鄉庫收支月報表(113年7月)'!I113+'鄉庫收支月報表(113年8月)'!H113</f>
        <v>0</v>
      </c>
      <c r="J113" s="1003">
        <v>0</v>
      </c>
      <c r="K113" s="1489">
        <f>'鄉庫收支月報表(113年7月)'!K113+'鄉庫收支月報表(113年8月)'!J113</f>
        <v>0</v>
      </c>
    </row>
    <row r="114" spans="1:11" ht="20.25" customHeight="1">
      <c r="A114" s="1021"/>
      <c r="B114" s="1021"/>
      <c r="C114" s="1021" t="s">
        <v>944</v>
      </c>
      <c r="D114" s="1021"/>
      <c r="E114" s="1021"/>
      <c r="F114" s="1174">
        <f t="shared" si="31"/>
        <v>16750</v>
      </c>
      <c r="G114" s="1174">
        <f t="shared" si="31"/>
        <v>989148</v>
      </c>
      <c r="H114" s="1174">
        <f>SUM(H115:H116)</f>
        <v>16750</v>
      </c>
      <c r="I114" s="1174">
        <f t="shared" ref="I114:K114" si="32">SUM(I115:I116)</f>
        <v>164750</v>
      </c>
      <c r="J114" s="1174">
        <f t="shared" si="32"/>
        <v>0</v>
      </c>
      <c r="K114" s="1494">
        <f t="shared" si="32"/>
        <v>824398</v>
      </c>
    </row>
    <row r="115" spans="1:11" ht="20.25" customHeight="1">
      <c r="A115" s="1021"/>
      <c r="B115" s="1021"/>
      <c r="C115" s="1021"/>
      <c r="D115" s="1021" t="s">
        <v>945</v>
      </c>
      <c r="E115" s="1021"/>
      <c r="F115" s="1174">
        <f t="shared" si="31"/>
        <v>0</v>
      </c>
      <c r="G115" s="1174">
        <f t="shared" si="31"/>
        <v>0</v>
      </c>
      <c r="H115" s="1003">
        <v>0</v>
      </c>
      <c r="I115" s="1003">
        <f>'鄉庫收支月報表(113年7月)'!I115+'鄉庫收支月報表(113年8月)'!H115</f>
        <v>0</v>
      </c>
      <c r="J115" s="1003">
        <v>0</v>
      </c>
      <c r="K115" s="1489">
        <f>'鄉庫收支月報表(113年7月)'!K115+'鄉庫收支月報表(113年8月)'!J115</f>
        <v>0</v>
      </c>
    </row>
    <row r="116" spans="1:11" ht="20.25" customHeight="1">
      <c r="A116" s="1021"/>
      <c r="B116" s="1021"/>
      <c r="C116" s="1021"/>
      <c r="D116" s="1021" t="s">
        <v>946</v>
      </c>
      <c r="E116" s="1021"/>
      <c r="F116" s="1174">
        <f t="shared" si="31"/>
        <v>16750</v>
      </c>
      <c r="G116" s="1174">
        <f t="shared" si="31"/>
        <v>989148</v>
      </c>
      <c r="H116" s="1003">
        <v>16750</v>
      </c>
      <c r="I116" s="1003">
        <f>'鄉庫收支月報表(113年7月)'!I116+'鄉庫收支月報表(113年8月)'!H116</f>
        <v>164750</v>
      </c>
      <c r="J116" s="1003">
        <v>0</v>
      </c>
      <c r="K116" s="1489">
        <f>'鄉庫收支月報表(113年7月)'!K116+'鄉庫收支月報表(113年8月)'!J116</f>
        <v>824398</v>
      </c>
    </row>
    <row r="117" spans="1:11" ht="20.25" customHeight="1">
      <c r="A117" s="1021"/>
      <c r="B117" s="1021"/>
      <c r="C117" s="1021" t="s">
        <v>956</v>
      </c>
      <c r="D117" s="1021"/>
      <c r="E117" s="1021"/>
      <c r="F117" s="1174">
        <f t="shared" si="31"/>
        <v>0</v>
      </c>
      <c r="G117" s="1174">
        <f t="shared" si="31"/>
        <v>0</v>
      </c>
      <c r="H117" s="1003">
        <v>0</v>
      </c>
      <c r="I117" s="1003">
        <f>'鄉庫收支月報表(113年7月)'!I117+'鄉庫收支月報表(113年8月)'!H117</f>
        <v>0</v>
      </c>
      <c r="J117" s="1003">
        <v>0</v>
      </c>
      <c r="K117" s="1489">
        <f>'鄉庫收支月報表(113年7月)'!K117+'鄉庫收支月報表(113年8月)'!J117</f>
        <v>0</v>
      </c>
    </row>
    <row r="118" spans="1:11" ht="20.25" customHeight="1">
      <c r="A118" s="1021"/>
      <c r="B118" s="1024" t="s">
        <v>912</v>
      </c>
      <c r="C118" s="1021"/>
      <c r="D118" s="1021"/>
      <c r="E118" s="1021"/>
      <c r="F118" s="1174">
        <f t="shared" si="31"/>
        <v>36825420</v>
      </c>
      <c r="G118" s="1174">
        <f t="shared" si="31"/>
        <v>170499613</v>
      </c>
      <c r="H118" s="1174">
        <f>H56+H91</f>
        <v>22125126</v>
      </c>
      <c r="I118" s="1174">
        <f t="shared" ref="I118:K118" si="33">I56+I91</f>
        <v>106819020</v>
      </c>
      <c r="J118" s="1174">
        <f t="shared" si="33"/>
        <v>14700294</v>
      </c>
      <c r="K118" s="1494">
        <f t="shared" si="33"/>
        <v>63680593</v>
      </c>
    </row>
    <row r="119" spans="1:11" ht="20.25" customHeight="1">
      <c r="A119" s="1021"/>
      <c r="B119" s="1021" t="s">
        <v>957</v>
      </c>
      <c r="C119" s="1021"/>
      <c r="D119" s="1021"/>
      <c r="E119" s="1021"/>
      <c r="F119" s="1507" t="s">
        <v>2480</v>
      </c>
      <c r="G119" s="1507" t="s">
        <v>2480</v>
      </c>
      <c r="H119" s="1025"/>
      <c r="I119" s="1026"/>
      <c r="J119" s="1026"/>
      <c r="K119" s="1490"/>
    </row>
    <row r="120" spans="1:11" ht="20.25" customHeight="1">
      <c r="A120" s="1021"/>
      <c r="B120" s="1021" t="s">
        <v>958</v>
      </c>
      <c r="C120" s="1021"/>
      <c r="D120" s="1021"/>
      <c r="E120" s="1021"/>
      <c r="F120" s="1507">
        <v>234600</v>
      </c>
      <c r="G120" s="1507">
        <f>'鄉庫收支月報表(113年7月)'!G120+'鄉庫收支月報表(113年8月)'!F120</f>
        <v>234600</v>
      </c>
      <c r="H120" s="1027"/>
      <c r="I120" s="1028"/>
      <c r="J120" s="1028"/>
      <c r="K120" s="1491"/>
    </row>
    <row r="121" spans="1:11" ht="20.25" customHeight="1">
      <c r="A121" s="1021"/>
      <c r="B121" s="1021" t="s">
        <v>959</v>
      </c>
      <c r="C121" s="1021"/>
      <c r="D121" s="1021"/>
      <c r="E121" s="1021"/>
      <c r="F121" s="1507" t="s">
        <v>2480</v>
      </c>
      <c r="G121" s="1507" t="s">
        <v>2480</v>
      </c>
      <c r="H121" s="1027"/>
      <c r="I121" s="1028"/>
      <c r="J121" s="1028"/>
      <c r="K121" s="1491"/>
    </row>
    <row r="122" spans="1:11" ht="20.25" customHeight="1">
      <c r="A122" s="1021"/>
      <c r="B122" s="1021" t="s">
        <v>960</v>
      </c>
      <c r="C122" s="1021"/>
      <c r="D122" s="1021"/>
      <c r="E122" s="1021"/>
      <c r="F122" s="1507">
        <v>22333</v>
      </c>
      <c r="G122" s="1507">
        <f>'鄉庫收支月報表(113年7月)'!G122+'鄉庫收支月報表(113年8月)'!F122</f>
        <v>116218</v>
      </c>
      <c r="H122" s="1027"/>
      <c r="I122" s="1028"/>
      <c r="J122" s="1028"/>
      <c r="K122" s="1491"/>
    </row>
    <row r="123" spans="1:11" ht="20.25" customHeight="1">
      <c r="A123" s="1005"/>
      <c r="B123" s="1021" t="s">
        <v>956</v>
      </c>
      <c r="C123" s="1005"/>
      <c r="D123" s="1005"/>
      <c r="E123" s="1005"/>
      <c r="F123" s="1507" t="s">
        <v>2480</v>
      </c>
      <c r="G123" s="1507" t="s">
        <v>2480</v>
      </c>
      <c r="H123" s="1027"/>
      <c r="I123" s="1028"/>
      <c r="J123" s="1028"/>
      <c r="K123" s="1491"/>
    </row>
    <row r="124" spans="1:11" ht="20.25" customHeight="1">
      <c r="A124" s="1021"/>
      <c r="B124" s="1021" t="s">
        <v>961</v>
      </c>
      <c r="C124" s="1021"/>
      <c r="D124" s="1021"/>
      <c r="E124" s="1021"/>
      <c r="F124" s="1507" t="s">
        <v>2480</v>
      </c>
      <c r="G124" s="1507" t="s">
        <v>2480</v>
      </c>
      <c r="H124" s="1027"/>
      <c r="I124" s="1028"/>
      <c r="J124" s="1028"/>
      <c r="K124" s="1491"/>
    </row>
    <row r="125" spans="1:11" ht="20.25" customHeight="1">
      <c r="A125" s="1021" t="s">
        <v>962</v>
      </c>
      <c r="B125" s="1021"/>
      <c r="C125" s="1021"/>
      <c r="D125" s="1021"/>
      <c r="E125" s="1021"/>
      <c r="F125" s="1507" t="s">
        <v>2480</v>
      </c>
      <c r="G125" s="1507" t="s">
        <v>2480</v>
      </c>
      <c r="H125" s="1027"/>
      <c r="I125" s="1028"/>
      <c r="J125" s="1028"/>
      <c r="K125" s="1491"/>
    </row>
    <row r="126" spans="1:11" ht="20.25" customHeight="1">
      <c r="A126" s="1021"/>
      <c r="B126" s="1021" t="s">
        <v>2192</v>
      </c>
      <c r="C126" s="1021"/>
      <c r="D126" s="1021"/>
      <c r="E126" s="1021"/>
      <c r="F126" s="1507" t="s">
        <v>2480</v>
      </c>
      <c r="G126" s="1507" t="s">
        <v>2480</v>
      </c>
      <c r="H126" s="1027"/>
      <c r="I126" s="1028"/>
      <c r="J126" s="1028"/>
      <c r="K126" s="1491"/>
    </row>
    <row r="127" spans="1:11" ht="20.25" customHeight="1">
      <c r="A127" s="1024" t="s">
        <v>2186</v>
      </c>
      <c r="B127" s="1021"/>
      <c r="C127" s="1021"/>
      <c r="D127" s="1021"/>
      <c r="E127" s="1038"/>
      <c r="F127" s="1174">
        <f>F118+F120+F122</f>
        <v>37082353</v>
      </c>
      <c r="G127" s="1003">
        <f>SUM(G118:G126)</f>
        <v>170850431</v>
      </c>
      <c r="H127" s="1027"/>
      <c r="I127" s="1028"/>
      <c r="J127" s="1028"/>
      <c r="K127" s="1491"/>
    </row>
    <row r="128" spans="1:11" ht="20.25" customHeight="1">
      <c r="A128" s="1021" t="s">
        <v>963</v>
      </c>
      <c r="B128" s="1021"/>
      <c r="C128" s="1021"/>
      <c r="D128" s="1021"/>
      <c r="E128" s="1039"/>
      <c r="F128" s="1174">
        <f>F53-F127</f>
        <v>351016452</v>
      </c>
      <c r="G128" s="1003"/>
      <c r="H128" s="1027"/>
      <c r="I128" s="1028"/>
      <c r="J128" s="1028"/>
      <c r="K128" s="1491"/>
    </row>
    <row r="129" spans="1:11" ht="20.25" customHeight="1">
      <c r="A129" s="1021" t="s">
        <v>2187</v>
      </c>
      <c r="B129" s="1021"/>
      <c r="C129" s="1021"/>
      <c r="D129" s="1021"/>
      <c r="E129" s="1021"/>
      <c r="F129" s="1174">
        <f>SUM(F127:F128)</f>
        <v>388098805</v>
      </c>
      <c r="G129" s="1003"/>
      <c r="H129" s="1027"/>
      <c r="I129" s="1028"/>
      <c r="J129" s="1028"/>
      <c r="K129" s="1491"/>
    </row>
    <row r="130" spans="1:11" ht="20.25" customHeight="1">
      <c r="A130" s="1021" t="s">
        <v>964</v>
      </c>
      <c r="B130" s="1021"/>
      <c r="C130" s="1021"/>
      <c r="D130" s="1021"/>
      <c r="E130" s="1021"/>
      <c r="F130" s="1003">
        <v>2952</v>
      </c>
      <c r="G130" s="1003"/>
      <c r="H130" s="1040"/>
      <c r="I130" s="1028"/>
      <c r="J130" s="1028"/>
      <c r="K130" s="1491"/>
    </row>
    <row r="131" spans="1:11" ht="20.25" customHeight="1">
      <c r="A131" s="1024" t="s">
        <v>965</v>
      </c>
      <c r="B131" s="1021"/>
      <c r="C131" s="1021"/>
      <c r="D131" s="1021"/>
      <c r="E131" s="1021"/>
      <c r="F131" s="1174">
        <f>F53-F127+F130</f>
        <v>351019404</v>
      </c>
      <c r="G131" s="1003"/>
      <c r="H131" s="1041"/>
      <c r="I131" s="1032"/>
      <c r="J131" s="1032"/>
      <c r="K131" s="1492"/>
    </row>
    <row r="132" spans="1:11" ht="23.25" customHeight="1">
      <c r="A132" s="1005" t="s">
        <v>966</v>
      </c>
      <c r="B132" s="1005"/>
      <c r="C132" s="1005"/>
      <c r="D132" s="1005"/>
      <c r="E132" s="1005" t="s">
        <v>967</v>
      </c>
      <c r="F132" s="1739" t="s">
        <v>2188</v>
      </c>
      <c r="G132" s="1740"/>
      <c r="H132" s="1006" t="s">
        <v>968</v>
      </c>
      <c r="I132" s="1006"/>
      <c r="J132" s="1741" t="s">
        <v>2479</v>
      </c>
      <c r="K132" s="1741"/>
    </row>
    <row r="133" spans="1:11" ht="17.399999999999999">
      <c r="A133" s="1005"/>
      <c r="B133" s="1005"/>
      <c r="C133" s="1005"/>
      <c r="D133" s="1005"/>
      <c r="E133" s="1005"/>
      <c r="F133" s="1742" t="s">
        <v>2189</v>
      </c>
      <c r="G133" s="1743"/>
      <c r="H133" s="1006"/>
      <c r="I133" s="1006"/>
      <c r="J133" s="1006"/>
      <c r="K133" s="1006"/>
    </row>
    <row r="134" spans="1:11" ht="17.399999999999999">
      <c r="A134" s="1005" t="s">
        <v>970</v>
      </c>
    </row>
    <row r="135" spans="1:11" ht="17.399999999999999">
      <c r="A135" s="1005" t="s">
        <v>2190</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2D58050D-3B5C-4BAE-8E5B-2C1ED5A8A65F}"/>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CADB8-FCA8-42DD-BB08-AB3BA13B5564}">
  <sheetPr>
    <tabColor rgb="FFFF0000"/>
  </sheetPr>
  <dimension ref="A1:M135"/>
  <sheetViews>
    <sheetView showGridLines="0" topLeftCell="A34" zoomScale="115" zoomScaleNormal="115" workbookViewId="0">
      <pane xSplit="5" topLeftCell="F1" activePane="topRight" state="frozen"/>
      <selection pane="topRight" activeCell="I37" sqref="I37"/>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36" t="s">
        <v>1293</v>
      </c>
      <c r="B1" s="1736"/>
      <c r="C1" s="1736"/>
      <c r="D1" s="1736"/>
      <c r="E1" s="1005"/>
      <c r="F1" s="1006"/>
      <c r="G1" s="1006"/>
      <c r="H1" s="1006"/>
      <c r="I1" s="1006"/>
      <c r="J1" s="1007" t="s">
        <v>871</v>
      </c>
      <c r="K1" s="1008" t="s">
        <v>872</v>
      </c>
      <c r="L1" s="1009" t="s">
        <v>873</v>
      </c>
    </row>
    <row r="2" spans="1:12" ht="21" customHeight="1">
      <c r="A2" s="1737" t="s">
        <v>2174</v>
      </c>
      <c r="B2" s="1737"/>
      <c r="C2" s="1737"/>
      <c r="D2" s="1737"/>
      <c r="E2" s="1011" t="s">
        <v>874</v>
      </c>
      <c r="F2" s="1012"/>
      <c r="G2" s="1012"/>
      <c r="H2" s="1012"/>
      <c r="I2" s="1012"/>
      <c r="J2" s="1007" t="s">
        <v>2175</v>
      </c>
      <c r="K2" s="1013" t="s">
        <v>875</v>
      </c>
    </row>
    <row r="3" spans="1:12" ht="33">
      <c r="A3" s="1738" t="s">
        <v>2176</v>
      </c>
      <c r="B3" s="1738"/>
      <c r="C3" s="1738"/>
      <c r="D3" s="1738"/>
      <c r="E3" s="1738"/>
      <c r="F3" s="1738"/>
      <c r="G3" s="1738"/>
      <c r="H3" s="1738"/>
      <c r="I3" s="1738"/>
      <c r="J3" s="1738"/>
      <c r="K3" s="1738"/>
    </row>
    <row r="4" spans="1:12" ht="27" customHeight="1">
      <c r="A4" s="1014"/>
      <c r="B4" s="1014"/>
      <c r="C4" s="1014"/>
      <c r="D4" s="1014"/>
      <c r="E4" s="1014" t="s">
        <v>876</v>
      </c>
      <c r="F4" s="1015"/>
      <c r="G4" s="1016" t="s">
        <v>2508</v>
      </c>
      <c r="H4" s="1006"/>
      <c r="I4" s="1015"/>
      <c r="J4" s="1015"/>
      <c r="K4" s="1017" t="s">
        <v>877</v>
      </c>
    </row>
    <row r="5" spans="1:12" ht="23.25" customHeight="1">
      <c r="A5" s="1730" t="s">
        <v>2178</v>
      </c>
      <c r="B5" s="1730"/>
      <c r="C5" s="1730"/>
      <c r="D5" s="1730"/>
      <c r="E5" s="1731"/>
      <c r="F5" s="1734" t="s">
        <v>2179</v>
      </c>
      <c r="G5" s="1735"/>
      <c r="H5" s="1018" t="s">
        <v>2180</v>
      </c>
      <c r="I5" s="1019" t="s">
        <v>878</v>
      </c>
      <c r="J5" s="1018" t="s">
        <v>2181</v>
      </c>
      <c r="K5" s="1488" t="s">
        <v>879</v>
      </c>
    </row>
    <row r="6" spans="1:12" ht="23.25" customHeight="1">
      <c r="A6" s="1732"/>
      <c r="B6" s="1732"/>
      <c r="C6" s="1732"/>
      <c r="D6" s="1732"/>
      <c r="E6" s="1733"/>
      <c r="F6" s="1007" t="s">
        <v>2182</v>
      </c>
      <c r="G6" s="1007" t="s">
        <v>2183</v>
      </c>
      <c r="H6" s="1007" t="s">
        <v>2182</v>
      </c>
      <c r="I6" s="1007" t="s">
        <v>2183</v>
      </c>
      <c r="J6" s="1007" t="s">
        <v>2182</v>
      </c>
      <c r="K6" s="1487" t="s">
        <v>2183</v>
      </c>
    </row>
    <row r="7" spans="1:12" ht="19.5" customHeight="1">
      <c r="A7" s="1005"/>
      <c r="B7" s="1020" t="s">
        <v>880</v>
      </c>
      <c r="C7" s="1005"/>
      <c r="D7" s="1005"/>
      <c r="E7" s="1005"/>
      <c r="F7" s="1174">
        <f t="shared" ref="F7:G7" si="0">F8+F18+F19+F20+F21+F22+F25+F31+F34+F35+F36</f>
        <v>56992042</v>
      </c>
      <c r="G7" s="1174">
        <f t="shared" si="0"/>
        <v>246481868</v>
      </c>
      <c r="H7" s="1174">
        <f>H8+H18+H19+H20+H21+H22+H25+H31+H34+H35+H36</f>
        <v>24210366</v>
      </c>
      <c r="I7" s="1174">
        <f t="shared" ref="I7:K7" si="1">I8+I18+I19+I20+I21+I22+I25+I31+I34+I35+I36</f>
        <v>186604913</v>
      </c>
      <c r="J7" s="1174">
        <f t="shared" si="1"/>
        <v>32781676</v>
      </c>
      <c r="K7" s="1494">
        <f t="shared" si="1"/>
        <v>59876955</v>
      </c>
    </row>
    <row r="8" spans="1:12" ht="19.5" customHeight="1">
      <c r="A8" s="1021"/>
      <c r="B8" s="1021"/>
      <c r="C8" s="1022" t="s">
        <v>881</v>
      </c>
      <c r="D8" s="1021"/>
      <c r="E8" s="1021"/>
      <c r="F8" s="1174">
        <f t="shared" ref="F8:G8" si="2">F9+F10+F11+F12+F13+F16+F17</f>
        <v>13299895</v>
      </c>
      <c r="G8" s="1174">
        <f t="shared" si="2"/>
        <v>143820794</v>
      </c>
      <c r="H8" s="1174">
        <f>H9+H10+H11+H12+H13+H16+H17</f>
        <v>13299895</v>
      </c>
      <c r="I8" s="1174">
        <f t="shared" ref="I8:K8" si="3">I9+I10+I11+I12+I13+I16+I17</f>
        <v>143820794</v>
      </c>
      <c r="J8" s="1174">
        <f t="shared" si="3"/>
        <v>0</v>
      </c>
      <c r="K8" s="1494">
        <f t="shared" si="3"/>
        <v>0</v>
      </c>
    </row>
    <row r="9" spans="1:12" ht="19.5" customHeight="1">
      <c r="A9" s="1021"/>
      <c r="B9" s="1021"/>
      <c r="C9" s="1022"/>
      <c r="D9" s="1021" t="s">
        <v>882</v>
      </c>
      <c r="E9" s="1005"/>
      <c r="F9" s="1174">
        <f>H9+J9</f>
        <v>57479</v>
      </c>
      <c r="G9" s="1174">
        <f>I9+K9</f>
        <v>2821339</v>
      </c>
      <c r="H9" s="1003">
        <v>57479</v>
      </c>
      <c r="I9" s="1003">
        <f>'鄉庫收支月報表(113年8月)'!I9+'鄉庫收支月報表(113年9月)'!H9</f>
        <v>2821339</v>
      </c>
      <c r="J9" s="1003">
        <v>0</v>
      </c>
      <c r="K9" s="1489">
        <f>'鄉庫收支月報表(113年8月)'!K9+'鄉庫收支月報表(113年9月)'!J9</f>
        <v>0</v>
      </c>
    </row>
    <row r="10" spans="1:12" ht="19.5" customHeight="1">
      <c r="A10" s="1021"/>
      <c r="B10" s="1021"/>
      <c r="C10" s="1022"/>
      <c r="D10" s="1021" t="s">
        <v>883</v>
      </c>
      <c r="E10" s="1021"/>
      <c r="F10" s="1174">
        <f t="shared" ref="F10:G12" si="4">H10+J10</f>
        <v>5568</v>
      </c>
      <c r="G10" s="1174">
        <f t="shared" si="4"/>
        <v>367337</v>
      </c>
      <c r="H10" s="1003">
        <v>5568</v>
      </c>
      <c r="I10" s="1003">
        <f>'鄉庫收支月報表(113年8月)'!I10+'鄉庫收支月報表(113年9月)'!H10</f>
        <v>367337</v>
      </c>
      <c r="J10" s="1003">
        <v>0</v>
      </c>
      <c r="K10" s="1489">
        <f>'鄉庫收支月報表(113年8月)'!K10+'鄉庫收支月報表(113年9月)'!J10</f>
        <v>0</v>
      </c>
    </row>
    <row r="11" spans="1:12" ht="19.5" customHeight="1">
      <c r="A11" s="1021"/>
      <c r="B11" s="1021"/>
      <c r="C11" s="1022"/>
      <c r="D11" s="1021" t="s">
        <v>884</v>
      </c>
      <c r="E11" s="1021"/>
      <c r="F11" s="1174">
        <f t="shared" si="4"/>
        <v>2811</v>
      </c>
      <c r="G11" s="1174">
        <f t="shared" si="4"/>
        <v>16384</v>
      </c>
      <c r="H11" s="1003">
        <v>2811</v>
      </c>
      <c r="I11" s="1003">
        <f>'鄉庫收支月報表(113年8月)'!I11+'鄉庫收支月報表(113年9月)'!H11</f>
        <v>16384</v>
      </c>
      <c r="J11" s="1003">
        <v>0</v>
      </c>
      <c r="K11" s="1489">
        <f>'鄉庫收支月報表(113年8月)'!K11+'鄉庫收支月報表(113年9月)'!J11</f>
        <v>0</v>
      </c>
    </row>
    <row r="12" spans="1:12" ht="19.5" customHeight="1">
      <c r="A12" s="1021"/>
      <c r="B12" s="1021"/>
      <c r="C12" s="1022"/>
      <c r="D12" s="1021" t="s">
        <v>885</v>
      </c>
      <c r="E12" s="1021"/>
      <c r="F12" s="1174">
        <f t="shared" si="4"/>
        <v>3052</v>
      </c>
      <c r="G12" s="1174">
        <f t="shared" si="4"/>
        <v>683372</v>
      </c>
      <c r="H12" s="1003">
        <v>3052</v>
      </c>
      <c r="I12" s="1003">
        <f>'鄉庫收支月報表(113年8月)'!I12+'鄉庫收支月報表(113年9月)'!H12</f>
        <v>683372</v>
      </c>
      <c r="J12" s="1003">
        <v>0</v>
      </c>
      <c r="K12" s="1489">
        <f>'鄉庫收支月報表(113年8月)'!K12+'鄉庫收支月報表(113年9月)'!J12</f>
        <v>0</v>
      </c>
    </row>
    <row r="13" spans="1:12" ht="19.5" customHeight="1">
      <c r="A13" s="1021"/>
      <c r="B13" s="1021"/>
      <c r="C13" s="1022"/>
      <c r="D13" s="1021" t="s">
        <v>886</v>
      </c>
      <c r="E13" s="1021"/>
      <c r="F13" s="1174">
        <f>H13+J13</f>
        <v>7121</v>
      </c>
      <c r="G13" s="1174">
        <f>I13+K13</f>
        <v>92903</v>
      </c>
      <c r="H13" s="1174">
        <f>SUM(H14:H15)</f>
        <v>7121</v>
      </c>
      <c r="I13" s="1174">
        <f t="shared" ref="I13:K13" si="5">SUM(I14:I15)</f>
        <v>92903</v>
      </c>
      <c r="J13" s="1174">
        <f t="shared" si="5"/>
        <v>0</v>
      </c>
      <c r="K13" s="1494">
        <f t="shared" si="5"/>
        <v>0</v>
      </c>
    </row>
    <row r="14" spans="1:12" ht="19.5" customHeight="1">
      <c r="A14" s="1021"/>
      <c r="B14" s="1021"/>
      <c r="C14" s="1022"/>
      <c r="D14" s="1021"/>
      <c r="E14" s="1021" t="s">
        <v>887</v>
      </c>
      <c r="F14" s="1174">
        <f t="shared" ref="F14:G28" si="6">H14+J14</f>
        <v>0</v>
      </c>
      <c r="G14" s="1174">
        <f t="shared" si="6"/>
        <v>0</v>
      </c>
      <c r="H14" s="1003">
        <v>0</v>
      </c>
      <c r="I14" s="1003">
        <f>'鄉庫收支月報表(113年8月)'!I14+'鄉庫收支月報表(113年9月)'!H14</f>
        <v>0</v>
      </c>
      <c r="J14" s="1003">
        <v>0</v>
      </c>
      <c r="K14" s="1489">
        <f>'鄉庫收支月報表(113年8月)'!K14+'鄉庫收支月報表(113年9月)'!J14</f>
        <v>0</v>
      </c>
    </row>
    <row r="15" spans="1:12" ht="19.5" customHeight="1">
      <c r="A15" s="1021"/>
      <c r="B15" s="1021"/>
      <c r="C15" s="1022"/>
      <c r="D15" s="1021"/>
      <c r="E15" s="1021" t="s">
        <v>888</v>
      </c>
      <c r="F15" s="1174">
        <f t="shared" si="6"/>
        <v>7121</v>
      </c>
      <c r="G15" s="1174">
        <f t="shared" si="6"/>
        <v>92903</v>
      </c>
      <c r="H15" s="1003">
        <v>7121</v>
      </c>
      <c r="I15" s="1003">
        <f>'鄉庫收支月報表(113年8月)'!I15+'鄉庫收支月報表(113年9月)'!H15</f>
        <v>92903</v>
      </c>
      <c r="J15" s="1003">
        <v>0</v>
      </c>
      <c r="K15" s="1489">
        <f>'鄉庫收支月報表(113年8月)'!K15+'鄉庫收支月報表(113年9月)'!J15</f>
        <v>0</v>
      </c>
    </row>
    <row r="16" spans="1:12" ht="19.5" customHeight="1">
      <c r="A16" s="1021"/>
      <c r="B16" s="1021"/>
      <c r="C16" s="1022"/>
      <c r="D16" s="1021" t="s">
        <v>889</v>
      </c>
      <c r="E16" s="1021"/>
      <c r="F16" s="1174">
        <f t="shared" si="6"/>
        <v>13223864</v>
      </c>
      <c r="G16" s="1174">
        <f t="shared" si="6"/>
        <v>139839459</v>
      </c>
      <c r="H16" s="1003">
        <v>13223864</v>
      </c>
      <c r="I16" s="1003">
        <f>'鄉庫收支月報表(113年8月)'!I16+'鄉庫收支月報表(113年9月)'!H16</f>
        <v>139839459</v>
      </c>
      <c r="J16" s="1003">
        <v>0</v>
      </c>
      <c r="K16" s="1489">
        <f>'鄉庫收支月報表(113年8月)'!K16+'鄉庫收支月報表(113年9月)'!J16</f>
        <v>0</v>
      </c>
    </row>
    <row r="17" spans="1:11" ht="19.5" customHeight="1">
      <c r="A17" s="1021"/>
      <c r="B17" s="1021"/>
      <c r="C17" s="1022"/>
      <c r="D17" s="1021" t="s">
        <v>890</v>
      </c>
      <c r="E17" s="1021"/>
      <c r="F17" s="1174">
        <f t="shared" si="6"/>
        <v>0</v>
      </c>
      <c r="G17" s="1174">
        <f t="shared" si="6"/>
        <v>0</v>
      </c>
      <c r="H17" s="1003">
        <v>0</v>
      </c>
      <c r="I17" s="1003">
        <f>'鄉庫收支月報表(113年8月)'!I17+'鄉庫收支月報表(113年9月)'!H17</f>
        <v>0</v>
      </c>
      <c r="J17" s="1003">
        <v>0</v>
      </c>
      <c r="K17" s="1489">
        <f>'鄉庫收支月報表(113年8月)'!K17+'鄉庫收支月報表(113年9月)'!J17</f>
        <v>0</v>
      </c>
    </row>
    <row r="18" spans="1:11" ht="19.5" customHeight="1">
      <c r="A18" s="1021"/>
      <c r="B18" s="1021"/>
      <c r="C18" s="1023" t="s">
        <v>891</v>
      </c>
      <c r="D18" s="1021"/>
      <c r="E18" s="1021"/>
      <c r="F18" s="1174">
        <f t="shared" si="6"/>
        <v>0</v>
      </c>
      <c r="G18" s="1174">
        <f t="shared" si="6"/>
        <v>0</v>
      </c>
      <c r="H18" s="1003">
        <v>0</v>
      </c>
      <c r="I18" s="1003">
        <f>'鄉庫收支月報表(113年8月)'!I18+'鄉庫收支月報表(113年9月)'!H18</f>
        <v>0</v>
      </c>
      <c r="J18" s="1003">
        <v>0</v>
      </c>
      <c r="K18" s="1489">
        <f>'鄉庫收支月報表(113年8月)'!K18+'鄉庫收支月報表(113年9月)'!J18</f>
        <v>0</v>
      </c>
    </row>
    <row r="19" spans="1:11" ht="19.5" customHeight="1">
      <c r="A19" s="1021"/>
      <c r="B19" s="1021"/>
      <c r="C19" s="1023" t="s">
        <v>892</v>
      </c>
      <c r="D19" s="1021"/>
      <c r="E19" s="1021"/>
      <c r="F19" s="1174">
        <f t="shared" si="6"/>
        <v>3270</v>
      </c>
      <c r="G19" s="1174">
        <f t="shared" si="6"/>
        <v>40924</v>
      </c>
      <c r="H19" s="1003">
        <v>3270</v>
      </c>
      <c r="I19" s="1003">
        <f>'鄉庫收支月報表(113年8月)'!I19+'鄉庫收支月報表(113年9月)'!H19</f>
        <v>40924</v>
      </c>
      <c r="J19" s="1003">
        <v>0</v>
      </c>
      <c r="K19" s="1489">
        <f>'鄉庫收支月報表(113年8月)'!K19+'鄉庫收支月報表(113年9月)'!J19</f>
        <v>0</v>
      </c>
    </row>
    <row r="20" spans="1:11" ht="19.5" customHeight="1">
      <c r="A20" s="1021"/>
      <c r="B20" s="1021"/>
      <c r="C20" s="1023" t="s">
        <v>893</v>
      </c>
      <c r="D20" s="1021"/>
      <c r="E20" s="1021"/>
      <c r="F20" s="1174">
        <f t="shared" si="6"/>
        <v>683764</v>
      </c>
      <c r="G20" s="1174">
        <f t="shared" si="6"/>
        <v>5892538</v>
      </c>
      <c r="H20" s="1003">
        <v>683764</v>
      </c>
      <c r="I20" s="1003">
        <f>'鄉庫收支月報表(113年8月)'!I20+'鄉庫收支月報表(113年9月)'!H20</f>
        <v>5892538</v>
      </c>
      <c r="J20" s="1003">
        <v>0</v>
      </c>
      <c r="K20" s="1489">
        <f>'鄉庫收支月報表(113年8月)'!K20+'鄉庫收支月報表(113年9月)'!J20</f>
        <v>0</v>
      </c>
    </row>
    <row r="21" spans="1:11" ht="19.5" customHeight="1">
      <c r="A21" s="1021"/>
      <c r="B21" s="1021"/>
      <c r="C21" s="1023" t="s">
        <v>894</v>
      </c>
      <c r="D21" s="1021"/>
      <c r="E21" s="1021"/>
      <c r="F21" s="1174">
        <f t="shared" si="6"/>
        <v>0</v>
      </c>
      <c r="G21" s="1174">
        <f t="shared" si="6"/>
        <v>0</v>
      </c>
      <c r="H21" s="1003">
        <v>0</v>
      </c>
      <c r="I21" s="1003">
        <f>'鄉庫收支月報表(113年8月)'!I21+'鄉庫收支月報表(113年9月)'!H21</f>
        <v>0</v>
      </c>
      <c r="J21" s="1003">
        <v>0</v>
      </c>
      <c r="K21" s="1489">
        <f>'鄉庫收支月報表(113年8月)'!K21+'鄉庫收支月報表(113年9月)'!J21</f>
        <v>0</v>
      </c>
    </row>
    <row r="22" spans="1:11" ht="19.5" customHeight="1">
      <c r="A22" s="1021"/>
      <c r="B22" s="1021"/>
      <c r="C22" s="1023" t="s">
        <v>895</v>
      </c>
      <c r="D22" s="1021"/>
      <c r="E22" s="1021"/>
      <c r="F22" s="1174">
        <f t="shared" si="6"/>
        <v>138600</v>
      </c>
      <c r="G22" s="1174">
        <f t="shared" si="6"/>
        <v>747059</v>
      </c>
      <c r="H22" s="1174">
        <f>SUM(H23:H24)</f>
        <v>138600</v>
      </c>
      <c r="I22" s="1174">
        <f t="shared" ref="I22:K22" si="7">SUM(I23:I24)</f>
        <v>747059</v>
      </c>
      <c r="J22" s="1174">
        <f t="shared" si="7"/>
        <v>0</v>
      </c>
      <c r="K22" s="1494">
        <f t="shared" si="7"/>
        <v>0</v>
      </c>
    </row>
    <row r="23" spans="1:11" ht="19.5" customHeight="1">
      <c r="A23" s="1021"/>
      <c r="B23" s="1021"/>
      <c r="C23" s="1005"/>
      <c r="D23" s="1023" t="s">
        <v>896</v>
      </c>
      <c r="E23" s="1021"/>
      <c r="F23" s="1174">
        <f t="shared" si="6"/>
        <v>123600</v>
      </c>
      <c r="G23" s="1174">
        <f t="shared" si="6"/>
        <v>732059</v>
      </c>
      <c r="H23" s="1003">
        <v>123600</v>
      </c>
      <c r="I23" s="1003">
        <f>'鄉庫收支月報表(113年8月)'!I23+'鄉庫收支月報表(113年9月)'!H23</f>
        <v>732059</v>
      </c>
      <c r="J23" s="1003">
        <v>0</v>
      </c>
      <c r="K23" s="1489">
        <f>'鄉庫收支月報表(113年8月)'!K23+'鄉庫收支月報表(113年9月)'!J23</f>
        <v>0</v>
      </c>
    </row>
    <row r="24" spans="1:11" ht="19.5" customHeight="1">
      <c r="A24" s="1021"/>
      <c r="B24" s="1021"/>
      <c r="C24" s="1021"/>
      <c r="D24" s="1021" t="s">
        <v>897</v>
      </c>
      <c r="E24" s="1021"/>
      <c r="F24" s="1174">
        <f t="shared" si="6"/>
        <v>15000</v>
      </c>
      <c r="G24" s="1174">
        <f t="shared" si="6"/>
        <v>15000</v>
      </c>
      <c r="H24" s="1003">
        <v>15000</v>
      </c>
      <c r="I24" s="1003">
        <f>'鄉庫收支月報表(113年8月)'!I24+'鄉庫收支月報表(113年9月)'!H24</f>
        <v>15000</v>
      </c>
      <c r="J24" s="1003">
        <v>0</v>
      </c>
      <c r="K24" s="1489">
        <f>'鄉庫收支月報表(113年8月)'!K24+'鄉庫收支月報表(113年9月)'!J24</f>
        <v>0</v>
      </c>
    </row>
    <row r="25" spans="1:11" ht="19.5" customHeight="1">
      <c r="A25" s="1021"/>
      <c r="B25" s="1021"/>
      <c r="C25" s="1021" t="s">
        <v>898</v>
      </c>
      <c r="D25" s="1021"/>
      <c r="E25" s="1021"/>
      <c r="F25" s="1174">
        <f t="shared" si="6"/>
        <v>0</v>
      </c>
      <c r="G25" s="1174">
        <f t="shared" si="6"/>
        <v>0</v>
      </c>
      <c r="H25" s="1174">
        <f>SUM(H26:H28)</f>
        <v>0</v>
      </c>
      <c r="I25" s="1174">
        <v>0</v>
      </c>
      <c r="J25" s="1174">
        <v>0</v>
      </c>
      <c r="K25" s="1494">
        <v>0</v>
      </c>
    </row>
    <row r="26" spans="1:11" ht="19.5" customHeight="1">
      <c r="A26" s="1021"/>
      <c r="B26" s="1021"/>
      <c r="C26" s="1021"/>
      <c r="D26" s="1021" t="s">
        <v>899</v>
      </c>
      <c r="E26" s="1021"/>
      <c r="F26" s="1174">
        <f t="shared" si="6"/>
        <v>0</v>
      </c>
      <c r="G26" s="1174">
        <f t="shared" si="6"/>
        <v>0</v>
      </c>
      <c r="H26" s="1003">
        <v>0</v>
      </c>
      <c r="I26" s="1003">
        <f>'鄉庫收支月報表(113年8月)'!I26+'鄉庫收支月報表(113年9月)'!H26</f>
        <v>0</v>
      </c>
      <c r="J26" s="1003">
        <v>0</v>
      </c>
      <c r="K26" s="1489">
        <f>'鄉庫收支月報表(113年8月)'!K26+'鄉庫收支月報表(113年9月)'!J26</f>
        <v>0</v>
      </c>
    </row>
    <row r="27" spans="1:11" ht="19.5" customHeight="1">
      <c r="A27" s="1021"/>
      <c r="B27" s="1021"/>
      <c r="C27" s="1021"/>
      <c r="D27" s="1021" t="s">
        <v>900</v>
      </c>
      <c r="E27" s="1021"/>
      <c r="F27" s="1174">
        <f t="shared" si="6"/>
        <v>0</v>
      </c>
      <c r="G27" s="1174">
        <f t="shared" si="6"/>
        <v>0</v>
      </c>
      <c r="H27" s="1003">
        <v>0</v>
      </c>
      <c r="I27" s="1003">
        <f>'鄉庫收支月報表(113年8月)'!I27+'鄉庫收支月報表(113年9月)'!H27</f>
        <v>0</v>
      </c>
      <c r="J27" s="1003">
        <v>0</v>
      </c>
      <c r="K27" s="1489">
        <f>'鄉庫收支月報表(113年8月)'!K27+'鄉庫收支月報表(113年9月)'!J27</f>
        <v>0</v>
      </c>
    </row>
    <row r="28" spans="1:11" ht="19.5" customHeight="1">
      <c r="A28" s="1021"/>
      <c r="B28" s="1021"/>
      <c r="C28" s="1021"/>
      <c r="D28" s="1021" t="s">
        <v>901</v>
      </c>
      <c r="E28" s="1021"/>
      <c r="F28" s="1174">
        <f t="shared" si="6"/>
        <v>0</v>
      </c>
      <c r="G28" s="1174">
        <f t="shared" si="6"/>
        <v>0</v>
      </c>
      <c r="H28" s="1003">
        <v>0</v>
      </c>
      <c r="I28" s="1003">
        <f>'鄉庫收支月報表(113年8月)'!I28+'鄉庫收支月報表(113年9月)'!H28</f>
        <v>0</v>
      </c>
      <c r="J28" s="1003">
        <v>0</v>
      </c>
      <c r="K28" s="1489">
        <f>'鄉庫收支月報表(113年8月)'!K28+'鄉庫收支月報表(113年9月)'!J28</f>
        <v>0</v>
      </c>
    </row>
    <row r="29" spans="1:11" ht="18.600000000000001" customHeight="1">
      <c r="A29" s="1730" t="s">
        <v>2178</v>
      </c>
      <c r="B29" s="1730"/>
      <c r="C29" s="1730"/>
      <c r="D29" s="1730"/>
      <c r="E29" s="1731"/>
      <c r="F29" s="1734" t="s">
        <v>2179</v>
      </c>
      <c r="G29" s="1735"/>
      <c r="H29" s="1018" t="s">
        <v>2180</v>
      </c>
      <c r="I29" s="1019" t="s">
        <v>878</v>
      </c>
      <c r="J29" s="1018" t="s">
        <v>2181</v>
      </c>
      <c r="K29" s="1488" t="s">
        <v>879</v>
      </c>
    </row>
    <row r="30" spans="1:11" ht="18.600000000000001" customHeight="1">
      <c r="A30" s="1732"/>
      <c r="B30" s="1732"/>
      <c r="C30" s="1732"/>
      <c r="D30" s="1732"/>
      <c r="E30" s="1733"/>
      <c r="F30" s="1007" t="s">
        <v>2182</v>
      </c>
      <c r="G30" s="1007" t="s">
        <v>2183</v>
      </c>
      <c r="H30" s="1007" t="s">
        <v>2182</v>
      </c>
      <c r="I30" s="1007" t="s">
        <v>2183</v>
      </c>
      <c r="J30" s="1007" t="s">
        <v>2182</v>
      </c>
      <c r="K30" s="1487" t="s">
        <v>2183</v>
      </c>
    </row>
    <row r="31" spans="1:11" ht="19.5" customHeight="1">
      <c r="A31" s="1021"/>
      <c r="B31" s="1021"/>
      <c r="C31" s="1021" t="s">
        <v>902</v>
      </c>
      <c r="D31" s="1021"/>
      <c r="E31" s="1021"/>
      <c r="F31" s="1174">
        <f>H31+J31</f>
        <v>42712005</v>
      </c>
      <c r="G31" s="1174">
        <f>I31+K31</f>
        <v>94578214</v>
      </c>
      <c r="H31" s="1174">
        <f>SUM(H32:H33)</f>
        <v>9970521</v>
      </c>
      <c r="I31" s="1174">
        <f t="shared" ref="I31:K31" si="8">SUM(I32:I33)</f>
        <v>34814467</v>
      </c>
      <c r="J31" s="1174">
        <f t="shared" si="8"/>
        <v>32741484</v>
      </c>
      <c r="K31" s="1494">
        <f t="shared" si="8"/>
        <v>59763747</v>
      </c>
    </row>
    <row r="32" spans="1:11" ht="19.5" customHeight="1">
      <c r="A32" s="1021"/>
      <c r="B32" s="1021"/>
      <c r="C32" s="1021"/>
      <c r="D32" s="1021" t="s">
        <v>903</v>
      </c>
      <c r="E32" s="1021"/>
      <c r="F32" s="1174">
        <f t="shared" ref="F32:G42" si="9">H32+J32</f>
        <v>42712005</v>
      </c>
      <c r="G32" s="1174">
        <f t="shared" si="9"/>
        <v>94578214</v>
      </c>
      <c r="H32" s="1003">
        <v>9970521</v>
      </c>
      <c r="I32" s="1003">
        <f>'鄉庫收支月報表(113年8月)'!I32+'鄉庫收支月報表(113年9月)'!H32</f>
        <v>34814467</v>
      </c>
      <c r="J32" s="1003">
        <v>32741484</v>
      </c>
      <c r="K32" s="1489">
        <f>'鄉庫收支月報表(113年8月)'!K32+'鄉庫收支月報表(113年9月)'!J32</f>
        <v>59763747</v>
      </c>
    </row>
    <row r="33" spans="1:11" ht="19.5" customHeight="1">
      <c r="A33" s="1021"/>
      <c r="B33" s="1021"/>
      <c r="C33" s="1021"/>
      <c r="D33" s="1021" t="s">
        <v>904</v>
      </c>
      <c r="E33" s="1021"/>
      <c r="F33" s="1174">
        <f t="shared" si="9"/>
        <v>0</v>
      </c>
      <c r="G33" s="1174">
        <f t="shared" si="9"/>
        <v>0</v>
      </c>
      <c r="H33" s="1003">
        <v>0</v>
      </c>
      <c r="I33" s="1003">
        <f>'鄉庫收支月報表(113年8月)'!I33+'鄉庫收支月報表(113年9月)'!H33</f>
        <v>0</v>
      </c>
      <c r="J33" s="1003">
        <v>0</v>
      </c>
      <c r="K33" s="1489">
        <f>'鄉庫收支月報表(113年8月)'!K33+'鄉庫收支月報表(113年9月)'!J33</f>
        <v>0</v>
      </c>
    </row>
    <row r="34" spans="1:11" ht="19.5" customHeight="1">
      <c r="A34" s="1021"/>
      <c r="B34" s="1021"/>
      <c r="C34" s="1021" t="s">
        <v>905</v>
      </c>
      <c r="D34" s="1021"/>
      <c r="E34" s="1021"/>
      <c r="F34" s="1174">
        <f t="shared" si="9"/>
        <v>0</v>
      </c>
      <c r="G34" s="1174">
        <f t="shared" si="9"/>
        <v>0</v>
      </c>
      <c r="H34" s="1003">
        <v>0</v>
      </c>
      <c r="I34" s="1003">
        <f>'鄉庫收支月報表(113年8月)'!I34+'鄉庫收支月報表(113年9月)'!H34</f>
        <v>0</v>
      </c>
      <c r="J34" s="1003">
        <v>0</v>
      </c>
      <c r="K34" s="1489">
        <f>'鄉庫收支月報表(113年8月)'!K34+'鄉庫收支月報表(113年9月)'!J34</f>
        <v>0</v>
      </c>
    </row>
    <row r="35" spans="1:11" ht="19.5" customHeight="1">
      <c r="A35" s="1021"/>
      <c r="B35" s="1021"/>
      <c r="C35" s="1021" t="s">
        <v>906</v>
      </c>
      <c r="D35" s="1021"/>
      <c r="E35" s="1021"/>
      <c r="F35" s="1174">
        <f t="shared" si="9"/>
        <v>0</v>
      </c>
      <c r="G35" s="1174">
        <f t="shared" si="9"/>
        <v>0</v>
      </c>
      <c r="H35" s="1003">
        <v>0</v>
      </c>
      <c r="I35" s="1003">
        <f>'鄉庫收支月報表(113年8月)'!I35+'鄉庫收支月報表(113年9月)'!H35</f>
        <v>0</v>
      </c>
      <c r="J35" s="1003">
        <v>0</v>
      </c>
      <c r="K35" s="1489">
        <f>'鄉庫收支月報表(113年8月)'!K35+'鄉庫收支月報表(113年9月)'!J35</f>
        <v>0</v>
      </c>
    </row>
    <row r="36" spans="1:11" ht="19.5" customHeight="1">
      <c r="A36" s="1021"/>
      <c r="B36" s="1021"/>
      <c r="C36" s="1021" t="s">
        <v>907</v>
      </c>
      <c r="D36" s="1021"/>
      <c r="E36" s="1021"/>
      <c r="F36" s="1174">
        <f t="shared" si="9"/>
        <v>154508</v>
      </c>
      <c r="G36" s="1174">
        <f t="shared" si="9"/>
        <v>1402339</v>
      </c>
      <c r="H36" s="1003">
        <v>114316</v>
      </c>
      <c r="I36" s="1003">
        <f>'鄉庫收支月報表(113年8月)'!I36+'鄉庫收支月報表(113年9月)'!H36</f>
        <v>1289131</v>
      </c>
      <c r="J36" s="1003">
        <v>40192</v>
      </c>
      <c r="K36" s="1489">
        <f>'鄉庫收支月報表(113年8月)'!K36+'鄉庫收支月報表(113年9月)'!J36</f>
        <v>113208</v>
      </c>
    </row>
    <row r="37" spans="1:11" ht="19.5" customHeight="1">
      <c r="A37" s="1021"/>
      <c r="B37" s="1021" t="s">
        <v>955</v>
      </c>
      <c r="C37" s="1021"/>
      <c r="D37" s="1021"/>
      <c r="E37" s="1021"/>
      <c r="F37" s="1174">
        <f t="shared" si="9"/>
        <v>0</v>
      </c>
      <c r="G37" s="1174">
        <f t="shared" si="9"/>
        <v>0</v>
      </c>
      <c r="H37" s="1003">
        <f>SUM(H38)</f>
        <v>0</v>
      </c>
      <c r="I37" s="1003">
        <f t="shared" ref="I37:K37" si="10">SUM(I38)</f>
        <v>0</v>
      </c>
      <c r="J37" s="1003">
        <f t="shared" si="10"/>
        <v>0</v>
      </c>
      <c r="K37" s="1489">
        <f t="shared" si="10"/>
        <v>0</v>
      </c>
    </row>
    <row r="38" spans="1:11" ht="19.5" customHeight="1">
      <c r="A38" s="1021"/>
      <c r="B38" s="1021"/>
      <c r="C38" s="1021" t="s">
        <v>908</v>
      </c>
      <c r="D38" s="1021"/>
      <c r="E38" s="1021"/>
      <c r="F38" s="1174">
        <f t="shared" si="9"/>
        <v>0</v>
      </c>
      <c r="G38" s="1174">
        <f t="shared" si="9"/>
        <v>0</v>
      </c>
      <c r="H38" s="1003">
        <f>SUM(H39:H42)</f>
        <v>0</v>
      </c>
      <c r="I38" s="1003">
        <f t="shared" ref="I38:K38" si="11">SUM(I39:I42)</f>
        <v>0</v>
      </c>
      <c r="J38" s="1003">
        <f t="shared" si="11"/>
        <v>0</v>
      </c>
      <c r="K38" s="1489">
        <f t="shared" si="11"/>
        <v>0</v>
      </c>
    </row>
    <row r="39" spans="1:11" ht="19.5" customHeight="1">
      <c r="A39" s="1021"/>
      <c r="B39" s="1021"/>
      <c r="C39" s="1021"/>
      <c r="D39" s="1021" t="s">
        <v>909</v>
      </c>
      <c r="E39" s="1021"/>
      <c r="F39" s="1174">
        <f t="shared" si="9"/>
        <v>0</v>
      </c>
      <c r="G39" s="1174">
        <f t="shared" si="9"/>
        <v>0</v>
      </c>
      <c r="H39" s="1003">
        <v>0</v>
      </c>
      <c r="I39" s="1003">
        <f>'鄉庫收支月報表(113年8月)'!I39+'鄉庫收支月報表(113年9月)'!H39</f>
        <v>0</v>
      </c>
      <c r="J39" s="1003">
        <v>0</v>
      </c>
      <c r="K39" s="1489">
        <f>'鄉庫收支月報表(113年8月)'!K39+'鄉庫收支月報表(113年9月)'!J39</f>
        <v>0</v>
      </c>
    </row>
    <row r="40" spans="1:11" ht="19.5" customHeight="1">
      <c r="A40" s="1021"/>
      <c r="B40" s="1021"/>
      <c r="C40" s="1021"/>
      <c r="D40" s="1021" t="s">
        <v>910</v>
      </c>
      <c r="E40" s="1021"/>
      <c r="F40" s="1174">
        <f t="shared" si="9"/>
        <v>0</v>
      </c>
      <c r="G40" s="1174">
        <f t="shared" si="9"/>
        <v>0</v>
      </c>
      <c r="H40" s="1003">
        <v>0</v>
      </c>
      <c r="I40" s="1003">
        <f>'鄉庫收支月報表(113年8月)'!I40+'鄉庫收支月報表(113年9月)'!H40</f>
        <v>0</v>
      </c>
      <c r="J40" s="1003">
        <v>0</v>
      </c>
      <c r="K40" s="1489">
        <f>'鄉庫收支月報表(113年8月)'!K40+'鄉庫收支月報表(113年9月)'!J40</f>
        <v>0</v>
      </c>
    </row>
    <row r="41" spans="1:11" ht="19.5" customHeight="1">
      <c r="A41" s="1021"/>
      <c r="B41" s="1021"/>
      <c r="C41" s="1021"/>
      <c r="D41" s="1021" t="s">
        <v>911</v>
      </c>
      <c r="E41" s="1021"/>
      <c r="F41" s="1174">
        <f t="shared" si="9"/>
        <v>0</v>
      </c>
      <c r="G41" s="1174">
        <f t="shared" si="9"/>
        <v>0</v>
      </c>
      <c r="H41" s="1003">
        <v>0</v>
      </c>
      <c r="I41" s="1003">
        <f>'鄉庫收支月報表(113年8月)'!I41+'鄉庫收支月報表(113年9月)'!H41</f>
        <v>0</v>
      </c>
      <c r="J41" s="1003">
        <v>0</v>
      </c>
      <c r="K41" s="1489">
        <f>'鄉庫收支月報表(113年8月)'!K41+'鄉庫收支月報表(113年9月)'!J41</f>
        <v>0</v>
      </c>
    </row>
    <row r="42" spans="1:11" ht="19.5" customHeight="1">
      <c r="A42" s="1021"/>
      <c r="B42" s="1021"/>
      <c r="C42" s="1021"/>
      <c r="D42" s="1021" t="s">
        <v>897</v>
      </c>
      <c r="E42" s="1021"/>
      <c r="F42" s="1174">
        <f t="shared" si="9"/>
        <v>0</v>
      </c>
      <c r="G42" s="1174">
        <f t="shared" si="9"/>
        <v>0</v>
      </c>
      <c r="H42" s="1003"/>
      <c r="I42" s="1003">
        <f>'鄉庫收支月報表(113年8月)'!I42+'鄉庫收支月報表(113年9月)'!H42</f>
        <v>0</v>
      </c>
      <c r="J42" s="1003">
        <v>0</v>
      </c>
      <c r="K42" s="1489">
        <f>'鄉庫收支月報表(113年8月)'!K42+'鄉庫收支月報表(113年9月)'!J42</f>
        <v>0</v>
      </c>
    </row>
    <row r="43" spans="1:11" ht="19.5" customHeight="1">
      <c r="A43" s="1021"/>
      <c r="B43" s="1024" t="s">
        <v>912</v>
      </c>
      <c r="C43" s="1021"/>
      <c r="D43" s="1021"/>
      <c r="E43" s="1021"/>
      <c r="F43" s="1174">
        <f>F37+F7</f>
        <v>56992042</v>
      </c>
      <c r="G43" s="1174">
        <f t="shared" ref="G43:K43" si="12">G37+G7</f>
        <v>246481868</v>
      </c>
      <c r="H43" s="1174">
        <f t="shared" si="12"/>
        <v>24210366</v>
      </c>
      <c r="I43" s="1174">
        <f t="shared" si="12"/>
        <v>186604913</v>
      </c>
      <c r="J43" s="1174">
        <f t="shared" si="12"/>
        <v>32781676</v>
      </c>
      <c r="K43" s="1494">
        <f t="shared" si="12"/>
        <v>59876955</v>
      </c>
    </row>
    <row r="44" spans="1:11" ht="19.5" customHeight="1">
      <c r="A44" s="1021"/>
      <c r="B44" s="1021" t="s">
        <v>913</v>
      </c>
      <c r="C44" s="1021"/>
      <c r="D44" s="1021"/>
      <c r="E44" s="1021"/>
      <c r="F44" s="1509">
        <v>0</v>
      </c>
      <c r="G44" s="1003">
        <f>'鄉庫收支月報表(113年8月)'!G44+'鄉庫收支月報表(113年9月)'!F44</f>
        <v>0</v>
      </c>
      <c r="H44" s="1025"/>
      <c r="I44" s="1026"/>
      <c r="J44" s="1026"/>
      <c r="K44" s="1490"/>
    </row>
    <row r="45" spans="1:11" ht="19.5" customHeight="1">
      <c r="A45" s="1021"/>
      <c r="B45" s="1021" t="s">
        <v>914</v>
      </c>
      <c r="C45" s="1021"/>
      <c r="D45" s="1021"/>
      <c r="E45" s="1021"/>
      <c r="F45" s="1509">
        <v>0</v>
      </c>
      <c r="G45" s="1003">
        <f>'鄉庫收支月報表(113年8月)'!G45+'鄉庫收支月報表(113年9月)'!F45</f>
        <v>0</v>
      </c>
      <c r="H45" s="1027"/>
      <c r="I45" s="1028"/>
      <c r="J45" s="1028"/>
      <c r="K45" s="1491"/>
    </row>
    <row r="46" spans="1:11" ht="19.5" customHeight="1">
      <c r="A46" s="1021"/>
      <c r="B46" s="1021" t="s">
        <v>915</v>
      </c>
      <c r="C46" s="1021"/>
      <c r="D46" s="1021"/>
      <c r="E46" s="1021"/>
      <c r="F46" s="1509">
        <v>0</v>
      </c>
      <c r="G46" s="1003">
        <f>'鄉庫收支月報表(113年8月)'!G46+'鄉庫收支月報表(113年9月)'!F46</f>
        <v>0</v>
      </c>
      <c r="H46" s="1027"/>
      <c r="I46" s="1028"/>
      <c r="J46" s="1028"/>
      <c r="K46" s="1491"/>
    </row>
    <row r="47" spans="1:11" ht="19.5" customHeight="1">
      <c r="A47" s="1021"/>
      <c r="B47" s="1021" t="s">
        <v>916</v>
      </c>
      <c r="C47" s="1021"/>
      <c r="D47" s="1021"/>
      <c r="E47" s="1021"/>
      <c r="F47" s="1509">
        <v>0</v>
      </c>
      <c r="G47" s="1003">
        <f>'鄉庫收支月報表(113年8月)'!G47+'鄉庫收支月報表(113年9月)'!F47</f>
        <v>0</v>
      </c>
      <c r="H47" s="1508"/>
      <c r="I47" s="1028"/>
      <c r="J47" s="1028"/>
      <c r="K47" s="1491"/>
    </row>
    <row r="48" spans="1:11" ht="19.5" customHeight="1">
      <c r="A48" s="1021"/>
      <c r="B48" s="1021" t="s">
        <v>917</v>
      </c>
      <c r="C48" s="1021"/>
      <c r="D48" s="1021"/>
      <c r="E48" s="1021"/>
      <c r="F48" s="1509">
        <v>0</v>
      </c>
      <c r="G48" s="1003">
        <f>'鄉庫收支月報表(113年8月)'!G48+'鄉庫收支月報表(113年9月)'!F48</f>
        <v>0</v>
      </c>
      <c r="H48" s="1027"/>
      <c r="I48" s="1028"/>
      <c r="J48" s="1028"/>
      <c r="K48" s="1491"/>
    </row>
    <row r="49" spans="1:11" ht="19.5" customHeight="1">
      <c r="A49" s="1021" t="s">
        <v>918</v>
      </c>
      <c r="B49" s="1021"/>
      <c r="C49" s="1021"/>
      <c r="D49" s="1021"/>
      <c r="E49" s="1021"/>
      <c r="F49" s="1509">
        <v>0</v>
      </c>
      <c r="G49" s="1003">
        <f>'鄉庫收支月報表(113年8月)'!G49+'鄉庫收支月報表(113年9月)'!F49</f>
        <v>0</v>
      </c>
      <c r="H49" s="1027"/>
      <c r="I49" s="1028"/>
      <c r="J49" s="1028"/>
      <c r="K49" s="1491"/>
    </row>
    <row r="50" spans="1:11" ht="19.5" customHeight="1">
      <c r="A50" s="1021"/>
      <c r="B50" s="1021" t="s">
        <v>919</v>
      </c>
      <c r="C50" s="1021"/>
      <c r="D50" s="1021"/>
      <c r="E50" s="1021"/>
      <c r="F50" s="1509">
        <v>0</v>
      </c>
      <c r="G50" s="1003">
        <f>'鄉庫收支月報表(113年8月)'!G50+'鄉庫收支月報表(113年9月)'!F50</f>
        <v>0</v>
      </c>
      <c r="H50" s="1027"/>
      <c r="I50" s="1028"/>
      <c r="J50" s="1028"/>
      <c r="K50" s="1491"/>
    </row>
    <row r="51" spans="1:11" ht="19.5" customHeight="1">
      <c r="A51" s="1024" t="s">
        <v>2184</v>
      </c>
      <c r="B51" s="1021"/>
      <c r="C51" s="1021"/>
      <c r="D51" s="1021"/>
      <c r="E51" s="1029"/>
      <c r="F51" s="1174">
        <f>SUM(F43:F50)</f>
        <v>56992042</v>
      </c>
      <c r="G51" s="1174">
        <f>SUM(G43:G50)</f>
        <v>246481868</v>
      </c>
      <c r="H51" s="1027"/>
      <c r="I51" s="1028"/>
      <c r="J51" s="1028"/>
      <c r="K51" s="1491"/>
    </row>
    <row r="52" spans="1:11" ht="19.5" customHeight="1">
      <c r="A52" s="1024" t="s">
        <v>920</v>
      </c>
      <c r="B52" s="1021"/>
      <c r="C52" s="1021"/>
      <c r="D52" s="1021"/>
      <c r="E52" s="1030"/>
      <c r="F52" s="1003">
        <f>'鄉庫收支月報表(113年8月)'!F128</f>
        <v>351016452</v>
      </c>
      <c r="G52" s="1003"/>
      <c r="H52" s="1027"/>
      <c r="I52" s="1028"/>
      <c r="J52" s="1028"/>
      <c r="K52" s="1491"/>
    </row>
    <row r="53" spans="1:11" ht="19.5" customHeight="1">
      <c r="A53" s="1024" t="s">
        <v>2185</v>
      </c>
      <c r="B53" s="1021"/>
      <c r="C53" s="1021"/>
      <c r="D53" s="1021"/>
      <c r="E53" s="1030"/>
      <c r="F53" s="1174">
        <f>SUM(F51:F52)</f>
        <v>408008494</v>
      </c>
      <c r="G53" s="1003"/>
      <c r="H53" s="1031"/>
      <c r="I53" s="1032"/>
      <c r="J53" s="1032"/>
      <c r="K53" s="1492"/>
    </row>
    <row r="54" spans="1:11" ht="18.600000000000001" customHeight="1">
      <c r="A54" s="1730" t="s">
        <v>2178</v>
      </c>
      <c r="B54" s="1730"/>
      <c r="C54" s="1730"/>
      <c r="D54" s="1730"/>
      <c r="E54" s="1731"/>
      <c r="F54" s="1744" t="s">
        <v>2179</v>
      </c>
      <c r="G54" s="1745"/>
      <c r="H54" s="1033" t="s">
        <v>2180</v>
      </c>
      <c r="I54" s="1034" t="s">
        <v>921</v>
      </c>
      <c r="J54" s="1033" t="s">
        <v>2181</v>
      </c>
      <c r="K54" s="1493" t="s">
        <v>922</v>
      </c>
    </row>
    <row r="55" spans="1:11" ht="18.600000000000001" customHeight="1">
      <c r="A55" s="1732"/>
      <c r="B55" s="1732"/>
      <c r="C55" s="1732"/>
      <c r="D55" s="1732"/>
      <c r="E55" s="1733"/>
      <c r="F55" s="1035" t="s">
        <v>2182</v>
      </c>
      <c r="G55" s="1035" t="s">
        <v>2183</v>
      </c>
      <c r="H55" s="1035" t="s">
        <v>2182</v>
      </c>
      <c r="I55" s="1035" t="s">
        <v>2183</v>
      </c>
      <c r="J55" s="1035" t="s">
        <v>2182</v>
      </c>
      <c r="K55" s="1486" t="s">
        <v>2183</v>
      </c>
    </row>
    <row r="56" spans="1:11" ht="19.5" customHeight="1">
      <c r="A56" s="1021"/>
      <c r="B56" s="1022" t="s">
        <v>923</v>
      </c>
      <c r="C56" s="1021"/>
      <c r="D56" s="1021"/>
      <c r="E56" s="1021"/>
      <c r="F56" s="1174">
        <f>H56+J56</f>
        <v>13071889</v>
      </c>
      <c r="G56" s="1174">
        <f>I56+K56</f>
        <v>92653826</v>
      </c>
      <c r="H56" s="1174">
        <f>H57+H62+H66+H71+H77+H82+H85+H88</f>
        <v>13071889</v>
      </c>
      <c r="I56" s="1174">
        <f t="shared" ref="I56:K56" si="13">I57+I62+I66+I71+I77+I82+I85+I88</f>
        <v>92653826</v>
      </c>
      <c r="J56" s="1174">
        <f t="shared" si="13"/>
        <v>0</v>
      </c>
      <c r="K56" s="1494">
        <f t="shared" si="13"/>
        <v>0</v>
      </c>
    </row>
    <row r="57" spans="1:11" ht="19.5" customHeight="1">
      <c r="A57" s="1021"/>
      <c r="B57" s="1021"/>
      <c r="C57" s="1022" t="s">
        <v>924</v>
      </c>
      <c r="D57" s="1021"/>
      <c r="E57" s="1021"/>
      <c r="F57" s="1174">
        <f t="shared" ref="F57:G79" si="14">H57+J57</f>
        <v>8943750</v>
      </c>
      <c r="G57" s="1174">
        <f t="shared" si="14"/>
        <v>53166271</v>
      </c>
      <c r="H57" s="1174">
        <f>SUM(H58:H61)</f>
        <v>8943750</v>
      </c>
      <c r="I57" s="1174">
        <f t="shared" ref="I57:K57" si="15">SUM(I58:I61)</f>
        <v>53166271</v>
      </c>
      <c r="J57" s="1174">
        <f t="shared" si="15"/>
        <v>0</v>
      </c>
      <c r="K57" s="1494">
        <f t="shared" si="15"/>
        <v>0</v>
      </c>
    </row>
    <row r="58" spans="1:11" ht="19.5" customHeight="1">
      <c r="A58" s="1021"/>
      <c r="B58" s="1021"/>
      <c r="C58" s="1022"/>
      <c r="D58" s="1021" t="s">
        <v>925</v>
      </c>
      <c r="E58" s="1021"/>
      <c r="F58" s="1174">
        <f t="shared" si="14"/>
        <v>999611</v>
      </c>
      <c r="G58" s="1174">
        <f t="shared" si="14"/>
        <v>12579899</v>
      </c>
      <c r="H58" s="1003">
        <v>999611</v>
      </c>
      <c r="I58" s="1003">
        <f>'鄉庫收支月報表(113年8月)'!I58+'鄉庫收支月報表(113年9月)'!H58</f>
        <v>12579899</v>
      </c>
      <c r="J58" s="1003">
        <v>0</v>
      </c>
      <c r="K58" s="1489">
        <f>'鄉庫收支月報表(113年8月)'!K58+'鄉庫收支月報表(113年9月)'!J58</f>
        <v>0</v>
      </c>
    </row>
    <row r="59" spans="1:11" ht="19.5" customHeight="1">
      <c r="A59" s="1021"/>
      <c r="B59" s="1021"/>
      <c r="C59" s="1022"/>
      <c r="D59" s="1021" t="s">
        <v>926</v>
      </c>
      <c r="E59" s="1021"/>
      <c r="F59" s="1174">
        <f t="shared" si="14"/>
        <v>1259192</v>
      </c>
      <c r="G59" s="1174">
        <f t="shared" si="14"/>
        <v>12188232</v>
      </c>
      <c r="H59" s="1003">
        <v>1259192</v>
      </c>
      <c r="I59" s="1003">
        <f>'鄉庫收支月報表(113年8月)'!I59+'鄉庫收支月報表(113年9月)'!H59</f>
        <v>12188232</v>
      </c>
      <c r="J59" s="1003">
        <v>0</v>
      </c>
      <c r="K59" s="1489">
        <f>'鄉庫收支月報表(113年8月)'!K59+'鄉庫收支月報表(113年9月)'!J59</f>
        <v>0</v>
      </c>
    </row>
    <row r="60" spans="1:11" ht="19.5" customHeight="1">
      <c r="A60" s="1021"/>
      <c r="B60" s="1021"/>
      <c r="C60" s="1022"/>
      <c r="D60" s="1021" t="s">
        <v>927</v>
      </c>
      <c r="E60" s="1021"/>
      <c r="F60" s="1174">
        <f t="shared" si="14"/>
        <v>6678621</v>
      </c>
      <c r="G60" s="1174">
        <f t="shared" si="14"/>
        <v>28299903</v>
      </c>
      <c r="H60" s="1003">
        <v>6678621</v>
      </c>
      <c r="I60" s="1003">
        <f>'鄉庫收支月報表(113年8月)'!I60+'鄉庫收支月報表(113年9月)'!H60</f>
        <v>28299903</v>
      </c>
      <c r="J60" s="1003">
        <v>0</v>
      </c>
      <c r="K60" s="1489">
        <f>'鄉庫收支月報表(113年8月)'!K60+'鄉庫收支月報表(113年9月)'!J60</f>
        <v>0</v>
      </c>
    </row>
    <row r="61" spans="1:11" ht="19.5" customHeight="1">
      <c r="A61" s="1021"/>
      <c r="B61" s="1021"/>
      <c r="C61" s="1022"/>
      <c r="D61" s="1021" t="s">
        <v>928</v>
      </c>
      <c r="E61" s="1021"/>
      <c r="F61" s="1174">
        <f t="shared" si="14"/>
        <v>6326</v>
      </c>
      <c r="G61" s="1174">
        <f t="shared" si="14"/>
        <v>98237</v>
      </c>
      <c r="H61" s="1003">
        <v>6326</v>
      </c>
      <c r="I61" s="1003">
        <f>'鄉庫收支月報表(113年8月)'!I61+'鄉庫收支月報表(113年9月)'!H61</f>
        <v>98237</v>
      </c>
      <c r="J61" s="1003">
        <v>0</v>
      </c>
      <c r="K61" s="1489">
        <f>'鄉庫收支月報表(113年8月)'!K61+'鄉庫收支月報表(113年9月)'!J61</f>
        <v>0</v>
      </c>
    </row>
    <row r="62" spans="1:11" ht="19.5" customHeight="1">
      <c r="A62" s="1021"/>
      <c r="B62" s="1021"/>
      <c r="C62" s="1022" t="s">
        <v>929</v>
      </c>
      <c r="D62" s="1021"/>
      <c r="E62" s="1021"/>
      <c r="F62" s="1174">
        <f t="shared" si="14"/>
        <v>155243</v>
      </c>
      <c r="G62" s="1174">
        <f t="shared" si="14"/>
        <v>3986279</v>
      </c>
      <c r="H62" s="1174">
        <f>SUM(H63:H65)</f>
        <v>155243</v>
      </c>
      <c r="I62" s="1174">
        <f t="shared" ref="I62:K62" si="16">SUM(I63:I65)</f>
        <v>3986279</v>
      </c>
      <c r="J62" s="1174">
        <f t="shared" si="16"/>
        <v>0</v>
      </c>
      <c r="K62" s="1494">
        <f t="shared" si="16"/>
        <v>0</v>
      </c>
    </row>
    <row r="63" spans="1:11" ht="19.5" customHeight="1">
      <c r="A63" s="1021"/>
      <c r="B63" s="1021"/>
      <c r="C63" s="1022"/>
      <c r="D63" s="1021" t="s">
        <v>930</v>
      </c>
      <c r="E63" s="1021"/>
      <c r="F63" s="1174">
        <f t="shared" si="14"/>
        <v>0</v>
      </c>
      <c r="G63" s="1174">
        <f t="shared" si="14"/>
        <v>0</v>
      </c>
      <c r="H63" s="1003">
        <v>0</v>
      </c>
      <c r="I63" s="1003">
        <f>'鄉庫收支月報表(113年8月)'!I63+'鄉庫收支月報表(113年9月)'!H63</f>
        <v>0</v>
      </c>
      <c r="J63" s="1003">
        <v>0</v>
      </c>
      <c r="K63" s="1489">
        <f>'鄉庫收支月報表(113年8月)'!K63+'鄉庫收支月報表(113年9月)'!J63</f>
        <v>0</v>
      </c>
    </row>
    <row r="64" spans="1:11" ht="19.5" customHeight="1">
      <c r="A64" s="1021"/>
      <c r="B64" s="1021"/>
      <c r="C64" s="1022"/>
      <c r="D64" s="1021" t="s">
        <v>931</v>
      </c>
      <c r="E64" s="1021"/>
      <c r="F64" s="1174">
        <f t="shared" si="14"/>
        <v>0</v>
      </c>
      <c r="G64" s="1174">
        <f t="shared" si="14"/>
        <v>0</v>
      </c>
      <c r="H64" s="1003">
        <v>0</v>
      </c>
      <c r="I64" s="1003">
        <f>'鄉庫收支月報表(113年8月)'!I64+'鄉庫收支月報表(113年9月)'!H64</f>
        <v>0</v>
      </c>
      <c r="J64" s="1003">
        <v>0</v>
      </c>
      <c r="K64" s="1489">
        <f>'鄉庫收支月報表(113年8月)'!K64+'鄉庫收支月報表(113年9月)'!J64</f>
        <v>0</v>
      </c>
    </row>
    <row r="65" spans="1:13" ht="19.5" customHeight="1">
      <c r="A65" s="1021"/>
      <c r="B65" s="1021"/>
      <c r="C65" s="1022"/>
      <c r="D65" s="1021" t="s">
        <v>932</v>
      </c>
      <c r="E65" s="1021"/>
      <c r="F65" s="1174">
        <f t="shared" si="14"/>
        <v>155243</v>
      </c>
      <c r="G65" s="1174">
        <f t="shared" si="14"/>
        <v>3986279</v>
      </c>
      <c r="H65" s="1003">
        <v>155243</v>
      </c>
      <c r="I65" s="1003">
        <f>'鄉庫收支月報表(113年8月)'!I65+'鄉庫收支月報表(113年9月)'!H65</f>
        <v>3986279</v>
      </c>
      <c r="J65" s="1003">
        <v>0</v>
      </c>
      <c r="K65" s="1489">
        <f>'鄉庫收支月報表(113年8月)'!K65+'鄉庫收支月報表(113年9月)'!J65</f>
        <v>0</v>
      </c>
    </row>
    <row r="66" spans="1:13" ht="19.5" customHeight="1">
      <c r="A66" s="1021"/>
      <c r="B66" s="1021"/>
      <c r="C66" s="1022" t="s">
        <v>933</v>
      </c>
      <c r="D66" s="1021"/>
      <c r="E66" s="1021"/>
      <c r="F66" s="1174">
        <f t="shared" si="14"/>
        <v>1089002</v>
      </c>
      <c r="G66" s="1174">
        <f t="shared" si="14"/>
        <v>12702676</v>
      </c>
      <c r="H66" s="1174">
        <f>SUM(H67:H70)</f>
        <v>1089002</v>
      </c>
      <c r="I66" s="1174">
        <f t="shared" ref="I66:K66" si="17">SUM(I67:I70)</f>
        <v>12702676</v>
      </c>
      <c r="J66" s="1174">
        <f t="shared" si="17"/>
        <v>0</v>
      </c>
      <c r="K66" s="1494">
        <f t="shared" si="17"/>
        <v>0</v>
      </c>
    </row>
    <row r="67" spans="1:13" ht="19.5" customHeight="1">
      <c r="A67" s="1021"/>
      <c r="B67" s="1021"/>
      <c r="C67" s="1022"/>
      <c r="D67" s="1021" t="s">
        <v>934</v>
      </c>
      <c r="E67" s="1021"/>
      <c r="F67" s="1174">
        <f t="shared" si="14"/>
        <v>552078</v>
      </c>
      <c r="G67" s="1174">
        <f t="shared" si="14"/>
        <v>5787262</v>
      </c>
      <c r="H67" s="1003">
        <v>552078</v>
      </c>
      <c r="I67" s="1003">
        <f>'鄉庫收支月報表(113年8月)'!I67+'鄉庫收支月報表(113年9月)'!H67</f>
        <v>5787262</v>
      </c>
      <c r="J67" s="1003">
        <v>0</v>
      </c>
      <c r="K67" s="1489">
        <f>'鄉庫收支月報表(113年8月)'!K67+'鄉庫收支月報表(113年9月)'!J67</f>
        <v>0</v>
      </c>
    </row>
    <row r="68" spans="1:13" ht="19.5" customHeight="1">
      <c r="A68" s="1021"/>
      <c r="B68" s="1021"/>
      <c r="C68" s="1022"/>
      <c r="D68" s="1021" t="s">
        <v>935</v>
      </c>
      <c r="E68" s="1021"/>
      <c r="F68" s="1174">
        <f t="shared" si="14"/>
        <v>0</v>
      </c>
      <c r="G68" s="1174">
        <f t="shared" si="14"/>
        <v>4310</v>
      </c>
      <c r="H68" s="1003">
        <v>0</v>
      </c>
      <c r="I68" s="1003">
        <f>'鄉庫收支月報表(113年8月)'!I68+'鄉庫收支月報表(113年9月)'!H68</f>
        <v>4310</v>
      </c>
      <c r="J68" s="1003">
        <v>0</v>
      </c>
      <c r="K68" s="1489">
        <f>'鄉庫收支月報表(113年8月)'!K68+'鄉庫收支月報表(113年9月)'!J68</f>
        <v>0</v>
      </c>
    </row>
    <row r="69" spans="1:13" ht="19.5" customHeight="1">
      <c r="A69" s="1021"/>
      <c r="B69" s="1021"/>
      <c r="C69" s="1022"/>
      <c r="D69" s="1021" t="s">
        <v>936</v>
      </c>
      <c r="E69" s="1021"/>
      <c r="F69" s="1174">
        <f t="shared" si="14"/>
        <v>0</v>
      </c>
      <c r="G69" s="1174">
        <f t="shared" si="14"/>
        <v>0</v>
      </c>
      <c r="H69" s="1003">
        <v>0</v>
      </c>
      <c r="I69" s="1003">
        <f>'鄉庫收支月報表(113年8月)'!I69+'鄉庫收支月報表(113年9月)'!H69</f>
        <v>0</v>
      </c>
      <c r="J69" s="1003">
        <v>0</v>
      </c>
      <c r="K69" s="1489">
        <f>'鄉庫收支月報表(113年8月)'!K69+'鄉庫收支月報表(113年9月)'!J69</f>
        <v>0</v>
      </c>
    </row>
    <row r="70" spans="1:13" ht="19.5" customHeight="1">
      <c r="A70" s="1021"/>
      <c r="B70" s="1021"/>
      <c r="C70" s="1022"/>
      <c r="D70" s="1021" t="s">
        <v>937</v>
      </c>
      <c r="E70" s="1021"/>
      <c r="F70" s="1174">
        <f t="shared" si="14"/>
        <v>536924</v>
      </c>
      <c r="G70" s="1174">
        <f t="shared" si="14"/>
        <v>6911104</v>
      </c>
      <c r="H70" s="1003">
        <v>536924</v>
      </c>
      <c r="I70" s="1003">
        <f>'鄉庫收支月報表(113年8月)'!I70+'鄉庫收支月報表(113年9月)'!H70</f>
        <v>6911104</v>
      </c>
      <c r="J70" s="1003">
        <v>0</v>
      </c>
      <c r="K70" s="1489">
        <f>'鄉庫收支月報表(113年8月)'!K70+'鄉庫收支月報表(113年9月)'!J70</f>
        <v>0</v>
      </c>
    </row>
    <row r="71" spans="1:13" ht="19.5" customHeight="1">
      <c r="A71" s="1021"/>
      <c r="B71" s="1021"/>
      <c r="C71" s="1022" t="s">
        <v>938</v>
      </c>
      <c r="D71" s="1021"/>
      <c r="E71" s="1021"/>
      <c r="F71" s="1174">
        <f t="shared" si="14"/>
        <v>1221680</v>
      </c>
      <c r="G71" s="1174">
        <f t="shared" si="14"/>
        <v>6756485</v>
      </c>
      <c r="H71" s="1174">
        <f>SUM(H72:H76)</f>
        <v>1221680</v>
      </c>
      <c r="I71" s="1174">
        <f t="shared" ref="I71:K71" si="18">SUM(I72:I76)</f>
        <v>6756485</v>
      </c>
      <c r="J71" s="1174">
        <f t="shared" si="18"/>
        <v>0</v>
      </c>
      <c r="K71" s="1494">
        <f t="shared" si="18"/>
        <v>0</v>
      </c>
    </row>
    <row r="72" spans="1:13" ht="19.5" customHeight="1">
      <c r="A72" s="1021"/>
      <c r="B72" s="1021"/>
      <c r="C72" s="1022"/>
      <c r="D72" s="1021" t="s">
        <v>939</v>
      </c>
      <c r="E72" s="1021"/>
      <c r="F72" s="1174">
        <f t="shared" si="14"/>
        <v>37879</v>
      </c>
      <c r="G72" s="1174">
        <f t="shared" si="14"/>
        <v>347833</v>
      </c>
      <c r="H72" s="1003">
        <v>37879</v>
      </c>
      <c r="I72" s="1003">
        <f>'鄉庫收支月報表(113年8月)'!I72+'鄉庫收支月報表(113年9月)'!H72</f>
        <v>347833</v>
      </c>
      <c r="J72" s="1003">
        <v>0</v>
      </c>
      <c r="K72" s="1489">
        <f>'鄉庫收支月報表(113年8月)'!K72+'鄉庫收支月報表(113年9月)'!J72</f>
        <v>0</v>
      </c>
    </row>
    <row r="73" spans="1:13" ht="19.5" customHeight="1">
      <c r="A73" s="1021"/>
      <c r="B73" s="1021"/>
      <c r="C73" s="1022"/>
      <c r="D73" s="1021" t="s">
        <v>940</v>
      </c>
      <c r="E73" s="1021"/>
      <c r="F73" s="1174">
        <f t="shared" si="14"/>
        <v>0</v>
      </c>
      <c r="G73" s="1174">
        <f t="shared" si="14"/>
        <v>0</v>
      </c>
      <c r="H73" s="1003">
        <v>0</v>
      </c>
      <c r="I73" s="1003">
        <f>'鄉庫收支月報表(113年8月)'!I73+'鄉庫收支月報表(113年9月)'!H73</f>
        <v>0</v>
      </c>
      <c r="J73" s="1003">
        <v>0</v>
      </c>
      <c r="K73" s="1489">
        <f>'鄉庫收支月報表(113年8月)'!K73+'鄉庫收支月報表(113年9月)'!J73</f>
        <v>0</v>
      </c>
    </row>
    <row r="74" spans="1:13" ht="19.5" customHeight="1">
      <c r="A74" s="1021"/>
      <c r="B74" s="1021"/>
      <c r="C74" s="1022"/>
      <c r="D74" s="1021" t="s">
        <v>941</v>
      </c>
      <c r="E74" s="1021"/>
      <c r="F74" s="1174">
        <f t="shared" si="14"/>
        <v>1183801</v>
      </c>
      <c r="G74" s="1174">
        <f t="shared" si="14"/>
        <v>6408652</v>
      </c>
      <c r="H74" s="1003">
        <v>1183801</v>
      </c>
      <c r="I74" s="1003">
        <f>'鄉庫收支月報表(113年8月)'!I74+'鄉庫收支月報表(113年9月)'!H74</f>
        <v>6408652</v>
      </c>
      <c r="J74" s="1003">
        <v>0</v>
      </c>
      <c r="K74" s="1489">
        <f>'鄉庫收支月報表(113年8月)'!K74+'鄉庫收支月報表(113年9月)'!J74</f>
        <v>0</v>
      </c>
    </row>
    <row r="75" spans="1:13" ht="19.5" customHeight="1">
      <c r="A75" s="1021"/>
      <c r="B75" s="1021"/>
      <c r="C75" s="1022"/>
      <c r="D75" s="1021" t="s">
        <v>942</v>
      </c>
      <c r="E75" s="1021"/>
      <c r="F75" s="1174">
        <f t="shared" si="14"/>
        <v>0</v>
      </c>
      <c r="G75" s="1174">
        <f t="shared" si="14"/>
        <v>0</v>
      </c>
      <c r="H75" s="1003">
        <v>0</v>
      </c>
      <c r="I75" s="1003">
        <f>'鄉庫收支月報表(113年8月)'!I75+'鄉庫收支月報表(113年9月)'!H75</f>
        <v>0</v>
      </c>
      <c r="J75" s="1003">
        <v>0</v>
      </c>
      <c r="K75" s="1489">
        <f>'鄉庫收支月報表(113年8月)'!K75+'鄉庫收支月報表(113年9月)'!J75</f>
        <v>0</v>
      </c>
    </row>
    <row r="76" spans="1:13" ht="19.5" customHeight="1">
      <c r="A76" s="1021"/>
      <c r="B76" s="1021"/>
      <c r="C76" s="1022"/>
      <c r="D76" s="1021" t="s">
        <v>943</v>
      </c>
      <c r="E76" s="1021"/>
      <c r="F76" s="1174">
        <f t="shared" si="14"/>
        <v>0</v>
      </c>
      <c r="G76" s="1174">
        <f t="shared" si="14"/>
        <v>0</v>
      </c>
      <c r="H76" s="1003">
        <v>0</v>
      </c>
      <c r="I76" s="1003">
        <f>'鄉庫收支月報表(113年8月)'!I76+'鄉庫收支月報表(113年9月)'!H76</f>
        <v>0</v>
      </c>
      <c r="J76" s="1003">
        <v>0</v>
      </c>
      <c r="K76" s="1489">
        <f>'鄉庫收支月報表(113年8月)'!K76+'鄉庫收支月報表(113年9月)'!J76</f>
        <v>0</v>
      </c>
    </row>
    <row r="77" spans="1:13" ht="19.5" customHeight="1">
      <c r="A77" s="1021"/>
      <c r="B77" s="1021"/>
      <c r="C77" s="1021" t="s">
        <v>944</v>
      </c>
      <c r="D77" s="1021"/>
      <c r="E77" s="1021"/>
      <c r="F77" s="1174">
        <f t="shared" si="14"/>
        <v>1197288</v>
      </c>
      <c r="G77" s="1174">
        <f t="shared" si="14"/>
        <v>11059015</v>
      </c>
      <c r="H77" s="1174">
        <f>SUM(H78:H79)</f>
        <v>1197288</v>
      </c>
      <c r="I77" s="1174">
        <f t="shared" ref="I77:K77" si="19">SUM(I78:I79)</f>
        <v>11059015</v>
      </c>
      <c r="J77" s="1174">
        <f t="shared" si="19"/>
        <v>0</v>
      </c>
      <c r="K77" s="1494">
        <f t="shared" si="19"/>
        <v>0</v>
      </c>
    </row>
    <row r="78" spans="1:13" ht="19.5" customHeight="1">
      <c r="A78" s="1021"/>
      <c r="B78" s="1021"/>
      <c r="C78" s="1021"/>
      <c r="D78" s="1021" t="s">
        <v>945</v>
      </c>
      <c r="E78" s="1021"/>
      <c r="F78" s="1174">
        <f t="shared" si="14"/>
        <v>47000</v>
      </c>
      <c r="G78" s="1174">
        <f t="shared" si="14"/>
        <v>121056</v>
      </c>
      <c r="H78" s="1003">
        <v>47000</v>
      </c>
      <c r="I78" s="1003">
        <f>'鄉庫收支月報表(113年8月)'!I78+'鄉庫收支月報表(113年9月)'!H78</f>
        <v>121056</v>
      </c>
      <c r="J78" s="1003">
        <v>0</v>
      </c>
      <c r="K78" s="1489">
        <f>'鄉庫收支月報表(113年8月)'!K78+'鄉庫收支月報表(113年9月)'!J78</f>
        <v>0</v>
      </c>
    </row>
    <row r="79" spans="1:13" ht="19.5" customHeight="1">
      <c r="A79" s="1021"/>
      <c r="B79" s="1021"/>
      <c r="C79" s="1021"/>
      <c r="D79" s="1021" t="s">
        <v>946</v>
      </c>
      <c r="E79" s="1021"/>
      <c r="F79" s="1174">
        <f t="shared" si="14"/>
        <v>1150288</v>
      </c>
      <c r="G79" s="1174">
        <f t="shared" si="14"/>
        <v>10937959</v>
      </c>
      <c r="H79" s="1003">
        <v>1150288</v>
      </c>
      <c r="I79" s="1003">
        <f>'鄉庫收支月報表(113年8月)'!I79+'鄉庫收支月報表(113年9月)'!H79</f>
        <v>10937959</v>
      </c>
      <c r="J79" s="1003">
        <v>0</v>
      </c>
      <c r="K79" s="1489">
        <f>'鄉庫收支月報表(113年8月)'!K79+'鄉庫收支月報表(113年9月)'!J79</f>
        <v>0</v>
      </c>
    </row>
    <row r="80" spans="1:13" ht="23.25" customHeight="1">
      <c r="A80" s="1730" t="s">
        <v>2178</v>
      </c>
      <c r="B80" s="1730"/>
      <c r="C80" s="1730"/>
      <c r="D80" s="1730"/>
      <c r="E80" s="1731"/>
      <c r="F80" s="1744" t="s">
        <v>2179</v>
      </c>
      <c r="G80" s="1745"/>
      <c r="H80" s="1033" t="s">
        <v>2180</v>
      </c>
      <c r="I80" s="1034" t="s">
        <v>921</v>
      </c>
      <c r="J80" s="1033" t="s">
        <v>2181</v>
      </c>
      <c r="K80" s="1493" t="s">
        <v>922</v>
      </c>
      <c r="L80" s="1005"/>
      <c r="M80" s="1036"/>
    </row>
    <row r="81" spans="1:13" ht="23.25" customHeight="1">
      <c r="A81" s="1732"/>
      <c r="B81" s="1732"/>
      <c r="C81" s="1732"/>
      <c r="D81" s="1732"/>
      <c r="E81" s="1733"/>
      <c r="F81" s="1035" t="s">
        <v>2182</v>
      </c>
      <c r="G81" s="1035" t="s">
        <v>2183</v>
      </c>
      <c r="H81" s="1035" t="s">
        <v>2182</v>
      </c>
      <c r="I81" s="1035" t="s">
        <v>2183</v>
      </c>
      <c r="J81" s="1035" t="s">
        <v>2182</v>
      </c>
      <c r="K81" s="1486" t="s">
        <v>2183</v>
      </c>
      <c r="L81" s="1005"/>
      <c r="M81" s="1037"/>
    </row>
    <row r="82" spans="1:13" ht="19.5" customHeight="1">
      <c r="A82" s="1021"/>
      <c r="B82" s="1021"/>
      <c r="C82" s="1021" t="s">
        <v>947</v>
      </c>
      <c r="D82" s="1021"/>
      <c r="E82" s="1021"/>
      <c r="F82" s="1174">
        <f>H82+J82</f>
        <v>318726</v>
      </c>
      <c r="G82" s="1174">
        <f>I82+K82</f>
        <v>4652900</v>
      </c>
      <c r="H82" s="1174">
        <f>SUM(H83:H84)</f>
        <v>318726</v>
      </c>
      <c r="I82" s="1174">
        <f t="shared" ref="I82:K82" si="20">SUM(I83:I84)</f>
        <v>4652900</v>
      </c>
      <c r="J82" s="1174">
        <f t="shared" si="20"/>
        <v>0</v>
      </c>
      <c r="K82" s="1494">
        <f t="shared" si="20"/>
        <v>0</v>
      </c>
    </row>
    <row r="83" spans="1:13" ht="19.5" customHeight="1">
      <c r="A83" s="1021"/>
      <c r="B83" s="1021"/>
      <c r="C83" s="1021"/>
      <c r="D83" s="1021" t="s">
        <v>948</v>
      </c>
      <c r="E83" s="1021"/>
      <c r="F83" s="1174">
        <f t="shared" ref="F83:G98" si="21">H83+J83</f>
        <v>318726</v>
      </c>
      <c r="G83" s="1174">
        <f t="shared" si="21"/>
        <v>4652900</v>
      </c>
      <c r="H83" s="1003">
        <v>318726</v>
      </c>
      <c r="I83" s="1003">
        <f>'鄉庫收支月報表(113年8月)'!I83+'鄉庫收支月報表(113年9月)'!H83</f>
        <v>4652900</v>
      </c>
      <c r="J83" s="1003">
        <v>0</v>
      </c>
      <c r="K83" s="1489">
        <f>'鄉庫收支月報表(113年8月)'!K83+'鄉庫收支月報表(113年9月)'!J83</f>
        <v>0</v>
      </c>
    </row>
    <row r="84" spans="1:13" ht="19.5" customHeight="1">
      <c r="A84" s="1021"/>
      <c r="B84" s="1021"/>
      <c r="C84" s="1021"/>
      <c r="D84" s="1021" t="s">
        <v>949</v>
      </c>
      <c r="E84" s="1021"/>
      <c r="F84" s="1174">
        <f t="shared" si="21"/>
        <v>0</v>
      </c>
      <c r="G84" s="1174">
        <f t="shared" si="21"/>
        <v>0</v>
      </c>
      <c r="H84" s="1003">
        <v>0</v>
      </c>
      <c r="I84" s="1003">
        <f>'鄉庫收支月報表(113年8月)'!I84+'鄉庫收支月報表(113年9月)'!H84</f>
        <v>0</v>
      </c>
      <c r="J84" s="1003">
        <v>0</v>
      </c>
      <c r="K84" s="1489">
        <f>'鄉庫收支月報表(113年8月)'!K84+'鄉庫收支月報表(113年9月)'!J84</f>
        <v>0</v>
      </c>
    </row>
    <row r="85" spans="1:13" ht="19.5" customHeight="1">
      <c r="A85" s="1021"/>
      <c r="B85" s="1021"/>
      <c r="C85" s="1021" t="s">
        <v>950</v>
      </c>
      <c r="D85" s="1021"/>
      <c r="E85" s="1021"/>
      <c r="F85" s="1174">
        <f t="shared" si="21"/>
        <v>0</v>
      </c>
      <c r="G85" s="1174">
        <f t="shared" si="21"/>
        <v>0</v>
      </c>
      <c r="H85" s="1174">
        <f>SUM(H86:H87)</f>
        <v>0</v>
      </c>
      <c r="I85" s="1174">
        <f t="shared" ref="I85:K85" si="22">SUM(I86:I87)</f>
        <v>0</v>
      </c>
      <c r="J85" s="1174">
        <f t="shared" si="22"/>
        <v>0</v>
      </c>
      <c r="K85" s="1494">
        <f t="shared" si="22"/>
        <v>0</v>
      </c>
    </row>
    <row r="86" spans="1:13" ht="19.5" customHeight="1">
      <c r="A86" s="1021"/>
      <c r="B86" s="1021"/>
      <c r="C86" s="1021"/>
      <c r="D86" s="1021" t="s">
        <v>951</v>
      </c>
      <c r="E86" s="1021"/>
      <c r="F86" s="1174">
        <f t="shared" si="21"/>
        <v>0</v>
      </c>
      <c r="G86" s="1174">
        <f t="shared" si="21"/>
        <v>0</v>
      </c>
      <c r="H86" s="1003">
        <v>0</v>
      </c>
      <c r="I86" s="1003">
        <f>'鄉庫收支月報表(113年8月)'!I86+'鄉庫收支月報表(113年9月)'!H86</f>
        <v>0</v>
      </c>
      <c r="J86" s="1003">
        <v>0</v>
      </c>
      <c r="K86" s="1489">
        <f>'鄉庫收支月報表(113年8月)'!K86+'鄉庫收支月報表(113年9月)'!J86</f>
        <v>0</v>
      </c>
    </row>
    <row r="87" spans="1:13" ht="19.5" customHeight="1">
      <c r="A87" s="1021"/>
      <c r="B87" s="1021"/>
      <c r="C87" s="1021"/>
      <c r="D87" s="1021" t="s">
        <v>952</v>
      </c>
      <c r="E87" s="1021"/>
      <c r="F87" s="1174">
        <f t="shared" si="21"/>
        <v>0</v>
      </c>
      <c r="G87" s="1174">
        <f t="shared" si="21"/>
        <v>0</v>
      </c>
      <c r="H87" s="1003">
        <v>0</v>
      </c>
      <c r="I87" s="1003">
        <f>'鄉庫收支月報表(113年8月)'!I87+'鄉庫收支月報表(113年9月)'!H87</f>
        <v>0</v>
      </c>
      <c r="J87" s="1003">
        <v>0</v>
      </c>
      <c r="K87" s="1489">
        <f>'鄉庫收支月報表(113年8月)'!K87+'鄉庫收支月報表(113年9月)'!J87</f>
        <v>0</v>
      </c>
    </row>
    <row r="88" spans="1:13" ht="19.5" customHeight="1">
      <c r="A88" s="1021"/>
      <c r="B88" s="1021"/>
      <c r="C88" s="1021" t="s">
        <v>953</v>
      </c>
      <c r="D88" s="1021"/>
      <c r="E88" s="1021"/>
      <c r="F88" s="1174">
        <f t="shared" si="21"/>
        <v>146200</v>
      </c>
      <c r="G88" s="1174">
        <f t="shared" si="21"/>
        <v>330200</v>
      </c>
      <c r="H88" s="1174">
        <f>SUM(H89:H90)</f>
        <v>146200</v>
      </c>
      <c r="I88" s="1174">
        <f t="shared" ref="I88:K88" si="23">SUM(I89:I90)</f>
        <v>330200</v>
      </c>
      <c r="J88" s="1174">
        <f t="shared" si="23"/>
        <v>0</v>
      </c>
      <c r="K88" s="1494">
        <f t="shared" si="23"/>
        <v>0</v>
      </c>
    </row>
    <row r="89" spans="1:13" ht="19.5" customHeight="1">
      <c r="A89" s="1021"/>
      <c r="B89" s="1021"/>
      <c r="C89" s="1021"/>
      <c r="D89" s="1021" t="s">
        <v>954</v>
      </c>
      <c r="E89" s="1021"/>
      <c r="F89" s="1174">
        <f t="shared" si="21"/>
        <v>0</v>
      </c>
      <c r="G89" s="1174">
        <f t="shared" si="21"/>
        <v>0</v>
      </c>
      <c r="H89" s="1003">
        <v>0</v>
      </c>
      <c r="I89" s="1003">
        <f>'鄉庫收支月報表(113年8月)'!I89+'鄉庫收支月報表(113年9月)'!H89</f>
        <v>0</v>
      </c>
      <c r="J89" s="1003">
        <v>0</v>
      </c>
      <c r="K89" s="1489">
        <f>'鄉庫收支月報表(113年8月)'!K89+'鄉庫收支月報表(113年9月)'!J89</f>
        <v>0</v>
      </c>
    </row>
    <row r="90" spans="1:13" ht="19.5" customHeight="1">
      <c r="A90" s="1021"/>
      <c r="B90" s="1021"/>
      <c r="C90" s="1021" t="s">
        <v>876</v>
      </c>
      <c r="D90" s="1021" t="s">
        <v>2191</v>
      </c>
      <c r="E90" s="1021"/>
      <c r="F90" s="1174">
        <f t="shared" si="21"/>
        <v>146200</v>
      </c>
      <c r="G90" s="1174">
        <f t="shared" si="21"/>
        <v>330200</v>
      </c>
      <c r="H90" s="1003">
        <v>146200</v>
      </c>
      <c r="I90" s="1003">
        <f>'鄉庫收支月報表(113年8月)'!I90+'鄉庫收支月報表(113年9月)'!H90</f>
        <v>330200</v>
      </c>
      <c r="J90" s="1003">
        <v>0</v>
      </c>
      <c r="K90" s="1489">
        <f>'鄉庫收支月報表(113年8月)'!K90+'鄉庫收支月報表(113年9月)'!J90</f>
        <v>0</v>
      </c>
    </row>
    <row r="91" spans="1:13" ht="19.5" customHeight="1">
      <c r="A91" s="1021"/>
      <c r="B91" s="1022" t="s">
        <v>955</v>
      </c>
      <c r="C91" s="1021"/>
      <c r="D91" s="1021"/>
      <c r="E91" s="1021"/>
      <c r="F91" s="1174">
        <f t="shared" si="21"/>
        <v>24018449</v>
      </c>
      <c r="G91" s="1174">
        <f t="shared" si="21"/>
        <v>114936125</v>
      </c>
      <c r="H91" s="1174">
        <f>H92+H97+H101+H108+H114+H117</f>
        <v>14932041</v>
      </c>
      <c r="I91" s="1174">
        <f t="shared" ref="I91:K91" si="24">I92+I97+I101+I108+I114+I117</f>
        <v>42169124</v>
      </c>
      <c r="J91" s="1174">
        <f t="shared" si="24"/>
        <v>9086408</v>
      </c>
      <c r="K91" s="1494">
        <f t="shared" si="24"/>
        <v>72767001</v>
      </c>
    </row>
    <row r="92" spans="1:13" ht="19.5" customHeight="1">
      <c r="A92" s="1021"/>
      <c r="B92" s="1021"/>
      <c r="C92" s="1022" t="s">
        <v>924</v>
      </c>
      <c r="D92" s="1021"/>
      <c r="E92" s="1021"/>
      <c r="F92" s="1174">
        <f t="shared" si="21"/>
        <v>9043500</v>
      </c>
      <c r="G92" s="1174">
        <f t="shared" si="21"/>
        <v>12379464</v>
      </c>
      <c r="H92" s="1174">
        <f>SUM(H93:H96)</f>
        <v>53500</v>
      </c>
      <c r="I92" s="1174">
        <f t="shared" ref="I92:K92" si="25">SUM(I93:I96)</f>
        <v>463530</v>
      </c>
      <c r="J92" s="1174">
        <f t="shared" si="25"/>
        <v>8990000</v>
      </c>
      <c r="K92" s="1494">
        <f t="shared" si="25"/>
        <v>11915934</v>
      </c>
    </row>
    <row r="93" spans="1:13" ht="19.5" customHeight="1">
      <c r="A93" s="1021"/>
      <c r="B93" s="1021"/>
      <c r="C93" s="1022"/>
      <c r="D93" s="1021" t="s">
        <v>925</v>
      </c>
      <c r="E93" s="1021"/>
      <c r="F93" s="1174">
        <f t="shared" si="21"/>
        <v>0</v>
      </c>
      <c r="G93" s="1174">
        <f t="shared" si="21"/>
        <v>111629</v>
      </c>
      <c r="H93" s="1003">
        <v>0</v>
      </c>
      <c r="I93" s="1003">
        <f>'鄉庫收支月報表(113年8月)'!I93+'鄉庫收支月報表(113年9月)'!H93</f>
        <v>111629</v>
      </c>
      <c r="J93" s="1003">
        <v>0</v>
      </c>
      <c r="K93" s="1489">
        <f>'鄉庫收支月報表(113年8月)'!K93+'鄉庫收支月報表(113年9月)'!J93</f>
        <v>0</v>
      </c>
    </row>
    <row r="94" spans="1:13" ht="19.5" customHeight="1">
      <c r="A94" s="1021"/>
      <c r="B94" s="1021"/>
      <c r="C94" s="1022"/>
      <c r="D94" s="1021" t="s">
        <v>926</v>
      </c>
      <c r="E94" s="1021"/>
      <c r="F94" s="1174">
        <f t="shared" si="21"/>
        <v>40000</v>
      </c>
      <c r="G94" s="1174">
        <f t="shared" si="21"/>
        <v>320401</v>
      </c>
      <c r="H94" s="1003">
        <v>40000</v>
      </c>
      <c r="I94" s="1003">
        <f>'鄉庫收支月報表(113年8月)'!I94+'鄉庫收支月報表(113年9月)'!H94</f>
        <v>320401</v>
      </c>
      <c r="J94" s="1003">
        <v>0</v>
      </c>
      <c r="K94" s="1489">
        <f>'鄉庫收支月報表(113年8月)'!K94+'鄉庫收支月報表(113年9月)'!J94</f>
        <v>0</v>
      </c>
    </row>
    <row r="95" spans="1:13" ht="19.5" customHeight="1">
      <c r="A95" s="1021"/>
      <c r="B95" s="1021"/>
      <c r="C95" s="1022"/>
      <c r="D95" s="1021" t="s">
        <v>927</v>
      </c>
      <c r="E95" s="1021"/>
      <c r="F95" s="1174">
        <f t="shared" si="21"/>
        <v>9003500</v>
      </c>
      <c r="G95" s="1174">
        <f t="shared" si="21"/>
        <v>11947434</v>
      </c>
      <c r="H95" s="1003">
        <v>13500</v>
      </c>
      <c r="I95" s="1003">
        <f>'鄉庫收支月報表(113年8月)'!I95+'鄉庫收支月報表(113年9月)'!H95</f>
        <v>31500</v>
      </c>
      <c r="J95" s="1003">
        <v>8990000</v>
      </c>
      <c r="K95" s="1489">
        <f>'鄉庫收支月報表(113年8月)'!K95+'鄉庫收支月報表(113年9月)'!J95</f>
        <v>11915934</v>
      </c>
    </row>
    <row r="96" spans="1:13" ht="19.5" customHeight="1">
      <c r="A96" s="1021"/>
      <c r="B96" s="1021"/>
      <c r="C96" s="1022"/>
      <c r="D96" s="1021" t="s">
        <v>928</v>
      </c>
      <c r="E96" s="1021"/>
      <c r="F96" s="1174">
        <f t="shared" si="21"/>
        <v>0</v>
      </c>
      <c r="G96" s="1174">
        <f t="shared" si="21"/>
        <v>0</v>
      </c>
      <c r="H96" s="1003">
        <v>0</v>
      </c>
      <c r="I96" s="1003">
        <f>'鄉庫收支月報表(113年8月)'!I96+'鄉庫收支月報表(113年9月)'!H96</f>
        <v>0</v>
      </c>
      <c r="J96" s="1003">
        <v>0</v>
      </c>
      <c r="K96" s="1489">
        <f>'鄉庫收支月報表(113年8月)'!K96+'鄉庫收支月報表(113年9月)'!J96</f>
        <v>0</v>
      </c>
    </row>
    <row r="97" spans="1:11" ht="19.5" customHeight="1">
      <c r="A97" s="1021"/>
      <c r="B97" s="1021"/>
      <c r="C97" s="1022" t="s">
        <v>929</v>
      </c>
      <c r="D97" s="1021"/>
      <c r="E97" s="1021"/>
      <c r="F97" s="1174">
        <f t="shared" si="21"/>
        <v>0</v>
      </c>
      <c r="G97" s="1174">
        <f t="shared" si="21"/>
        <v>0</v>
      </c>
      <c r="H97" s="1174">
        <f>SUM(H98:H100)</f>
        <v>0</v>
      </c>
      <c r="I97" s="1174">
        <f t="shared" ref="I97:K97" si="26">SUM(I98:I100)</f>
        <v>0</v>
      </c>
      <c r="J97" s="1174">
        <f t="shared" si="26"/>
        <v>0</v>
      </c>
      <c r="K97" s="1494">
        <f t="shared" si="26"/>
        <v>0</v>
      </c>
    </row>
    <row r="98" spans="1:11" ht="19.5" customHeight="1">
      <c r="A98" s="1021"/>
      <c r="B98" s="1021"/>
      <c r="C98" s="1022"/>
      <c r="D98" s="1021" t="s">
        <v>930</v>
      </c>
      <c r="E98" s="1021"/>
      <c r="F98" s="1174">
        <f t="shared" si="21"/>
        <v>0</v>
      </c>
      <c r="G98" s="1174">
        <f t="shared" si="21"/>
        <v>0</v>
      </c>
      <c r="H98" s="1003">
        <v>0</v>
      </c>
      <c r="I98" s="1003">
        <f>'鄉庫收支月報表(113年8月)'!I98+'鄉庫收支月報表(113年9月)'!H98</f>
        <v>0</v>
      </c>
      <c r="J98" s="1003">
        <v>0</v>
      </c>
      <c r="K98" s="1489">
        <f>'鄉庫收支月報表(113年8月)'!K98+'鄉庫收支月報表(113年9月)'!J98</f>
        <v>0</v>
      </c>
    </row>
    <row r="99" spans="1:11" ht="19.5" customHeight="1">
      <c r="A99" s="1021"/>
      <c r="B99" s="1021"/>
      <c r="C99" s="1022"/>
      <c r="D99" s="1021" t="s">
        <v>931</v>
      </c>
      <c r="E99" s="1021"/>
      <c r="F99" s="1174">
        <f t="shared" ref="F99:G105" si="27">H99+J99</f>
        <v>0</v>
      </c>
      <c r="G99" s="1174">
        <f t="shared" si="27"/>
        <v>0</v>
      </c>
      <c r="H99" s="1003">
        <v>0</v>
      </c>
      <c r="I99" s="1003">
        <f>'鄉庫收支月報表(113年8月)'!I99+'鄉庫收支月報表(113年9月)'!H99</f>
        <v>0</v>
      </c>
      <c r="J99" s="1003">
        <v>0</v>
      </c>
      <c r="K99" s="1489">
        <f>'鄉庫收支月報表(113年8月)'!K99+'鄉庫收支月報表(113年9月)'!J99</f>
        <v>0</v>
      </c>
    </row>
    <row r="100" spans="1:11" ht="19.5" customHeight="1">
      <c r="A100" s="1021"/>
      <c r="B100" s="1021"/>
      <c r="C100" s="1022"/>
      <c r="D100" s="1021" t="s">
        <v>932</v>
      </c>
      <c r="E100" s="1021"/>
      <c r="F100" s="1174">
        <f t="shared" si="27"/>
        <v>0</v>
      </c>
      <c r="G100" s="1174">
        <f t="shared" si="27"/>
        <v>0</v>
      </c>
      <c r="H100" s="1003">
        <v>0</v>
      </c>
      <c r="I100" s="1003">
        <f>'鄉庫收支月報表(113年8月)'!I100+'鄉庫收支月報表(113年9月)'!H100</f>
        <v>0</v>
      </c>
      <c r="J100" s="1003">
        <v>0</v>
      </c>
      <c r="K100" s="1489">
        <f>'鄉庫收支月報表(113年8月)'!K100+'鄉庫收支月報表(113年9月)'!J100</f>
        <v>0</v>
      </c>
    </row>
    <row r="101" spans="1:11" ht="19.5" customHeight="1">
      <c r="A101" s="1021"/>
      <c r="B101" s="1021"/>
      <c r="C101" s="1022" t="s">
        <v>933</v>
      </c>
      <c r="D101" s="1021"/>
      <c r="E101" s="1021"/>
      <c r="F101" s="1174">
        <f t="shared" si="27"/>
        <v>14602200</v>
      </c>
      <c r="G101" s="1174">
        <f t="shared" si="27"/>
        <v>101194764</v>
      </c>
      <c r="H101" s="1174">
        <f>SUM(H102:H105)</f>
        <v>14505792</v>
      </c>
      <c r="I101" s="1174">
        <f t="shared" ref="I101:K101" si="28">SUM(I102:I105)</f>
        <v>41168095</v>
      </c>
      <c r="J101" s="1174">
        <f t="shared" si="28"/>
        <v>96408</v>
      </c>
      <c r="K101" s="1494">
        <f t="shared" si="28"/>
        <v>60026669</v>
      </c>
    </row>
    <row r="102" spans="1:11" ht="19.5" customHeight="1">
      <c r="A102" s="1021"/>
      <c r="B102" s="1021"/>
      <c r="C102" s="1022"/>
      <c r="D102" s="1021" t="s">
        <v>934</v>
      </c>
      <c r="E102" s="1021"/>
      <c r="F102" s="1174">
        <f t="shared" si="27"/>
        <v>0</v>
      </c>
      <c r="G102" s="1174">
        <f t="shared" si="27"/>
        <v>141000</v>
      </c>
      <c r="H102" s="1003">
        <v>0</v>
      </c>
      <c r="I102" s="1003">
        <f>'鄉庫收支月報表(113年8月)'!I102+'鄉庫收支月報表(113年9月)'!H102</f>
        <v>141000</v>
      </c>
      <c r="J102" s="1003">
        <v>0</v>
      </c>
      <c r="K102" s="1489">
        <f>'鄉庫收支月報表(113年8月)'!K102+'鄉庫收支月報表(113年9月)'!J102</f>
        <v>0</v>
      </c>
    </row>
    <row r="103" spans="1:11" ht="19.5" customHeight="1">
      <c r="A103" s="1021"/>
      <c r="B103" s="1021"/>
      <c r="C103" s="1022"/>
      <c r="D103" s="1021" t="s">
        <v>935</v>
      </c>
      <c r="E103" s="1021"/>
      <c r="F103" s="1174">
        <f t="shared" si="27"/>
        <v>0</v>
      </c>
      <c r="G103" s="1174">
        <f t="shared" si="27"/>
        <v>0</v>
      </c>
      <c r="H103" s="1003">
        <v>0</v>
      </c>
      <c r="I103" s="1003">
        <f>'鄉庫收支月報表(113年8月)'!I103+'鄉庫收支月報表(113年9月)'!H103</f>
        <v>0</v>
      </c>
      <c r="J103" s="1003">
        <v>0</v>
      </c>
      <c r="K103" s="1489">
        <f>'鄉庫收支月報表(113年8月)'!K103+'鄉庫收支月報表(113年9月)'!J103</f>
        <v>0</v>
      </c>
    </row>
    <row r="104" spans="1:11" ht="19.5" customHeight="1">
      <c r="A104" s="1021"/>
      <c r="B104" s="1021"/>
      <c r="C104" s="1022"/>
      <c r="D104" s="1021" t="s">
        <v>936</v>
      </c>
      <c r="E104" s="1021"/>
      <c r="F104" s="1174">
        <f t="shared" si="27"/>
        <v>0</v>
      </c>
      <c r="G104" s="1174">
        <f t="shared" si="27"/>
        <v>0</v>
      </c>
      <c r="H104" s="1003">
        <v>0</v>
      </c>
      <c r="I104" s="1003">
        <f>'鄉庫收支月報表(113年8月)'!I104+'鄉庫收支月報表(113年9月)'!H104</f>
        <v>0</v>
      </c>
      <c r="J104" s="1003">
        <v>0</v>
      </c>
      <c r="K104" s="1489">
        <f>'鄉庫收支月報表(113年8月)'!K104+'鄉庫收支月報表(113年9月)'!J104</f>
        <v>0</v>
      </c>
    </row>
    <row r="105" spans="1:11" ht="19.5" customHeight="1">
      <c r="A105" s="1021"/>
      <c r="B105" s="1021"/>
      <c r="C105" s="1022"/>
      <c r="D105" s="1021" t="s">
        <v>937</v>
      </c>
      <c r="E105" s="1021"/>
      <c r="F105" s="1174">
        <f t="shared" si="27"/>
        <v>14602200</v>
      </c>
      <c r="G105" s="1174">
        <f t="shared" si="27"/>
        <v>101053764</v>
      </c>
      <c r="H105" s="1003">
        <v>14505792</v>
      </c>
      <c r="I105" s="1003">
        <f>'鄉庫收支月報表(113年8月)'!I105+'鄉庫收支月報表(113年9月)'!H105</f>
        <v>41027095</v>
      </c>
      <c r="J105" s="1003">
        <v>96408</v>
      </c>
      <c r="K105" s="1489">
        <f>'鄉庫收支月報表(113年8月)'!K105+'鄉庫收支月報表(113年9月)'!J105</f>
        <v>60026669</v>
      </c>
    </row>
    <row r="106" spans="1:11" ht="19.8" customHeight="1">
      <c r="A106" s="1730" t="s">
        <v>2178</v>
      </c>
      <c r="B106" s="1730"/>
      <c r="C106" s="1730"/>
      <c r="D106" s="1730"/>
      <c r="E106" s="1731"/>
      <c r="F106" s="1744" t="s">
        <v>2179</v>
      </c>
      <c r="G106" s="1745"/>
      <c r="H106" s="1033" t="s">
        <v>2180</v>
      </c>
      <c r="I106" s="1034" t="s">
        <v>921</v>
      </c>
      <c r="J106" s="1033" t="s">
        <v>2181</v>
      </c>
      <c r="K106" s="1493" t="s">
        <v>922</v>
      </c>
    </row>
    <row r="107" spans="1:11" ht="19.8" customHeight="1">
      <c r="A107" s="1732"/>
      <c r="B107" s="1732"/>
      <c r="C107" s="1732"/>
      <c r="D107" s="1732"/>
      <c r="E107" s="1733"/>
      <c r="F107" s="1035" t="s">
        <v>2182</v>
      </c>
      <c r="G107" s="1035" t="s">
        <v>2183</v>
      </c>
      <c r="H107" s="1035" t="s">
        <v>2182</v>
      </c>
      <c r="I107" s="1035" t="s">
        <v>2183</v>
      </c>
      <c r="J107" s="1035" t="s">
        <v>2182</v>
      </c>
      <c r="K107" s="1486" t="s">
        <v>2183</v>
      </c>
    </row>
    <row r="108" spans="1:11" ht="20.25" customHeight="1">
      <c r="A108" s="1021"/>
      <c r="B108" s="1021"/>
      <c r="C108" s="1022" t="s">
        <v>938</v>
      </c>
      <c r="D108" s="1021"/>
      <c r="E108" s="1021"/>
      <c r="F108" s="1174">
        <f t="shared" ref="F108:G108" si="29">SUM(F109:F113)</f>
        <v>0</v>
      </c>
      <c r="G108" s="1174">
        <f t="shared" si="29"/>
        <v>0</v>
      </c>
      <c r="H108" s="1174">
        <f>SUM(H109:H113)</f>
        <v>0</v>
      </c>
      <c r="I108" s="1174">
        <f t="shared" ref="I108:K108" si="30">SUM(I109:I113)</f>
        <v>0</v>
      </c>
      <c r="J108" s="1174">
        <f t="shared" si="30"/>
        <v>0</v>
      </c>
      <c r="K108" s="1494">
        <f t="shared" si="30"/>
        <v>0</v>
      </c>
    </row>
    <row r="109" spans="1:11" ht="20.25" customHeight="1">
      <c r="A109" s="1021"/>
      <c r="B109" s="1021"/>
      <c r="C109" s="1022"/>
      <c r="D109" s="1021" t="s">
        <v>939</v>
      </c>
      <c r="E109" s="1021"/>
      <c r="F109" s="1174">
        <f>H109+J109</f>
        <v>0</v>
      </c>
      <c r="G109" s="1174">
        <f>I109+K109</f>
        <v>0</v>
      </c>
      <c r="H109" s="1003">
        <v>0</v>
      </c>
      <c r="I109" s="1003">
        <f>'鄉庫收支月報表(113年8月)'!I109+'鄉庫收支月報表(113年9月)'!H109</f>
        <v>0</v>
      </c>
      <c r="J109" s="1003">
        <v>0</v>
      </c>
      <c r="K109" s="1489">
        <f>'鄉庫收支月報表(113年8月)'!K109+'鄉庫收支月報表(113年9月)'!J109</f>
        <v>0</v>
      </c>
    </row>
    <row r="110" spans="1:11" ht="20.25" customHeight="1">
      <c r="A110" s="1021"/>
      <c r="B110" s="1021"/>
      <c r="C110" s="1022"/>
      <c r="D110" s="1021" t="s">
        <v>940</v>
      </c>
      <c r="E110" s="1021"/>
      <c r="F110" s="1174">
        <f t="shared" ref="F110:G118" si="31">H110+J110</f>
        <v>0</v>
      </c>
      <c r="G110" s="1174">
        <f t="shared" si="31"/>
        <v>0</v>
      </c>
      <c r="H110" s="1003">
        <v>0</v>
      </c>
      <c r="I110" s="1003">
        <f>'鄉庫收支月報表(113年8月)'!I110+'鄉庫收支月報表(113年9月)'!H110</f>
        <v>0</v>
      </c>
      <c r="J110" s="1003">
        <v>0</v>
      </c>
      <c r="K110" s="1489">
        <f>'鄉庫收支月報表(113年8月)'!K110+'鄉庫收支月報表(113年9月)'!J110</f>
        <v>0</v>
      </c>
    </row>
    <row r="111" spans="1:11" ht="20.25" customHeight="1">
      <c r="A111" s="1021"/>
      <c r="B111" s="1021"/>
      <c r="C111" s="1022"/>
      <c r="D111" s="1021" t="s">
        <v>941</v>
      </c>
      <c r="E111" s="1021"/>
      <c r="F111" s="1174">
        <f t="shared" si="31"/>
        <v>0</v>
      </c>
      <c r="G111" s="1174">
        <f t="shared" si="31"/>
        <v>0</v>
      </c>
      <c r="H111" s="1003">
        <v>0</v>
      </c>
      <c r="I111" s="1003">
        <f>'鄉庫收支月報表(113年8月)'!I111+'鄉庫收支月報表(113年9月)'!H111</f>
        <v>0</v>
      </c>
      <c r="J111" s="1003">
        <v>0</v>
      </c>
      <c r="K111" s="1489">
        <f>'鄉庫收支月報表(113年8月)'!K111+'鄉庫收支月報表(113年9月)'!J111</f>
        <v>0</v>
      </c>
    </row>
    <row r="112" spans="1:11" ht="20.25" customHeight="1">
      <c r="A112" s="1021"/>
      <c r="B112" s="1021"/>
      <c r="C112" s="1022"/>
      <c r="D112" s="1021" t="s">
        <v>942</v>
      </c>
      <c r="E112" s="1021"/>
      <c r="F112" s="1174">
        <f t="shared" si="31"/>
        <v>0</v>
      </c>
      <c r="G112" s="1174">
        <f t="shared" si="31"/>
        <v>0</v>
      </c>
      <c r="H112" s="1003">
        <v>0</v>
      </c>
      <c r="I112" s="1003">
        <f>'鄉庫收支月報表(113年8月)'!I112+'鄉庫收支月報表(113年9月)'!H112</f>
        <v>0</v>
      </c>
      <c r="J112" s="1003">
        <v>0</v>
      </c>
      <c r="K112" s="1489">
        <f>'鄉庫收支月報表(113年8月)'!K112+'鄉庫收支月報表(113年9月)'!J112</f>
        <v>0</v>
      </c>
    </row>
    <row r="113" spans="1:11" ht="20.25" customHeight="1">
      <c r="A113" s="1021"/>
      <c r="B113" s="1021"/>
      <c r="C113" s="1022"/>
      <c r="D113" s="1021" t="s">
        <v>943</v>
      </c>
      <c r="E113" s="1021"/>
      <c r="F113" s="1174">
        <f t="shared" si="31"/>
        <v>0</v>
      </c>
      <c r="G113" s="1174">
        <f t="shared" si="31"/>
        <v>0</v>
      </c>
      <c r="H113" s="1003">
        <v>0</v>
      </c>
      <c r="I113" s="1003">
        <f>'鄉庫收支月報表(113年8月)'!I113+'鄉庫收支月報表(113年9月)'!H113</f>
        <v>0</v>
      </c>
      <c r="J113" s="1003">
        <v>0</v>
      </c>
      <c r="K113" s="1489">
        <f>'鄉庫收支月報表(113年8月)'!K113+'鄉庫收支月報表(113年9月)'!J113</f>
        <v>0</v>
      </c>
    </row>
    <row r="114" spans="1:11" ht="20.25" customHeight="1">
      <c r="A114" s="1021"/>
      <c r="B114" s="1021"/>
      <c r="C114" s="1021" t="s">
        <v>944</v>
      </c>
      <c r="D114" s="1021"/>
      <c r="E114" s="1021"/>
      <c r="F114" s="1174">
        <f t="shared" si="31"/>
        <v>144454</v>
      </c>
      <c r="G114" s="1174">
        <f t="shared" si="31"/>
        <v>1133602</v>
      </c>
      <c r="H114" s="1174">
        <f>SUM(H115:H116)</f>
        <v>144454</v>
      </c>
      <c r="I114" s="1174">
        <f t="shared" ref="I114:K114" si="32">SUM(I115:I116)</f>
        <v>309204</v>
      </c>
      <c r="J114" s="1174">
        <f t="shared" si="32"/>
        <v>0</v>
      </c>
      <c r="K114" s="1494">
        <f t="shared" si="32"/>
        <v>824398</v>
      </c>
    </row>
    <row r="115" spans="1:11" ht="20.25" customHeight="1">
      <c r="A115" s="1021"/>
      <c r="B115" s="1021"/>
      <c r="C115" s="1021"/>
      <c r="D115" s="1021" t="s">
        <v>945</v>
      </c>
      <c r="E115" s="1021"/>
      <c r="F115" s="1174">
        <f t="shared" si="31"/>
        <v>0</v>
      </c>
      <c r="G115" s="1174">
        <f t="shared" si="31"/>
        <v>0</v>
      </c>
      <c r="H115" s="1003">
        <v>0</v>
      </c>
      <c r="I115" s="1003">
        <f>'鄉庫收支月報表(113年8月)'!I115+'鄉庫收支月報表(113年9月)'!H115</f>
        <v>0</v>
      </c>
      <c r="J115" s="1003">
        <v>0</v>
      </c>
      <c r="K115" s="1489">
        <f>'鄉庫收支月報表(113年8月)'!K115+'鄉庫收支月報表(113年9月)'!J115</f>
        <v>0</v>
      </c>
    </row>
    <row r="116" spans="1:11" ht="20.25" customHeight="1">
      <c r="A116" s="1021"/>
      <c r="B116" s="1021"/>
      <c r="C116" s="1021"/>
      <c r="D116" s="1021" t="s">
        <v>946</v>
      </c>
      <c r="E116" s="1021"/>
      <c r="F116" s="1174">
        <f t="shared" si="31"/>
        <v>144454</v>
      </c>
      <c r="G116" s="1174">
        <f t="shared" si="31"/>
        <v>1133602</v>
      </c>
      <c r="H116" s="1003">
        <v>144454</v>
      </c>
      <c r="I116" s="1003">
        <f>'鄉庫收支月報表(113年8月)'!I116+'鄉庫收支月報表(113年9月)'!H116</f>
        <v>309204</v>
      </c>
      <c r="J116" s="1003">
        <v>0</v>
      </c>
      <c r="K116" s="1489">
        <f>'鄉庫收支月報表(113年8月)'!K116+'鄉庫收支月報表(113年9月)'!J116</f>
        <v>824398</v>
      </c>
    </row>
    <row r="117" spans="1:11" ht="20.25" customHeight="1">
      <c r="A117" s="1021"/>
      <c r="B117" s="1021"/>
      <c r="C117" s="1021" t="s">
        <v>956</v>
      </c>
      <c r="D117" s="1021"/>
      <c r="E117" s="1021"/>
      <c r="F117" s="1174">
        <f t="shared" si="31"/>
        <v>228295</v>
      </c>
      <c r="G117" s="1174">
        <f t="shared" si="31"/>
        <v>228295</v>
      </c>
      <c r="H117" s="1003">
        <v>228295</v>
      </c>
      <c r="I117" s="1003">
        <f>'鄉庫收支月報表(113年8月)'!I117+'鄉庫收支月報表(113年9月)'!H117</f>
        <v>228295</v>
      </c>
      <c r="J117" s="1003">
        <v>0</v>
      </c>
      <c r="K117" s="1489">
        <f>'鄉庫收支月報表(113年8月)'!K117+'鄉庫收支月報表(113年9月)'!J117</f>
        <v>0</v>
      </c>
    </row>
    <row r="118" spans="1:11" ht="20.25" customHeight="1">
      <c r="A118" s="1021"/>
      <c r="B118" s="1024" t="s">
        <v>912</v>
      </c>
      <c r="C118" s="1021"/>
      <c r="D118" s="1021"/>
      <c r="E118" s="1021"/>
      <c r="F118" s="1174">
        <f t="shared" si="31"/>
        <v>37090338</v>
      </c>
      <c r="G118" s="1174">
        <f t="shared" si="31"/>
        <v>207589951</v>
      </c>
      <c r="H118" s="1174">
        <f>H56+H91</f>
        <v>28003930</v>
      </c>
      <c r="I118" s="1174">
        <f t="shared" ref="I118:K118" si="33">I56+I91</f>
        <v>134822950</v>
      </c>
      <c r="J118" s="1174">
        <f t="shared" si="33"/>
        <v>9086408</v>
      </c>
      <c r="K118" s="1494">
        <f t="shared" si="33"/>
        <v>72767001</v>
      </c>
    </row>
    <row r="119" spans="1:11" ht="20.25" customHeight="1">
      <c r="A119" s="1021"/>
      <c r="B119" s="1021" t="s">
        <v>957</v>
      </c>
      <c r="C119" s="1021"/>
      <c r="D119" s="1021"/>
      <c r="E119" s="1021"/>
      <c r="F119" s="1507" t="s">
        <v>2480</v>
      </c>
      <c r="G119" s="1507" t="s">
        <v>2480</v>
      </c>
      <c r="H119" s="1025"/>
      <c r="I119" s="1026"/>
      <c r="J119" s="1026"/>
      <c r="K119" s="1490"/>
    </row>
    <row r="120" spans="1:11" ht="20.25" customHeight="1">
      <c r="A120" s="1021"/>
      <c r="B120" s="1021" t="s">
        <v>958</v>
      </c>
      <c r="C120" s="1021"/>
      <c r="D120" s="1021"/>
      <c r="E120" s="1021"/>
      <c r="F120" s="1507">
        <v>99990</v>
      </c>
      <c r="G120" s="1507">
        <f>'鄉庫收支月報表(113年8月)'!G120+'鄉庫收支月報表(113年9月)'!F120</f>
        <v>334590</v>
      </c>
      <c r="H120" s="1027"/>
      <c r="I120" s="1028"/>
      <c r="J120" s="1028"/>
      <c r="K120" s="1491"/>
    </row>
    <row r="121" spans="1:11" ht="20.25" customHeight="1">
      <c r="A121" s="1021"/>
      <c r="B121" s="1021" t="s">
        <v>959</v>
      </c>
      <c r="C121" s="1021"/>
      <c r="D121" s="1021"/>
      <c r="E121" s="1021"/>
      <c r="F121" s="1507" t="s">
        <v>2480</v>
      </c>
      <c r="G121" s="1507" t="s">
        <v>2480</v>
      </c>
      <c r="H121" s="1027"/>
      <c r="I121" s="1028"/>
      <c r="J121" s="1028"/>
      <c r="K121" s="1491"/>
    </row>
    <row r="122" spans="1:11" ht="20.25" customHeight="1">
      <c r="A122" s="1021"/>
      <c r="B122" s="1021" t="s">
        <v>960</v>
      </c>
      <c r="C122" s="1021"/>
      <c r="D122" s="1021"/>
      <c r="E122" s="1021"/>
      <c r="F122" s="1507">
        <v>10000</v>
      </c>
      <c r="G122" s="1507">
        <f>'鄉庫收支月報表(113年8月)'!G122+'鄉庫收支月報表(113年9月)'!F122</f>
        <v>126218</v>
      </c>
      <c r="H122" s="1027"/>
      <c r="I122" s="1028"/>
      <c r="J122" s="1028"/>
      <c r="K122" s="1491"/>
    </row>
    <row r="123" spans="1:11" ht="20.25" customHeight="1">
      <c r="A123" s="1005"/>
      <c r="B123" s="1021" t="s">
        <v>956</v>
      </c>
      <c r="C123" s="1005"/>
      <c r="D123" s="1005"/>
      <c r="E123" s="1005"/>
      <c r="F123" s="1507" t="s">
        <v>2480</v>
      </c>
      <c r="G123" s="1507" t="s">
        <v>2480</v>
      </c>
      <c r="H123" s="1027"/>
      <c r="I123" s="1028"/>
      <c r="J123" s="1028"/>
      <c r="K123" s="1491"/>
    </row>
    <row r="124" spans="1:11" ht="20.25" customHeight="1">
      <c r="A124" s="1021"/>
      <c r="B124" s="1021" t="s">
        <v>961</v>
      </c>
      <c r="C124" s="1021"/>
      <c r="D124" s="1021"/>
      <c r="E124" s="1021"/>
      <c r="F124" s="1507" t="s">
        <v>2480</v>
      </c>
      <c r="G124" s="1507" t="s">
        <v>2480</v>
      </c>
      <c r="H124" s="1027"/>
      <c r="I124" s="1028"/>
      <c r="J124" s="1028"/>
      <c r="K124" s="1491"/>
    </row>
    <row r="125" spans="1:11" ht="20.25" customHeight="1">
      <c r="A125" s="1021" t="s">
        <v>962</v>
      </c>
      <c r="B125" s="1021"/>
      <c r="C125" s="1021"/>
      <c r="D125" s="1021"/>
      <c r="E125" s="1021"/>
      <c r="F125" s="1507" t="s">
        <v>2480</v>
      </c>
      <c r="G125" s="1507" t="s">
        <v>2480</v>
      </c>
      <c r="H125" s="1027"/>
      <c r="I125" s="1028"/>
      <c r="J125" s="1028"/>
      <c r="K125" s="1491"/>
    </row>
    <row r="126" spans="1:11" ht="20.25" customHeight="1">
      <c r="A126" s="1021"/>
      <c r="B126" s="1021" t="s">
        <v>2192</v>
      </c>
      <c r="C126" s="1021"/>
      <c r="D126" s="1021"/>
      <c r="E126" s="1021"/>
      <c r="F126" s="1507" t="s">
        <v>2480</v>
      </c>
      <c r="G126" s="1507" t="s">
        <v>2480</v>
      </c>
      <c r="H126" s="1027"/>
      <c r="I126" s="1028"/>
      <c r="J126" s="1028"/>
      <c r="K126" s="1491"/>
    </row>
    <row r="127" spans="1:11" ht="20.25" customHeight="1">
      <c r="A127" s="1024" t="s">
        <v>2186</v>
      </c>
      <c r="B127" s="1021"/>
      <c r="C127" s="1021"/>
      <c r="D127" s="1021"/>
      <c r="E127" s="1038"/>
      <c r="F127" s="1174">
        <f>F118+F120+F122</f>
        <v>37200328</v>
      </c>
      <c r="G127" s="1003">
        <f>SUM(G118:G126)</f>
        <v>208050759</v>
      </c>
      <c r="H127" s="1027"/>
      <c r="I127" s="1028"/>
      <c r="J127" s="1028"/>
      <c r="K127" s="1491"/>
    </row>
    <row r="128" spans="1:11" ht="20.25" customHeight="1">
      <c r="A128" s="1021" t="s">
        <v>963</v>
      </c>
      <c r="B128" s="1021"/>
      <c r="C128" s="1021"/>
      <c r="D128" s="1021"/>
      <c r="E128" s="1039"/>
      <c r="F128" s="1174">
        <f>F53-F127</f>
        <v>370808166</v>
      </c>
      <c r="G128" s="1003"/>
      <c r="H128" s="1027"/>
      <c r="I128" s="1028"/>
      <c r="J128" s="1028"/>
      <c r="K128" s="1491"/>
    </row>
    <row r="129" spans="1:11" ht="20.25" customHeight="1">
      <c r="A129" s="1021" t="s">
        <v>2187</v>
      </c>
      <c r="B129" s="1021"/>
      <c r="C129" s="1021"/>
      <c r="D129" s="1021"/>
      <c r="E129" s="1021"/>
      <c r="F129" s="1174">
        <f>SUM(F127:F128)</f>
        <v>408008494</v>
      </c>
      <c r="G129" s="1003"/>
      <c r="H129" s="1027"/>
      <c r="I129" s="1028"/>
      <c r="J129" s="1028"/>
      <c r="K129" s="1491"/>
    </row>
    <row r="130" spans="1:11" ht="20.25" customHeight="1">
      <c r="A130" s="1021" t="s">
        <v>964</v>
      </c>
      <c r="B130" s="1021"/>
      <c r="C130" s="1021"/>
      <c r="D130" s="1021"/>
      <c r="E130" s="1021"/>
      <c r="F130" s="1003">
        <v>2733410</v>
      </c>
      <c r="G130" s="1003"/>
      <c r="H130" s="1040"/>
      <c r="I130" s="1028"/>
      <c r="J130" s="1028"/>
      <c r="K130" s="1491"/>
    </row>
    <row r="131" spans="1:11" ht="20.25" customHeight="1">
      <c r="A131" s="1024" t="s">
        <v>965</v>
      </c>
      <c r="B131" s="1021"/>
      <c r="C131" s="1021"/>
      <c r="D131" s="1021"/>
      <c r="E131" s="1021"/>
      <c r="F131" s="1174">
        <f>F53-F127+F130</f>
        <v>373541576</v>
      </c>
      <c r="G131" s="1003"/>
      <c r="H131" s="1041"/>
      <c r="I131" s="1032"/>
      <c r="J131" s="1032"/>
      <c r="K131" s="1492"/>
    </row>
    <row r="132" spans="1:11" ht="23.25" customHeight="1">
      <c r="A132" s="1005" t="s">
        <v>966</v>
      </c>
      <c r="B132" s="1005"/>
      <c r="C132" s="1005"/>
      <c r="D132" s="1005"/>
      <c r="E132" s="1005" t="s">
        <v>967</v>
      </c>
      <c r="F132" s="1739" t="s">
        <v>2188</v>
      </c>
      <c r="G132" s="1740"/>
      <c r="H132" s="1006" t="s">
        <v>968</v>
      </c>
      <c r="I132" s="1006"/>
      <c r="J132" s="1741" t="s">
        <v>2509</v>
      </c>
      <c r="K132" s="1741"/>
    </row>
    <row r="133" spans="1:11" ht="17.399999999999999">
      <c r="A133" s="1005"/>
      <c r="B133" s="1005"/>
      <c r="C133" s="1005"/>
      <c r="D133" s="1005"/>
      <c r="E133" s="1005"/>
      <c r="F133" s="1742" t="s">
        <v>2189</v>
      </c>
      <c r="G133" s="1743"/>
      <c r="H133" s="1006"/>
      <c r="I133" s="1006"/>
      <c r="J133" s="1006"/>
      <c r="K133" s="1006"/>
    </row>
    <row r="134" spans="1:11" ht="17.399999999999999">
      <c r="A134" s="1005" t="s">
        <v>970</v>
      </c>
    </row>
    <row r="135" spans="1:11" ht="17.399999999999999">
      <c r="A135" s="1005" t="s">
        <v>2190</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5EE0A6F2-584B-469E-9E08-9F6C9CA88135}"/>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E539B-0354-46B9-9475-7F12792416D8}">
  <sheetPr>
    <tabColor rgb="FFFF0000"/>
  </sheetPr>
  <dimension ref="A1:M135"/>
  <sheetViews>
    <sheetView showGridLines="0" zoomScale="115" zoomScaleNormal="115" workbookViewId="0">
      <pane xSplit="5" topLeftCell="F1" activePane="topRight" state="frozen"/>
      <selection pane="topRight" activeCell="L1" sqref="L1"/>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36" t="s">
        <v>1293</v>
      </c>
      <c r="B1" s="1736"/>
      <c r="C1" s="1736"/>
      <c r="D1" s="1736"/>
      <c r="E1" s="1005"/>
      <c r="F1" s="1006"/>
      <c r="G1" s="1006"/>
      <c r="H1" s="1006"/>
      <c r="I1" s="1006"/>
      <c r="J1" s="1007" t="s">
        <v>871</v>
      </c>
      <c r="K1" s="1008" t="s">
        <v>872</v>
      </c>
      <c r="L1" s="1009" t="s">
        <v>873</v>
      </c>
    </row>
    <row r="2" spans="1:12" ht="21" customHeight="1">
      <c r="A2" s="1737" t="s">
        <v>2174</v>
      </c>
      <c r="B2" s="1737"/>
      <c r="C2" s="1737"/>
      <c r="D2" s="1737"/>
      <c r="E2" s="1011" t="s">
        <v>874</v>
      </c>
      <c r="F2" s="1012"/>
      <c r="G2" s="1012"/>
      <c r="H2" s="1012"/>
      <c r="I2" s="1012"/>
      <c r="J2" s="1007" t="s">
        <v>2175</v>
      </c>
      <c r="K2" s="1013" t="s">
        <v>875</v>
      </c>
    </row>
    <row r="3" spans="1:12" ht="33">
      <c r="A3" s="1738" t="s">
        <v>2176</v>
      </c>
      <c r="B3" s="1738"/>
      <c r="C3" s="1738"/>
      <c r="D3" s="1738"/>
      <c r="E3" s="1738"/>
      <c r="F3" s="1738"/>
      <c r="G3" s="1738"/>
      <c r="H3" s="1738"/>
      <c r="I3" s="1738"/>
      <c r="J3" s="1738"/>
      <c r="K3" s="1738"/>
    </row>
    <row r="4" spans="1:12" ht="27" customHeight="1">
      <c r="A4" s="1014"/>
      <c r="B4" s="1014"/>
      <c r="C4" s="1014"/>
      <c r="D4" s="1014"/>
      <c r="E4" s="1014" t="s">
        <v>876</v>
      </c>
      <c r="F4" s="1015"/>
      <c r="G4" s="1016" t="s">
        <v>2514</v>
      </c>
      <c r="H4" s="1006"/>
      <c r="I4" s="1015"/>
      <c r="J4" s="1015"/>
      <c r="K4" s="1017" t="s">
        <v>877</v>
      </c>
    </row>
    <row r="5" spans="1:12" ht="23.25" customHeight="1">
      <c r="A5" s="1730" t="s">
        <v>2178</v>
      </c>
      <c r="B5" s="1730"/>
      <c r="C5" s="1730"/>
      <c r="D5" s="1730"/>
      <c r="E5" s="1731"/>
      <c r="F5" s="1734" t="s">
        <v>2179</v>
      </c>
      <c r="G5" s="1735"/>
      <c r="H5" s="1018" t="s">
        <v>2180</v>
      </c>
      <c r="I5" s="1019" t="s">
        <v>878</v>
      </c>
      <c r="J5" s="1018" t="s">
        <v>2181</v>
      </c>
      <c r="K5" s="1488" t="s">
        <v>879</v>
      </c>
    </row>
    <row r="6" spans="1:12" ht="23.25" customHeight="1">
      <c r="A6" s="1732"/>
      <c r="B6" s="1732"/>
      <c r="C6" s="1732"/>
      <c r="D6" s="1732"/>
      <c r="E6" s="1733"/>
      <c r="F6" s="1007" t="s">
        <v>2182</v>
      </c>
      <c r="G6" s="1007" t="s">
        <v>2183</v>
      </c>
      <c r="H6" s="1007" t="s">
        <v>2182</v>
      </c>
      <c r="I6" s="1007" t="s">
        <v>2183</v>
      </c>
      <c r="J6" s="1007" t="s">
        <v>2182</v>
      </c>
      <c r="K6" s="1487" t="s">
        <v>2183</v>
      </c>
    </row>
    <row r="7" spans="1:12" ht="19.5" customHeight="1">
      <c r="A7" s="1005"/>
      <c r="B7" s="1020" t="s">
        <v>880</v>
      </c>
      <c r="C7" s="1005"/>
      <c r="D7" s="1005"/>
      <c r="E7" s="1005"/>
      <c r="F7" s="1174">
        <f t="shared" ref="F7:G7" si="0">F8+F18+F19+F20+F21+F22+F25+F31+F34+F35+F36</f>
        <v>18903895</v>
      </c>
      <c r="G7" s="1174">
        <f t="shared" si="0"/>
        <v>265385763</v>
      </c>
      <c r="H7" s="1174">
        <f>H8+H18+H19+H20+H21+H22+H25+H31+H34+H35+H36</f>
        <v>11749788</v>
      </c>
      <c r="I7" s="1174">
        <f t="shared" ref="I7:K7" si="1">I8+I18+I19+I20+I21+I22+I25+I31+I34+I35+I36</f>
        <v>198354701</v>
      </c>
      <c r="J7" s="1174">
        <f t="shared" si="1"/>
        <v>7154107</v>
      </c>
      <c r="K7" s="1494">
        <f t="shared" si="1"/>
        <v>67031062</v>
      </c>
    </row>
    <row r="8" spans="1:12" ht="19.5" customHeight="1">
      <c r="A8" s="1021"/>
      <c r="B8" s="1021"/>
      <c r="C8" s="1022" t="s">
        <v>881</v>
      </c>
      <c r="D8" s="1021"/>
      <c r="E8" s="1021"/>
      <c r="F8" s="1174">
        <f t="shared" ref="F8:G8" si="2">F9+F10+F11+F12+F13+F16+F17</f>
        <v>757442</v>
      </c>
      <c r="G8" s="1174">
        <f t="shared" si="2"/>
        <v>144578236</v>
      </c>
      <c r="H8" s="1174">
        <f>H9+H10+H11+H12+H13+H16+H17</f>
        <v>757442</v>
      </c>
      <c r="I8" s="1174">
        <f t="shared" ref="I8:K8" si="3">I9+I10+I11+I12+I13+I16+I17</f>
        <v>144578236</v>
      </c>
      <c r="J8" s="1174">
        <f t="shared" si="3"/>
        <v>0</v>
      </c>
      <c r="K8" s="1494">
        <f t="shared" si="3"/>
        <v>0</v>
      </c>
    </row>
    <row r="9" spans="1:12" ht="19.5" customHeight="1">
      <c r="A9" s="1021"/>
      <c r="B9" s="1021"/>
      <c r="C9" s="1022"/>
      <c r="D9" s="1021" t="s">
        <v>882</v>
      </c>
      <c r="E9" s="1005"/>
      <c r="F9" s="1174">
        <f>H9+J9</f>
        <v>59007</v>
      </c>
      <c r="G9" s="1174">
        <f>I9+K9</f>
        <v>2880346</v>
      </c>
      <c r="H9" s="1003">
        <v>59007</v>
      </c>
      <c r="I9" s="1003">
        <f>'鄉庫收支月報表(113年9月)'!I9+'鄉庫收支月報表(113年10月)'!H9</f>
        <v>2880346</v>
      </c>
      <c r="J9" s="1003">
        <v>0</v>
      </c>
      <c r="K9" s="1489">
        <f>'鄉庫收支月報表(113年9月)'!K9+'鄉庫收支月報表(113年10月)'!J9</f>
        <v>0</v>
      </c>
    </row>
    <row r="10" spans="1:12" ht="19.5" customHeight="1">
      <c r="A10" s="1021"/>
      <c r="B10" s="1021"/>
      <c r="C10" s="1022"/>
      <c r="D10" s="1021" t="s">
        <v>883</v>
      </c>
      <c r="E10" s="1021"/>
      <c r="F10" s="1174">
        <f t="shared" ref="F10:G12" si="4">H10+J10</f>
        <v>9084</v>
      </c>
      <c r="G10" s="1174">
        <f t="shared" si="4"/>
        <v>376421</v>
      </c>
      <c r="H10" s="1003">
        <v>9084</v>
      </c>
      <c r="I10" s="1003">
        <f>'鄉庫收支月報表(113年9月)'!I10+'鄉庫收支月報表(113年10月)'!H10</f>
        <v>376421</v>
      </c>
      <c r="J10" s="1003">
        <v>0</v>
      </c>
      <c r="K10" s="1489">
        <f>'鄉庫收支月報表(113年9月)'!K10+'鄉庫收支月報表(113年10月)'!J10</f>
        <v>0</v>
      </c>
    </row>
    <row r="11" spans="1:12" ht="19.5" customHeight="1">
      <c r="A11" s="1021"/>
      <c r="B11" s="1021"/>
      <c r="C11" s="1022"/>
      <c r="D11" s="1021" t="s">
        <v>884</v>
      </c>
      <c r="E11" s="1021"/>
      <c r="F11" s="1174">
        <f t="shared" si="4"/>
        <v>690</v>
      </c>
      <c r="G11" s="1174">
        <f t="shared" si="4"/>
        <v>17074</v>
      </c>
      <c r="H11" s="1003">
        <v>690</v>
      </c>
      <c r="I11" s="1003">
        <f>'鄉庫收支月報表(113年9月)'!I11+'鄉庫收支月報表(113年10月)'!H11</f>
        <v>17074</v>
      </c>
      <c r="J11" s="1003">
        <v>0</v>
      </c>
      <c r="K11" s="1489">
        <f>'鄉庫收支月報表(113年9月)'!K11+'鄉庫收支月報表(113年10月)'!J11</f>
        <v>0</v>
      </c>
    </row>
    <row r="12" spans="1:12" ht="19.5" customHeight="1">
      <c r="A12" s="1021"/>
      <c r="B12" s="1021"/>
      <c r="C12" s="1022"/>
      <c r="D12" s="1021" t="s">
        <v>885</v>
      </c>
      <c r="E12" s="1021"/>
      <c r="F12" s="1174">
        <f t="shared" si="4"/>
        <v>0</v>
      </c>
      <c r="G12" s="1174">
        <f t="shared" si="4"/>
        <v>683372</v>
      </c>
      <c r="H12" s="1003">
        <v>0</v>
      </c>
      <c r="I12" s="1003">
        <f>'鄉庫收支月報表(113年9月)'!I12+'鄉庫收支月報表(113年10月)'!H12</f>
        <v>683372</v>
      </c>
      <c r="J12" s="1003">
        <v>0</v>
      </c>
      <c r="K12" s="1489">
        <f>'鄉庫收支月報表(113年9月)'!K12+'鄉庫收支月報表(113年10月)'!J12</f>
        <v>0</v>
      </c>
    </row>
    <row r="13" spans="1:12" ht="19.5" customHeight="1">
      <c r="A13" s="1021"/>
      <c r="B13" s="1021"/>
      <c r="C13" s="1022"/>
      <c r="D13" s="1021" t="s">
        <v>886</v>
      </c>
      <c r="E13" s="1021"/>
      <c r="F13" s="1174">
        <f>H13+J13</f>
        <v>3661</v>
      </c>
      <c r="G13" s="1174">
        <f>I13+K13</f>
        <v>96564</v>
      </c>
      <c r="H13" s="1174">
        <f>SUM(H14:H15)</f>
        <v>3661</v>
      </c>
      <c r="I13" s="1174">
        <f t="shared" ref="I13:K13" si="5">SUM(I14:I15)</f>
        <v>96564</v>
      </c>
      <c r="J13" s="1174">
        <f t="shared" si="5"/>
        <v>0</v>
      </c>
      <c r="K13" s="1494">
        <f t="shared" si="5"/>
        <v>0</v>
      </c>
    </row>
    <row r="14" spans="1:12" ht="19.5" customHeight="1">
      <c r="A14" s="1021"/>
      <c r="B14" s="1021"/>
      <c r="C14" s="1022"/>
      <c r="D14" s="1021"/>
      <c r="E14" s="1021" t="s">
        <v>887</v>
      </c>
      <c r="F14" s="1174">
        <f t="shared" ref="F14:G28" si="6">H14+J14</f>
        <v>0</v>
      </c>
      <c r="G14" s="1174">
        <f t="shared" si="6"/>
        <v>0</v>
      </c>
      <c r="H14" s="1003">
        <v>0</v>
      </c>
      <c r="I14" s="1003">
        <f>'鄉庫收支月報表(113年9月)'!I14+'鄉庫收支月報表(113年10月)'!H14</f>
        <v>0</v>
      </c>
      <c r="J14" s="1003">
        <v>0</v>
      </c>
      <c r="K14" s="1489">
        <f>'鄉庫收支月報表(113年9月)'!K14+'鄉庫收支月報表(113年10月)'!J14</f>
        <v>0</v>
      </c>
    </row>
    <row r="15" spans="1:12" ht="19.5" customHeight="1">
      <c r="A15" s="1021"/>
      <c r="B15" s="1021"/>
      <c r="C15" s="1022"/>
      <c r="D15" s="1021"/>
      <c r="E15" s="1021" t="s">
        <v>888</v>
      </c>
      <c r="F15" s="1174">
        <f t="shared" si="6"/>
        <v>3661</v>
      </c>
      <c r="G15" s="1174">
        <f t="shared" si="6"/>
        <v>96564</v>
      </c>
      <c r="H15" s="1003">
        <v>3661</v>
      </c>
      <c r="I15" s="1003">
        <f>'鄉庫收支月報表(113年9月)'!I15+'鄉庫收支月報表(113年10月)'!H15</f>
        <v>96564</v>
      </c>
      <c r="J15" s="1003">
        <v>0</v>
      </c>
      <c r="K15" s="1489">
        <f>'鄉庫收支月報表(113年9月)'!K15+'鄉庫收支月報表(113年10月)'!J15</f>
        <v>0</v>
      </c>
    </row>
    <row r="16" spans="1:12" ht="19.5" customHeight="1">
      <c r="A16" s="1021"/>
      <c r="B16" s="1021"/>
      <c r="C16" s="1022"/>
      <c r="D16" s="1021" t="s">
        <v>889</v>
      </c>
      <c r="E16" s="1021"/>
      <c r="F16" s="1174">
        <f t="shared" si="6"/>
        <v>685000</v>
      </c>
      <c r="G16" s="1174">
        <f t="shared" si="6"/>
        <v>140524459</v>
      </c>
      <c r="H16" s="1003">
        <v>685000</v>
      </c>
      <c r="I16" s="1003">
        <f>'鄉庫收支月報表(113年9月)'!I16+'鄉庫收支月報表(113年10月)'!H16</f>
        <v>140524459</v>
      </c>
      <c r="J16" s="1003">
        <v>0</v>
      </c>
      <c r="K16" s="1489">
        <f>'鄉庫收支月報表(113年9月)'!K16+'鄉庫收支月報表(113年10月)'!J16</f>
        <v>0</v>
      </c>
    </row>
    <row r="17" spans="1:11" ht="19.5" customHeight="1">
      <c r="A17" s="1021"/>
      <c r="B17" s="1021"/>
      <c r="C17" s="1022"/>
      <c r="D17" s="1021" t="s">
        <v>890</v>
      </c>
      <c r="E17" s="1021"/>
      <c r="F17" s="1174">
        <f t="shared" si="6"/>
        <v>0</v>
      </c>
      <c r="G17" s="1174">
        <f t="shared" si="6"/>
        <v>0</v>
      </c>
      <c r="H17" s="1003">
        <v>0</v>
      </c>
      <c r="I17" s="1003">
        <f>'鄉庫收支月報表(113年9月)'!I17+'鄉庫收支月報表(113年10月)'!H17</f>
        <v>0</v>
      </c>
      <c r="J17" s="1003">
        <v>0</v>
      </c>
      <c r="K17" s="1489">
        <f>'鄉庫收支月報表(113年9月)'!K17+'鄉庫收支月報表(113年10月)'!J17</f>
        <v>0</v>
      </c>
    </row>
    <row r="18" spans="1:11" ht="19.5" customHeight="1">
      <c r="A18" s="1021"/>
      <c r="B18" s="1021"/>
      <c r="C18" s="1023" t="s">
        <v>891</v>
      </c>
      <c r="D18" s="1021"/>
      <c r="E18" s="1021"/>
      <c r="F18" s="1174">
        <f t="shared" si="6"/>
        <v>0</v>
      </c>
      <c r="G18" s="1174">
        <f t="shared" si="6"/>
        <v>0</v>
      </c>
      <c r="H18" s="1003">
        <v>0</v>
      </c>
      <c r="I18" s="1003">
        <f>'鄉庫收支月報表(113年9月)'!I18+'鄉庫收支月報表(113年10月)'!H18</f>
        <v>0</v>
      </c>
      <c r="J18" s="1003">
        <v>0</v>
      </c>
      <c r="K18" s="1489">
        <f>'鄉庫收支月報表(113年9月)'!K18+'鄉庫收支月報表(113年10月)'!J18</f>
        <v>0</v>
      </c>
    </row>
    <row r="19" spans="1:11" ht="19.5" customHeight="1">
      <c r="A19" s="1021"/>
      <c r="B19" s="1021"/>
      <c r="C19" s="1023" t="s">
        <v>892</v>
      </c>
      <c r="D19" s="1021"/>
      <c r="E19" s="1021"/>
      <c r="F19" s="1174">
        <f t="shared" si="6"/>
        <v>27296</v>
      </c>
      <c r="G19" s="1174">
        <f t="shared" si="6"/>
        <v>68220</v>
      </c>
      <c r="H19" s="1003">
        <v>27296</v>
      </c>
      <c r="I19" s="1003">
        <f>'鄉庫收支月報表(113年9月)'!I19+'鄉庫收支月報表(113年10月)'!H19</f>
        <v>68220</v>
      </c>
      <c r="J19" s="1003">
        <v>0</v>
      </c>
      <c r="K19" s="1489">
        <f>'鄉庫收支月報表(113年9月)'!K19+'鄉庫收支月報表(113年10月)'!J19</f>
        <v>0</v>
      </c>
    </row>
    <row r="20" spans="1:11" ht="19.5" customHeight="1">
      <c r="A20" s="1021"/>
      <c r="B20" s="1021"/>
      <c r="C20" s="1023" t="s">
        <v>893</v>
      </c>
      <c r="D20" s="1021"/>
      <c r="E20" s="1021"/>
      <c r="F20" s="1174">
        <f t="shared" si="6"/>
        <v>663748</v>
      </c>
      <c r="G20" s="1174">
        <f t="shared" si="6"/>
        <v>6556286</v>
      </c>
      <c r="H20" s="1003">
        <v>663748</v>
      </c>
      <c r="I20" s="1003">
        <f>'鄉庫收支月報表(113年9月)'!I20+'鄉庫收支月報表(113年10月)'!H20</f>
        <v>6556286</v>
      </c>
      <c r="J20" s="1003">
        <v>0</v>
      </c>
      <c r="K20" s="1489">
        <f>'鄉庫收支月報表(113年9月)'!K20+'鄉庫收支月報表(113年10月)'!J20</f>
        <v>0</v>
      </c>
    </row>
    <row r="21" spans="1:11" ht="19.5" customHeight="1">
      <c r="A21" s="1021"/>
      <c r="B21" s="1021"/>
      <c r="C21" s="1023" t="s">
        <v>894</v>
      </c>
      <c r="D21" s="1021"/>
      <c r="E21" s="1021"/>
      <c r="F21" s="1174">
        <f t="shared" si="6"/>
        <v>0</v>
      </c>
      <c r="G21" s="1174">
        <f t="shared" si="6"/>
        <v>0</v>
      </c>
      <c r="H21" s="1003">
        <v>0</v>
      </c>
      <c r="I21" s="1003">
        <f>'鄉庫收支月報表(113年9月)'!I21+'鄉庫收支月報表(113年10月)'!H21</f>
        <v>0</v>
      </c>
      <c r="J21" s="1003">
        <v>0</v>
      </c>
      <c r="K21" s="1489">
        <f>'鄉庫收支月報表(113年9月)'!K21+'鄉庫收支月報表(113年10月)'!J21</f>
        <v>0</v>
      </c>
    </row>
    <row r="22" spans="1:11" ht="19.5" customHeight="1">
      <c r="A22" s="1021"/>
      <c r="B22" s="1021"/>
      <c r="C22" s="1023" t="s">
        <v>895</v>
      </c>
      <c r="D22" s="1021"/>
      <c r="E22" s="1021"/>
      <c r="F22" s="1174">
        <f t="shared" si="6"/>
        <v>12801</v>
      </c>
      <c r="G22" s="1174">
        <f t="shared" si="6"/>
        <v>759860</v>
      </c>
      <c r="H22" s="1174">
        <f>SUM(H23:H24)</f>
        <v>12801</v>
      </c>
      <c r="I22" s="1174">
        <f t="shared" ref="I22:K22" si="7">SUM(I23:I24)</f>
        <v>759860</v>
      </c>
      <c r="J22" s="1174">
        <f t="shared" si="7"/>
        <v>0</v>
      </c>
      <c r="K22" s="1494">
        <f t="shared" si="7"/>
        <v>0</v>
      </c>
    </row>
    <row r="23" spans="1:11" ht="19.5" customHeight="1">
      <c r="A23" s="1021"/>
      <c r="B23" s="1021"/>
      <c r="C23" s="1005"/>
      <c r="D23" s="1023" t="s">
        <v>896</v>
      </c>
      <c r="E23" s="1021"/>
      <c r="F23" s="1174">
        <f t="shared" si="6"/>
        <v>12801</v>
      </c>
      <c r="G23" s="1174">
        <f t="shared" si="6"/>
        <v>744860</v>
      </c>
      <c r="H23" s="1003">
        <v>12801</v>
      </c>
      <c r="I23" s="1003">
        <f>'鄉庫收支月報表(113年9月)'!I23+'鄉庫收支月報表(113年10月)'!H23</f>
        <v>744860</v>
      </c>
      <c r="J23" s="1003">
        <v>0</v>
      </c>
      <c r="K23" s="1489">
        <f>'鄉庫收支月報表(113年9月)'!K23+'鄉庫收支月報表(113年10月)'!J23</f>
        <v>0</v>
      </c>
    </row>
    <row r="24" spans="1:11" ht="19.5" customHeight="1">
      <c r="A24" s="1021"/>
      <c r="B24" s="1021"/>
      <c r="C24" s="1021"/>
      <c r="D24" s="1021" t="s">
        <v>897</v>
      </c>
      <c r="E24" s="1021"/>
      <c r="F24" s="1174">
        <f t="shared" si="6"/>
        <v>0</v>
      </c>
      <c r="G24" s="1174">
        <f t="shared" si="6"/>
        <v>15000</v>
      </c>
      <c r="H24" s="1003">
        <v>0</v>
      </c>
      <c r="I24" s="1003">
        <f>'鄉庫收支月報表(113年9月)'!I24+'鄉庫收支月報表(113年10月)'!H24</f>
        <v>15000</v>
      </c>
      <c r="J24" s="1003">
        <v>0</v>
      </c>
      <c r="K24" s="1489">
        <f>'鄉庫收支月報表(113年9月)'!K24+'鄉庫收支月報表(113年10月)'!J24</f>
        <v>0</v>
      </c>
    </row>
    <row r="25" spans="1:11" ht="19.5" customHeight="1">
      <c r="A25" s="1021"/>
      <c r="B25" s="1021"/>
      <c r="C25" s="1021" t="s">
        <v>898</v>
      </c>
      <c r="D25" s="1021"/>
      <c r="E25" s="1021"/>
      <c r="F25" s="1174">
        <f t="shared" si="6"/>
        <v>0</v>
      </c>
      <c r="G25" s="1174">
        <f t="shared" si="6"/>
        <v>0</v>
      </c>
      <c r="H25" s="1174">
        <f>SUM(H26:H28)</f>
        <v>0</v>
      </c>
      <c r="I25" s="1174">
        <v>0</v>
      </c>
      <c r="J25" s="1174">
        <v>0</v>
      </c>
      <c r="K25" s="1494">
        <v>0</v>
      </c>
    </row>
    <row r="26" spans="1:11" ht="19.5" customHeight="1">
      <c r="A26" s="1021"/>
      <c r="B26" s="1021"/>
      <c r="C26" s="1021"/>
      <c r="D26" s="1021" t="s">
        <v>899</v>
      </c>
      <c r="E26" s="1021"/>
      <c r="F26" s="1174">
        <f t="shared" si="6"/>
        <v>0</v>
      </c>
      <c r="G26" s="1174">
        <f t="shared" si="6"/>
        <v>0</v>
      </c>
      <c r="H26" s="1003">
        <v>0</v>
      </c>
      <c r="I26" s="1003">
        <f>'鄉庫收支月報表(113年9月)'!I26+'鄉庫收支月報表(113年10月)'!H26</f>
        <v>0</v>
      </c>
      <c r="J26" s="1003">
        <v>0</v>
      </c>
      <c r="K26" s="1489">
        <f>'鄉庫收支月報表(113年9月)'!K26+'鄉庫收支月報表(113年10月)'!J26</f>
        <v>0</v>
      </c>
    </row>
    <row r="27" spans="1:11" ht="19.5" customHeight="1">
      <c r="A27" s="1021"/>
      <c r="B27" s="1021"/>
      <c r="C27" s="1021"/>
      <c r="D27" s="1021" t="s">
        <v>900</v>
      </c>
      <c r="E27" s="1021"/>
      <c r="F27" s="1174">
        <f t="shared" si="6"/>
        <v>0</v>
      </c>
      <c r="G27" s="1174">
        <f t="shared" si="6"/>
        <v>0</v>
      </c>
      <c r="H27" s="1003">
        <v>0</v>
      </c>
      <c r="I27" s="1003">
        <f>'鄉庫收支月報表(113年9月)'!I27+'鄉庫收支月報表(113年10月)'!H27</f>
        <v>0</v>
      </c>
      <c r="J27" s="1003">
        <v>0</v>
      </c>
      <c r="K27" s="1489">
        <f>'鄉庫收支月報表(113年9月)'!K27+'鄉庫收支月報表(113年10月)'!J27</f>
        <v>0</v>
      </c>
    </row>
    <row r="28" spans="1:11" ht="19.5" customHeight="1">
      <c r="A28" s="1021"/>
      <c r="B28" s="1021"/>
      <c r="C28" s="1021"/>
      <c r="D28" s="1021" t="s">
        <v>901</v>
      </c>
      <c r="E28" s="1021"/>
      <c r="F28" s="1174">
        <f t="shared" si="6"/>
        <v>0</v>
      </c>
      <c r="G28" s="1174">
        <f t="shared" si="6"/>
        <v>0</v>
      </c>
      <c r="H28" s="1003">
        <v>0</v>
      </c>
      <c r="I28" s="1003">
        <f>'鄉庫收支月報表(113年9月)'!I28+'鄉庫收支月報表(113年10月)'!H28</f>
        <v>0</v>
      </c>
      <c r="J28" s="1003">
        <v>0</v>
      </c>
      <c r="K28" s="1489">
        <f>'鄉庫收支月報表(113年9月)'!K28+'鄉庫收支月報表(113年10月)'!J28</f>
        <v>0</v>
      </c>
    </row>
    <row r="29" spans="1:11" ht="18.600000000000001" customHeight="1">
      <c r="A29" s="1730" t="s">
        <v>2178</v>
      </c>
      <c r="B29" s="1730"/>
      <c r="C29" s="1730"/>
      <c r="D29" s="1730"/>
      <c r="E29" s="1731"/>
      <c r="F29" s="1734" t="s">
        <v>2179</v>
      </c>
      <c r="G29" s="1735"/>
      <c r="H29" s="1018" t="s">
        <v>2180</v>
      </c>
      <c r="I29" s="1019" t="s">
        <v>878</v>
      </c>
      <c r="J29" s="1018" t="s">
        <v>2181</v>
      </c>
      <c r="K29" s="1488" t="s">
        <v>879</v>
      </c>
    </row>
    <row r="30" spans="1:11" ht="18.600000000000001" customHeight="1">
      <c r="A30" s="1732"/>
      <c r="B30" s="1732"/>
      <c r="C30" s="1732"/>
      <c r="D30" s="1732"/>
      <c r="E30" s="1733"/>
      <c r="F30" s="1007" t="s">
        <v>2182</v>
      </c>
      <c r="G30" s="1007" t="s">
        <v>2183</v>
      </c>
      <c r="H30" s="1007" t="s">
        <v>2182</v>
      </c>
      <c r="I30" s="1007" t="s">
        <v>2183</v>
      </c>
      <c r="J30" s="1007" t="s">
        <v>2182</v>
      </c>
      <c r="K30" s="1487" t="s">
        <v>2183</v>
      </c>
    </row>
    <row r="31" spans="1:11" ht="19.5" customHeight="1">
      <c r="A31" s="1021"/>
      <c r="B31" s="1021"/>
      <c r="C31" s="1021" t="s">
        <v>902</v>
      </c>
      <c r="D31" s="1021"/>
      <c r="E31" s="1021"/>
      <c r="F31" s="1174">
        <f>H31+J31</f>
        <v>17056421</v>
      </c>
      <c r="G31" s="1174">
        <f>I31+K31</f>
        <v>111634635</v>
      </c>
      <c r="H31" s="1174">
        <f>SUM(H32:H33)</f>
        <v>9923394</v>
      </c>
      <c r="I31" s="1174">
        <f t="shared" ref="I31:K31" si="8">SUM(I32:I33)</f>
        <v>44737861</v>
      </c>
      <c r="J31" s="1174">
        <f t="shared" si="8"/>
        <v>7133027</v>
      </c>
      <c r="K31" s="1494">
        <f t="shared" si="8"/>
        <v>66896774</v>
      </c>
    </row>
    <row r="32" spans="1:11" ht="19.5" customHeight="1">
      <c r="A32" s="1021"/>
      <c r="B32" s="1021"/>
      <c r="C32" s="1021"/>
      <c r="D32" s="1021" t="s">
        <v>903</v>
      </c>
      <c r="E32" s="1021"/>
      <c r="F32" s="1174">
        <f t="shared" ref="F32:G42" si="9">H32+J32</f>
        <v>17056421</v>
      </c>
      <c r="G32" s="1174">
        <f t="shared" si="9"/>
        <v>111634635</v>
      </c>
      <c r="H32" s="1003">
        <v>9923394</v>
      </c>
      <c r="I32" s="1003">
        <f>'鄉庫收支月報表(113年9月)'!I32+'鄉庫收支月報表(113年10月)'!H32</f>
        <v>44737861</v>
      </c>
      <c r="J32" s="1003">
        <v>7133027</v>
      </c>
      <c r="K32" s="1489">
        <f>'鄉庫收支月報表(113年9月)'!K32+'鄉庫收支月報表(113年10月)'!J32</f>
        <v>66896774</v>
      </c>
    </row>
    <row r="33" spans="1:11" ht="19.5" customHeight="1">
      <c r="A33" s="1021"/>
      <c r="B33" s="1021"/>
      <c r="C33" s="1021"/>
      <c r="D33" s="1021" t="s">
        <v>904</v>
      </c>
      <c r="E33" s="1021"/>
      <c r="F33" s="1174">
        <f t="shared" si="9"/>
        <v>0</v>
      </c>
      <c r="G33" s="1174">
        <f t="shared" si="9"/>
        <v>0</v>
      </c>
      <c r="H33" s="1003">
        <v>0</v>
      </c>
      <c r="I33" s="1003">
        <f>'鄉庫收支月報表(113年9月)'!I33+'鄉庫收支月報表(113年10月)'!H33</f>
        <v>0</v>
      </c>
      <c r="J33" s="1003">
        <v>0</v>
      </c>
      <c r="K33" s="1489">
        <f>'鄉庫收支月報表(113年9月)'!K33+'鄉庫收支月報表(113年10月)'!J33</f>
        <v>0</v>
      </c>
    </row>
    <row r="34" spans="1:11" ht="19.5" customHeight="1">
      <c r="A34" s="1021"/>
      <c r="B34" s="1021"/>
      <c r="C34" s="1021" t="s">
        <v>905</v>
      </c>
      <c r="D34" s="1021"/>
      <c r="E34" s="1021"/>
      <c r="F34" s="1174">
        <f t="shared" si="9"/>
        <v>0</v>
      </c>
      <c r="G34" s="1174">
        <f t="shared" si="9"/>
        <v>0</v>
      </c>
      <c r="H34" s="1003">
        <v>0</v>
      </c>
      <c r="I34" s="1003">
        <f>'鄉庫收支月報表(113年9月)'!I34+'鄉庫收支月報表(113年10月)'!H34</f>
        <v>0</v>
      </c>
      <c r="J34" s="1003">
        <v>0</v>
      </c>
      <c r="K34" s="1489">
        <f>'鄉庫收支月報表(113年9月)'!K34+'鄉庫收支月報表(113年10月)'!J34</f>
        <v>0</v>
      </c>
    </row>
    <row r="35" spans="1:11" ht="19.5" customHeight="1">
      <c r="A35" s="1021"/>
      <c r="B35" s="1021"/>
      <c r="C35" s="1021" t="s">
        <v>906</v>
      </c>
      <c r="D35" s="1021"/>
      <c r="E35" s="1021"/>
      <c r="F35" s="1174">
        <f t="shared" si="9"/>
        <v>0</v>
      </c>
      <c r="G35" s="1174">
        <f t="shared" si="9"/>
        <v>0</v>
      </c>
      <c r="H35" s="1003">
        <v>0</v>
      </c>
      <c r="I35" s="1003">
        <f>'鄉庫收支月報表(113年9月)'!I35+'鄉庫收支月報表(113年10月)'!H35</f>
        <v>0</v>
      </c>
      <c r="J35" s="1003">
        <v>0</v>
      </c>
      <c r="K35" s="1489">
        <f>'鄉庫收支月報表(113年9月)'!K35+'鄉庫收支月報表(113年10月)'!J35</f>
        <v>0</v>
      </c>
    </row>
    <row r="36" spans="1:11" ht="19.5" customHeight="1">
      <c r="A36" s="1021"/>
      <c r="B36" s="1021"/>
      <c r="C36" s="1021" t="s">
        <v>907</v>
      </c>
      <c r="D36" s="1021"/>
      <c r="E36" s="1021"/>
      <c r="F36" s="1174">
        <f t="shared" si="9"/>
        <v>386187</v>
      </c>
      <c r="G36" s="1174">
        <f t="shared" si="9"/>
        <v>1788526</v>
      </c>
      <c r="H36" s="1003">
        <v>365107</v>
      </c>
      <c r="I36" s="1003">
        <f>'鄉庫收支月報表(113年9月)'!I36+'鄉庫收支月報表(113年10月)'!H36</f>
        <v>1654238</v>
      </c>
      <c r="J36" s="1003">
        <v>21080</v>
      </c>
      <c r="K36" s="1489">
        <f>'鄉庫收支月報表(113年9月)'!K36+'鄉庫收支月報表(113年10月)'!J36</f>
        <v>134288</v>
      </c>
    </row>
    <row r="37" spans="1:11" ht="19.5" customHeight="1">
      <c r="A37" s="1021"/>
      <c r="B37" s="1021" t="s">
        <v>955</v>
      </c>
      <c r="C37" s="1021"/>
      <c r="D37" s="1021"/>
      <c r="E37" s="1021"/>
      <c r="F37" s="1174">
        <f t="shared" si="9"/>
        <v>0</v>
      </c>
      <c r="G37" s="1174">
        <f t="shared" si="9"/>
        <v>0</v>
      </c>
      <c r="H37" s="1174">
        <f>SUM(H38)</f>
        <v>0</v>
      </c>
      <c r="I37" s="1174">
        <f t="shared" ref="I37:K37" si="10">SUM(I38)</f>
        <v>0</v>
      </c>
      <c r="J37" s="1174">
        <f t="shared" si="10"/>
        <v>0</v>
      </c>
      <c r="K37" s="1494">
        <f t="shared" si="10"/>
        <v>0</v>
      </c>
    </row>
    <row r="38" spans="1:11" ht="19.5" customHeight="1">
      <c r="A38" s="1021"/>
      <c r="B38" s="1021"/>
      <c r="C38" s="1021" t="s">
        <v>908</v>
      </c>
      <c r="D38" s="1021"/>
      <c r="E38" s="1021"/>
      <c r="F38" s="1174">
        <f t="shared" si="9"/>
        <v>0</v>
      </c>
      <c r="G38" s="1174">
        <f t="shared" si="9"/>
        <v>0</v>
      </c>
      <c r="H38" s="1174">
        <f>SUM(H39:H42)</f>
        <v>0</v>
      </c>
      <c r="I38" s="1174">
        <f>SUM(I39:I42)</f>
        <v>0</v>
      </c>
      <c r="J38" s="1174">
        <f t="shared" ref="J38:K38" si="11">SUM(J39:J42)</f>
        <v>0</v>
      </c>
      <c r="K38" s="1494">
        <f t="shared" si="11"/>
        <v>0</v>
      </c>
    </row>
    <row r="39" spans="1:11" ht="19.5" customHeight="1">
      <c r="A39" s="1021"/>
      <c r="B39" s="1021"/>
      <c r="C39" s="1021"/>
      <c r="D39" s="1021" t="s">
        <v>909</v>
      </c>
      <c r="E39" s="1021"/>
      <c r="F39" s="1174">
        <f t="shared" si="9"/>
        <v>0</v>
      </c>
      <c r="G39" s="1174">
        <f t="shared" si="9"/>
        <v>0</v>
      </c>
      <c r="H39" s="1003">
        <v>0</v>
      </c>
      <c r="I39" s="1003">
        <f>'鄉庫收支月報表(113年9月)'!I39+'鄉庫收支月報表(113年10月)'!H39</f>
        <v>0</v>
      </c>
      <c r="J39" s="1003">
        <v>0</v>
      </c>
      <c r="K39" s="1489">
        <f>'鄉庫收支月報表(113年9月)'!K39+'鄉庫收支月報表(113年10月)'!J39</f>
        <v>0</v>
      </c>
    </row>
    <row r="40" spans="1:11" ht="19.5" customHeight="1">
      <c r="A40" s="1021"/>
      <c r="B40" s="1021"/>
      <c r="C40" s="1021"/>
      <c r="D40" s="1021" t="s">
        <v>910</v>
      </c>
      <c r="E40" s="1021"/>
      <c r="F40" s="1174">
        <f t="shared" si="9"/>
        <v>0</v>
      </c>
      <c r="G40" s="1174">
        <f t="shared" si="9"/>
        <v>0</v>
      </c>
      <c r="H40" s="1003">
        <v>0</v>
      </c>
      <c r="I40" s="1003">
        <f>'鄉庫收支月報表(113年9月)'!I40+'鄉庫收支月報表(113年10月)'!H40</f>
        <v>0</v>
      </c>
      <c r="J40" s="1003">
        <v>0</v>
      </c>
      <c r="K40" s="1489">
        <f>'鄉庫收支月報表(113年9月)'!K40+'鄉庫收支月報表(113年10月)'!J40</f>
        <v>0</v>
      </c>
    </row>
    <row r="41" spans="1:11" ht="19.5" customHeight="1">
      <c r="A41" s="1021"/>
      <c r="B41" s="1021"/>
      <c r="C41" s="1021"/>
      <c r="D41" s="1021" t="s">
        <v>911</v>
      </c>
      <c r="E41" s="1021"/>
      <c r="F41" s="1174">
        <f t="shared" si="9"/>
        <v>0</v>
      </c>
      <c r="G41" s="1174">
        <f t="shared" si="9"/>
        <v>0</v>
      </c>
      <c r="H41" s="1003">
        <v>0</v>
      </c>
      <c r="I41" s="1003">
        <f>'鄉庫收支月報表(113年9月)'!I41+'鄉庫收支月報表(113年10月)'!H41</f>
        <v>0</v>
      </c>
      <c r="J41" s="1003">
        <v>0</v>
      </c>
      <c r="K41" s="1489">
        <f>'鄉庫收支月報表(113年9月)'!K41+'鄉庫收支月報表(113年10月)'!J41</f>
        <v>0</v>
      </c>
    </row>
    <row r="42" spans="1:11" ht="19.5" customHeight="1">
      <c r="A42" s="1021"/>
      <c r="B42" s="1021"/>
      <c r="C42" s="1021"/>
      <c r="D42" s="1021" t="s">
        <v>897</v>
      </c>
      <c r="E42" s="1021"/>
      <c r="F42" s="1174">
        <f t="shared" si="9"/>
        <v>0</v>
      </c>
      <c r="G42" s="1174">
        <f t="shared" si="9"/>
        <v>0</v>
      </c>
      <c r="H42" s="1003"/>
      <c r="I42" s="1003">
        <f>'鄉庫收支月報表(113年9月)'!I42+'鄉庫收支月報表(113年10月)'!H42</f>
        <v>0</v>
      </c>
      <c r="J42" s="1003">
        <v>0</v>
      </c>
      <c r="K42" s="1489">
        <f>'鄉庫收支月報表(113年9月)'!K42+'鄉庫收支月報表(113年10月)'!J42</f>
        <v>0</v>
      </c>
    </row>
    <row r="43" spans="1:11" ht="19.5" customHeight="1">
      <c r="A43" s="1021"/>
      <c r="B43" s="1024" t="s">
        <v>912</v>
      </c>
      <c r="C43" s="1021"/>
      <c r="D43" s="1021"/>
      <c r="E43" s="1021"/>
      <c r="F43" s="1174">
        <f>F37+F7</f>
        <v>18903895</v>
      </c>
      <c r="G43" s="1174">
        <f t="shared" ref="G43:K43" si="12">G37+G7</f>
        <v>265385763</v>
      </c>
      <c r="H43" s="1174">
        <f t="shared" si="12"/>
        <v>11749788</v>
      </c>
      <c r="I43" s="1174">
        <f t="shared" si="12"/>
        <v>198354701</v>
      </c>
      <c r="J43" s="1174">
        <f t="shared" si="12"/>
        <v>7154107</v>
      </c>
      <c r="K43" s="1494">
        <f t="shared" si="12"/>
        <v>67031062</v>
      </c>
    </row>
    <row r="44" spans="1:11" ht="19.5" customHeight="1">
      <c r="A44" s="1021"/>
      <c r="B44" s="1021" t="s">
        <v>913</v>
      </c>
      <c r="C44" s="1021"/>
      <c r="D44" s="1021"/>
      <c r="E44" s="1021"/>
      <c r="F44" s="1509">
        <v>0</v>
      </c>
      <c r="G44" s="1003">
        <f>'鄉庫收支月報表(113年9月)'!G44+'鄉庫收支月報表(113年10月)'!F44</f>
        <v>0</v>
      </c>
      <c r="H44" s="1025"/>
      <c r="I44" s="1026"/>
      <c r="J44" s="1026"/>
      <c r="K44" s="1490"/>
    </row>
    <row r="45" spans="1:11" ht="19.5" customHeight="1">
      <c r="A45" s="1021"/>
      <c r="B45" s="1021" t="s">
        <v>914</v>
      </c>
      <c r="C45" s="1021"/>
      <c r="D45" s="1021"/>
      <c r="E45" s="1021"/>
      <c r="F45" s="1509">
        <v>0</v>
      </c>
      <c r="G45" s="1003">
        <f>'鄉庫收支月報表(113年9月)'!G45+'鄉庫收支月報表(113年10月)'!F45</f>
        <v>0</v>
      </c>
      <c r="H45" s="1027"/>
      <c r="I45" s="1028"/>
      <c r="J45" s="1028"/>
      <c r="K45" s="1491"/>
    </row>
    <row r="46" spans="1:11" ht="19.5" customHeight="1">
      <c r="A46" s="1021"/>
      <c r="B46" s="1021" t="s">
        <v>915</v>
      </c>
      <c r="C46" s="1021"/>
      <c r="D46" s="1021"/>
      <c r="E46" s="1021"/>
      <c r="F46" s="1509">
        <v>0</v>
      </c>
      <c r="G46" s="1003">
        <f>'鄉庫收支月報表(113年9月)'!G46+'鄉庫收支月報表(113年10月)'!F46</f>
        <v>0</v>
      </c>
      <c r="H46" s="1027"/>
      <c r="I46" s="1028"/>
      <c r="J46" s="1028"/>
      <c r="K46" s="1491"/>
    </row>
    <row r="47" spans="1:11" ht="19.5" customHeight="1">
      <c r="A47" s="1021"/>
      <c r="B47" s="1021" t="s">
        <v>916</v>
      </c>
      <c r="C47" s="1021"/>
      <c r="D47" s="1021"/>
      <c r="E47" s="1021"/>
      <c r="F47" s="1509">
        <v>0</v>
      </c>
      <c r="G47" s="1003">
        <f>'鄉庫收支月報表(113年9月)'!G47+'鄉庫收支月報表(113年10月)'!F47</f>
        <v>0</v>
      </c>
      <c r="H47" s="1508"/>
      <c r="I47" s="1028"/>
      <c r="J47" s="1028"/>
      <c r="K47" s="1491"/>
    </row>
    <row r="48" spans="1:11" ht="19.5" customHeight="1">
      <c r="A48" s="1021"/>
      <c r="B48" s="1021" t="s">
        <v>917</v>
      </c>
      <c r="C48" s="1021"/>
      <c r="D48" s="1021"/>
      <c r="E48" s="1021"/>
      <c r="F48" s="1509">
        <v>0</v>
      </c>
      <c r="G48" s="1003">
        <f>'鄉庫收支月報表(113年9月)'!G48+'鄉庫收支月報表(113年10月)'!F48</f>
        <v>0</v>
      </c>
      <c r="H48" s="1027"/>
      <c r="I48" s="1028"/>
      <c r="J48" s="1028"/>
      <c r="K48" s="1491"/>
    </row>
    <row r="49" spans="1:11" ht="19.5" customHeight="1">
      <c r="A49" s="1021" t="s">
        <v>918</v>
      </c>
      <c r="B49" s="1021"/>
      <c r="C49" s="1021"/>
      <c r="D49" s="1021"/>
      <c r="E49" s="1021"/>
      <c r="F49" s="1509">
        <v>0</v>
      </c>
      <c r="G49" s="1003">
        <f>'鄉庫收支月報表(113年9月)'!G49+'鄉庫收支月報表(113年10月)'!F49</f>
        <v>0</v>
      </c>
      <c r="H49" s="1027"/>
      <c r="I49" s="1028"/>
      <c r="J49" s="1028"/>
      <c r="K49" s="1491"/>
    </row>
    <row r="50" spans="1:11" ht="19.5" customHeight="1">
      <c r="A50" s="1021"/>
      <c r="B50" s="1021" t="s">
        <v>919</v>
      </c>
      <c r="C50" s="1021"/>
      <c r="D50" s="1021"/>
      <c r="E50" s="1021"/>
      <c r="F50" s="1509">
        <v>0</v>
      </c>
      <c r="G50" s="1003">
        <f>'鄉庫收支月報表(113年9月)'!G50+'鄉庫收支月報表(113年10月)'!F50</f>
        <v>0</v>
      </c>
      <c r="H50" s="1027"/>
      <c r="I50" s="1028"/>
      <c r="J50" s="1028"/>
      <c r="K50" s="1491"/>
    </row>
    <row r="51" spans="1:11" ht="19.5" customHeight="1">
      <c r="A51" s="1024" t="s">
        <v>2184</v>
      </c>
      <c r="B51" s="1021"/>
      <c r="C51" s="1021"/>
      <c r="D51" s="1021"/>
      <c r="E51" s="1029"/>
      <c r="F51" s="1174">
        <f>SUM(F43:F50)</f>
        <v>18903895</v>
      </c>
      <c r="G51" s="1174">
        <f>SUM(G43:G50)</f>
        <v>265385763</v>
      </c>
      <c r="H51" s="1027"/>
      <c r="I51" s="1028"/>
      <c r="J51" s="1028"/>
      <c r="K51" s="1491"/>
    </row>
    <row r="52" spans="1:11" ht="19.5" customHeight="1">
      <c r="A52" s="1024" t="s">
        <v>920</v>
      </c>
      <c r="B52" s="1021"/>
      <c r="C52" s="1021"/>
      <c r="D52" s="1021"/>
      <c r="E52" s="1030"/>
      <c r="F52" s="1003">
        <f>'鄉庫收支月報表(113年9月)'!F128</f>
        <v>370808166</v>
      </c>
      <c r="G52" s="1003"/>
      <c r="H52" s="1027"/>
      <c r="I52" s="1028"/>
      <c r="J52" s="1028"/>
      <c r="K52" s="1491"/>
    </row>
    <row r="53" spans="1:11" ht="19.5" customHeight="1">
      <c r="A53" s="1024" t="s">
        <v>2185</v>
      </c>
      <c r="B53" s="1021"/>
      <c r="C53" s="1021"/>
      <c r="D53" s="1021"/>
      <c r="E53" s="1030"/>
      <c r="F53" s="1174">
        <f>SUM(F51:F52)</f>
        <v>389712061</v>
      </c>
      <c r="G53" s="1003"/>
      <c r="H53" s="1031"/>
      <c r="I53" s="1032"/>
      <c r="J53" s="1032"/>
      <c r="K53" s="1492"/>
    </row>
    <row r="54" spans="1:11" ht="18.600000000000001" customHeight="1">
      <c r="A54" s="1730" t="s">
        <v>2178</v>
      </c>
      <c r="B54" s="1730"/>
      <c r="C54" s="1730"/>
      <c r="D54" s="1730"/>
      <c r="E54" s="1731"/>
      <c r="F54" s="1744" t="s">
        <v>2179</v>
      </c>
      <c r="G54" s="1745"/>
      <c r="H54" s="1033" t="s">
        <v>2180</v>
      </c>
      <c r="I54" s="1034" t="s">
        <v>921</v>
      </c>
      <c r="J54" s="1033" t="s">
        <v>2181</v>
      </c>
      <c r="K54" s="1493" t="s">
        <v>922</v>
      </c>
    </row>
    <row r="55" spans="1:11" ht="18.600000000000001" customHeight="1">
      <c r="A55" s="1732"/>
      <c r="B55" s="1732"/>
      <c r="C55" s="1732"/>
      <c r="D55" s="1732"/>
      <c r="E55" s="1733"/>
      <c r="F55" s="1035" t="s">
        <v>2182</v>
      </c>
      <c r="G55" s="1035" t="s">
        <v>2183</v>
      </c>
      <c r="H55" s="1035" t="s">
        <v>2182</v>
      </c>
      <c r="I55" s="1035" t="s">
        <v>2183</v>
      </c>
      <c r="J55" s="1035" t="s">
        <v>2182</v>
      </c>
      <c r="K55" s="1486" t="s">
        <v>2183</v>
      </c>
    </row>
    <row r="56" spans="1:11" ht="19.5" customHeight="1">
      <c r="A56" s="1021"/>
      <c r="B56" s="1022" t="s">
        <v>923</v>
      </c>
      <c r="C56" s="1021"/>
      <c r="D56" s="1021"/>
      <c r="E56" s="1021"/>
      <c r="F56" s="1174">
        <f>H56+J56</f>
        <v>9347944</v>
      </c>
      <c r="G56" s="1174">
        <f>I56+K56</f>
        <v>102001770</v>
      </c>
      <c r="H56" s="1174">
        <f>H57+H62+H66+H71+H77+H82+H85+H88</f>
        <v>9347944</v>
      </c>
      <c r="I56" s="1174">
        <f t="shared" ref="I56:K56" si="13">I57+I62+I66+I71+I77+I82+I85+I88</f>
        <v>102001770</v>
      </c>
      <c r="J56" s="1174">
        <f t="shared" si="13"/>
        <v>0</v>
      </c>
      <c r="K56" s="1494">
        <f t="shared" si="13"/>
        <v>0</v>
      </c>
    </row>
    <row r="57" spans="1:11" ht="19.5" customHeight="1">
      <c r="A57" s="1021"/>
      <c r="B57" s="1021"/>
      <c r="C57" s="1022" t="s">
        <v>924</v>
      </c>
      <c r="D57" s="1021"/>
      <c r="E57" s="1021"/>
      <c r="F57" s="1174">
        <f t="shared" ref="F57:G79" si="14">H57+J57</f>
        <v>5761605</v>
      </c>
      <c r="G57" s="1174">
        <f t="shared" si="14"/>
        <v>58927876</v>
      </c>
      <c r="H57" s="1174">
        <f>SUM(H58:H61)</f>
        <v>5761605</v>
      </c>
      <c r="I57" s="1174">
        <f t="shared" ref="I57:K57" si="15">SUM(I58:I61)</f>
        <v>58927876</v>
      </c>
      <c r="J57" s="1174">
        <f t="shared" si="15"/>
        <v>0</v>
      </c>
      <c r="K57" s="1494">
        <f t="shared" si="15"/>
        <v>0</v>
      </c>
    </row>
    <row r="58" spans="1:11" ht="19.5" customHeight="1">
      <c r="A58" s="1021"/>
      <c r="B58" s="1021"/>
      <c r="C58" s="1022"/>
      <c r="D58" s="1021" t="s">
        <v>925</v>
      </c>
      <c r="E58" s="1021"/>
      <c r="F58" s="1174">
        <f t="shared" si="14"/>
        <v>1251611</v>
      </c>
      <c r="G58" s="1174">
        <f t="shared" si="14"/>
        <v>13831510</v>
      </c>
      <c r="H58" s="1003">
        <v>1251611</v>
      </c>
      <c r="I58" s="1003">
        <f>'鄉庫收支月報表(113年9月)'!I58+'鄉庫收支月報表(113年10月)'!H58</f>
        <v>13831510</v>
      </c>
      <c r="J58" s="1003">
        <v>0</v>
      </c>
      <c r="K58" s="1489">
        <f>'鄉庫收支月報表(113年9月)'!K58+'鄉庫收支月報表(113年10月)'!J58</f>
        <v>0</v>
      </c>
    </row>
    <row r="59" spans="1:11" ht="19.5" customHeight="1">
      <c r="A59" s="1021"/>
      <c r="B59" s="1021"/>
      <c r="C59" s="1022"/>
      <c r="D59" s="1021" t="s">
        <v>926</v>
      </c>
      <c r="E59" s="1021"/>
      <c r="F59" s="1174">
        <f t="shared" si="14"/>
        <v>1827995</v>
      </c>
      <c r="G59" s="1174">
        <f t="shared" si="14"/>
        <v>14016227</v>
      </c>
      <c r="H59" s="1003">
        <v>1827995</v>
      </c>
      <c r="I59" s="1003">
        <f>'鄉庫收支月報表(113年9月)'!I59+'鄉庫收支月報表(113年10月)'!H59</f>
        <v>14016227</v>
      </c>
      <c r="J59" s="1003">
        <v>0</v>
      </c>
      <c r="K59" s="1489">
        <f>'鄉庫收支月報表(113年9月)'!K59+'鄉庫收支月報表(113年10月)'!J59</f>
        <v>0</v>
      </c>
    </row>
    <row r="60" spans="1:11" ht="19.5" customHeight="1">
      <c r="A60" s="1021"/>
      <c r="B60" s="1021"/>
      <c r="C60" s="1022"/>
      <c r="D60" s="1021" t="s">
        <v>927</v>
      </c>
      <c r="E60" s="1021"/>
      <c r="F60" s="1174">
        <f t="shared" si="14"/>
        <v>2681208</v>
      </c>
      <c r="G60" s="1174">
        <f t="shared" si="14"/>
        <v>30981111</v>
      </c>
      <c r="H60" s="1003">
        <v>2681208</v>
      </c>
      <c r="I60" s="1003">
        <f>'鄉庫收支月報表(113年9月)'!I60+'鄉庫收支月報表(113年10月)'!H60</f>
        <v>30981111</v>
      </c>
      <c r="J60" s="1003">
        <v>0</v>
      </c>
      <c r="K60" s="1489">
        <f>'鄉庫收支月報表(113年9月)'!K60+'鄉庫收支月報表(113年10月)'!J60</f>
        <v>0</v>
      </c>
    </row>
    <row r="61" spans="1:11" ht="19.5" customHeight="1">
      <c r="A61" s="1021"/>
      <c r="B61" s="1021"/>
      <c r="C61" s="1022"/>
      <c r="D61" s="1021" t="s">
        <v>928</v>
      </c>
      <c r="E61" s="1021"/>
      <c r="F61" s="1174">
        <f t="shared" si="14"/>
        <v>791</v>
      </c>
      <c r="G61" s="1174">
        <f t="shared" si="14"/>
        <v>99028</v>
      </c>
      <c r="H61" s="1003">
        <v>791</v>
      </c>
      <c r="I61" s="1003">
        <f>'鄉庫收支月報表(113年9月)'!I61+'鄉庫收支月報表(113年10月)'!H61</f>
        <v>99028</v>
      </c>
      <c r="J61" s="1003">
        <v>0</v>
      </c>
      <c r="K61" s="1489">
        <f>'鄉庫收支月報表(113年9月)'!K61+'鄉庫收支月報表(113年10月)'!J61</f>
        <v>0</v>
      </c>
    </row>
    <row r="62" spans="1:11" ht="19.5" customHeight="1">
      <c r="A62" s="1021"/>
      <c r="B62" s="1021"/>
      <c r="C62" s="1022" t="s">
        <v>929</v>
      </c>
      <c r="D62" s="1021"/>
      <c r="E62" s="1021"/>
      <c r="F62" s="1174">
        <f t="shared" si="14"/>
        <v>137775</v>
      </c>
      <c r="G62" s="1174">
        <f t="shared" si="14"/>
        <v>4124054</v>
      </c>
      <c r="H62" s="1174">
        <f>SUM(H63:H65)</f>
        <v>137775</v>
      </c>
      <c r="I62" s="1174">
        <f t="shared" ref="I62:K62" si="16">SUM(I63:I65)</f>
        <v>4124054</v>
      </c>
      <c r="J62" s="1174">
        <f t="shared" si="16"/>
        <v>0</v>
      </c>
      <c r="K62" s="1494">
        <f t="shared" si="16"/>
        <v>0</v>
      </c>
    </row>
    <row r="63" spans="1:11" ht="19.5" customHeight="1">
      <c r="A63" s="1021"/>
      <c r="B63" s="1021"/>
      <c r="C63" s="1022"/>
      <c r="D63" s="1021" t="s">
        <v>930</v>
      </c>
      <c r="E63" s="1021"/>
      <c r="F63" s="1174">
        <f t="shared" si="14"/>
        <v>0</v>
      </c>
      <c r="G63" s="1174">
        <f t="shared" si="14"/>
        <v>0</v>
      </c>
      <c r="H63" s="1003">
        <v>0</v>
      </c>
      <c r="I63" s="1003">
        <f>'鄉庫收支月報表(113年9月)'!I63+'鄉庫收支月報表(113年10月)'!H63</f>
        <v>0</v>
      </c>
      <c r="J63" s="1003">
        <v>0</v>
      </c>
      <c r="K63" s="1489">
        <f>'鄉庫收支月報表(113年9月)'!K63+'鄉庫收支月報表(113年10月)'!J63</f>
        <v>0</v>
      </c>
    </row>
    <row r="64" spans="1:11" ht="19.5" customHeight="1">
      <c r="A64" s="1021"/>
      <c r="B64" s="1021"/>
      <c r="C64" s="1022"/>
      <c r="D64" s="1021" t="s">
        <v>931</v>
      </c>
      <c r="E64" s="1021"/>
      <c r="F64" s="1174">
        <f t="shared" si="14"/>
        <v>0</v>
      </c>
      <c r="G64" s="1174">
        <f t="shared" si="14"/>
        <v>0</v>
      </c>
      <c r="H64" s="1003">
        <v>0</v>
      </c>
      <c r="I64" s="1003">
        <f>'鄉庫收支月報表(113年9月)'!I64+'鄉庫收支月報表(113年10月)'!H64</f>
        <v>0</v>
      </c>
      <c r="J64" s="1003">
        <v>0</v>
      </c>
      <c r="K64" s="1489">
        <f>'鄉庫收支月報表(113年9月)'!K64+'鄉庫收支月報表(113年10月)'!J64</f>
        <v>0</v>
      </c>
    </row>
    <row r="65" spans="1:13" ht="19.5" customHeight="1">
      <c r="A65" s="1021"/>
      <c r="B65" s="1021"/>
      <c r="C65" s="1022"/>
      <c r="D65" s="1021" t="s">
        <v>932</v>
      </c>
      <c r="E65" s="1021"/>
      <c r="F65" s="1174">
        <f t="shared" si="14"/>
        <v>137775</v>
      </c>
      <c r="G65" s="1174">
        <f t="shared" si="14"/>
        <v>4124054</v>
      </c>
      <c r="H65" s="1003">
        <v>137775</v>
      </c>
      <c r="I65" s="1003">
        <f>'鄉庫收支月報表(113年9月)'!I65+'鄉庫收支月報表(113年10月)'!H65</f>
        <v>4124054</v>
      </c>
      <c r="J65" s="1003">
        <v>0</v>
      </c>
      <c r="K65" s="1489">
        <f>'鄉庫收支月報表(113年9月)'!K65+'鄉庫收支月報表(113年10月)'!J65</f>
        <v>0</v>
      </c>
    </row>
    <row r="66" spans="1:13" ht="19.5" customHeight="1">
      <c r="A66" s="1021"/>
      <c r="B66" s="1021"/>
      <c r="C66" s="1022" t="s">
        <v>933</v>
      </c>
      <c r="D66" s="1021"/>
      <c r="E66" s="1021"/>
      <c r="F66" s="1174">
        <f t="shared" si="14"/>
        <v>1396729</v>
      </c>
      <c r="G66" s="1174">
        <f t="shared" si="14"/>
        <v>14099405</v>
      </c>
      <c r="H66" s="1174">
        <f>SUM(H67:H70)</f>
        <v>1396729</v>
      </c>
      <c r="I66" s="1174">
        <f t="shared" ref="I66:K66" si="17">SUM(I67:I70)</f>
        <v>14099405</v>
      </c>
      <c r="J66" s="1174">
        <f t="shared" si="17"/>
        <v>0</v>
      </c>
      <c r="K66" s="1494">
        <f t="shared" si="17"/>
        <v>0</v>
      </c>
    </row>
    <row r="67" spans="1:13" ht="19.5" customHeight="1">
      <c r="A67" s="1021"/>
      <c r="B67" s="1021"/>
      <c r="C67" s="1022"/>
      <c r="D67" s="1021" t="s">
        <v>934</v>
      </c>
      <c r="E67" s="1021"/>
      <c r="F67" s="1174">
        <f t="shared" si="14"/>
        <v>584964</v>
      </c>
      <c r="G67" s="1174">
        <f t="shared" si="14"/>
        <v>6372226</v>
      </c>
      <c r="H67" s="1003">
        <v>584964</v>
      </c>
      <c r="I67" s="1003">
        <f>'鄉庫收支月報表(113年9月)'!I67+'鄉庫收支月報表(113年10月)'!H67</f>
        <v>6372226</v>
      </c>
      <c r="J67" s="1003">
        <v>0</v>
      </c>
      <c r="K67" s="1489">
        <f>'鄉庫收支月報表(113年9月)'!K67+'鄉庫收支月報表(113年10月)'!J67</f>
        <v>0</v>
      </c>
    </row>
    <row r="68" spans="1:13" ht="19.5" customHeight="1">
      <c r="A68" s="1021"/>
      <c r="B68" s="1021"/>
      <c r="C68" s="1022"/>
      <c r="D68" s="1021" t="s">
        <v>935</v>
      </c>
      <c r="E68" s="1021"/>
      <c r="F68" s="1174">
        <f t="shared" si="14"/>
        <v>0</v>
      </c>
      <c r="G68" s="1174">
        <f t="shared" si="14"/>
        <v>4310</v>
      </c>
      <c r="H68" s="1003">
        <v>0</v>
      </c>
      <c r="I68" s="1003">
        <f>'鄉庫收支月報表(113年9月)'!I68+'鄉庫收支月報表(113年10月)'!H68</f>
        <v>4310</v>
      </c>
      <c r="J68" s="1003">
        <v>0</v>
      </c>
      <c r="K68" s="1489">
        <f>'鄉庫收支月報表(113年9月)'!K68+'鄉庫收支月報表(113年10月)'!J68</f>
        <v>0</v>
      </c>
    </row>
    <row r="69" spans="1:13" ht="19.5" customHeight="1">
      <c r="A69" s="1021"/>
      <c r="B69" s="1021"/>
      <c r="C69" s="1022"/>
      <c r="D69" s="1021" t="s">
        <v>936</v>
      </c>
      <c r="E69" s="1021"/>
      <c r="F69" s="1174">
        <f t="shared" si="14"/>
        <v>0</v>
      </c>
      <c r="G69" s="1174">
        <f t="shared" si="14"/>
        <v>0</v>
      </c>
      <c r="H69" s="1003">
        <v>0</v>
      </c>
      <c r="I69" s="1003">
        <f>'鄉庫收支月報表(113年9月)'!I69+'鄉庫收支月報表(113年10月)'!H69</f>
        <v>0</v>
      </c>
      <c r="J69" s="1003">
        <v>0</v>
      </c>
      <c r="K69" s="1489">
        <f>'鄉庫收支月報表(113年9月)'!K69+'鄉庫收支月報表(113年10月)'!J69</f>
        <v>0</v>
      </c>
    </row>
    <row r="70" spans="1:13" ht="19.5" customHeight="1">
      <c r="A70" s="1021"/>
      <c r="B70" s="1021"/>
      <c r="C70" s="1022"/>
      <c r="D70" s="1021" t="s">
        <v>937</v>
      </c>
      <c r="E70" s="1021"/>
      <c r="F70" s="1174">
        <f t="shared" si="14"/>
        <v>811765</v>
      </c>
      <c r="G70" s="1174">
        <f t="shared" si="14"/>
        <v>7722869</v>
      </c>
      <c r="H70" s="1003">
        <v>811765</v>
      </c>
      <c r="I70" s="1003">
        <f>'鄉庫收支月報表(113年9月)'!I70+'鄉庫收支月報表(113年10月)'!H70</f>
        <v>7722869</v>
      </c>
      <c r="J70" s="1003">
        <v>0</v>
      </c>
      <c r="K70" s="1489">
        <f>'鄉庫收支月報表(113年9月)'!K70+'鄉庫收支月報表(113年10月)'!J70</f>
        <v>0</v>
      </c>
    </row>
    <row r="71" spans="1:13" ht="19.5" customHeight="1">
      <c r="A71" s="1021"/>
      <c r="B71" s="1021"/>
      <c r="C71" s="1022" t="s">
        <v>938</v>
      </c>
      <c r="D71" s="1021"/>
      <c r="E71" s="1021"/>
      <c r="F71" s="1174">
        <f t="shared" si="14"/>
        <v>584525</v>
      </c>
      <c r="G71" s="1174">
        <f t="shared" si="14"/>
        <v>7341010</v>
      </c>
      <c r="H71" s="1174">
        <f>SUM(H72:H76)</f>
        <v>584525</v>
      </c>
      <c r="I71" s="1174">
        <f t="shared" ref="I71:K71" si="18">SUM(I72:I76)</f>
        <v>7341010</v>
      </c>
      <c r="J71" s="1174">
        <f t="shared" si="18"/>
        <v>0</v>
      </c>
      <c r="K71" s="1494">
        <f t="shared" si="18"/>
        <v>0</v>
      </c>
    </row>
    <row r="72" spans="1:13" ht="19.5" customHeight="1">
      <c r="A72" s="1021"/>
      <c r="B72" s="1021"/>
      <c r="C72" s="1022"/>
      <c r="D72" s="1021" t="s">
        <v>939</v>
      </c>
      <c r="E72" s="1021"/>
      <c r="F72" s="1174">
        <f t="shared" si="14"/>
        <v>37879</v>
      </c>
      <c r="G72" s="1174">
        <f t="shared" si="14"/>
        <v>385712</v>
      </c>
      <c r="H72" s="1003">
        <v>37879</v>
      </c>
      <c r="I72" s="1003">
        <f>'鄉庫收支月報表(113年9月)'!I72+'鄉庫收支月報表(113年10月)'!H72</f>
        <v>385712</v>
      </c>
      <c r="J72" s="1003">
        <v>0</v>
      </c>
      <c r="K72" s="1489">
        <f>'鄉庫收支月報表(113年9月)'!K72+'鄉庫收支月報表(113年10月)'!J72</f>
        <v>0</v>
      </c>
    </row>
    <row r="73" spans="1:13" ht="19.5" customHeight="1">
      <c r="A73" s="1021"/>
      <c r="B73" s="1021"/>
      <c r="C73" s="1022"/>
      <c r="D73" s="1021" t="s">
        <v>940</v>
      </c>
      <c r="E73" s="1021"/>
      <c r="F73" s="1174">
        <f t="shared" si="14"/>
        <v>0</v>
      </c>
      <c r="G73" s="1174">
        <f t="shared" si="14"/>
        <v>0</v>
      </c>
      <c r="H73" s="1003">
        <v>0</v>
      </c>
      <c r="I73" s="1003">
        <f>'鄉庫收支月報表(113年9月)'!I73+'鄉庫收支月報表(113年10月)'!H73</f>
        <v>0</v>
      </c>
      <c r="J73" s="1003">
        <v>0</v>
      </c>
      <c r="K73" s="1489">
        <f>'鄉庫收支月報表(113年9月)'!K73+'鄉庫收支月報表(113年10月)'!J73</f>
        <v>0</v>
      </c>
    </row>
    <row r="74" spans="1:13" ht="19.5" customHeight="1">
      <c r="A74" s="1021"/>
      <c r="B74" s="1021"/>
      <c r="C74" s="1022"/>
      <c r="D74" s="1021" t="s">
        <v>941</v>
      </c>
      <c r="E74" s="1021"/>
      <c r="F74" s="1174">
        <f t="shared" si="14"/>
        <v>546646</v>
      </c>
      <c r="G74" s="1174">
        <f t="shared" si="14"/>
        <v>6955298</v>
      </c>
      <c r="H74" s="1003">
        <v>546646</v>
      </c>
      <c r="I74" s="1003">
        <f>'鄉庫收支月報表(113年9月)'!I74+'鄉庫收支月報表(113年10月)'!H74</f>
        <v>6955298</v>
      </c>
      <c r="J74" s="1003">
        <v>0</v>
      </c>
      <c r="K74" s="1489">
        <f>'鄉庫收支月報表(113年9月)'!K74+'鄉庫收支月報表(113年10月)'!J74</f>
        <v>0</v>
      </c>
    </row>
    <row r="75" spans="1:13" ht="19.5" customHeight="1">
      <c r="A75" s="1021"/>
      <c r="B75" s="1021"/>
      <c r="C75" s="1022"/>
      <c r="D75" s="1021" t="s">
        <v>942</v>
      </c>
      <c r="E75" s="1021"/>
      <c r="F75" s="1174">
        <f t="shared" si="14"/>
        <v>0</v>
      </c>
      <c r="G75" s="1174">
        <f t="shared" si="14"/>
        <v>0</v>
      </c>
      <c r="H75" s="1003">
        <v>0</v>
      </c>
      <c r="I75" s="1003">
        <f>'鄉庫收支月報表(113年9月)'!I75+'鄉庫收支月報表(113年10月)'!H75</f>
        <v>0</v>
      </c>
      <c r="J75" s="1003">
        <v>0</v>
      </c>
      <c r="K75" s="1489">
        <f>'鄉庫收支月報表(113年9月)'!K75+'鄉庫收支月報表(113年10月)'!J75</f>
        <v>0</v>
      </c>
    </row>
    <row r="76" spans="1:13" ht="19.5" customHeight="1">
      <c r="A76" s="1021"/>
      <c r="B76" s="1021"/>
      <c r="C76" s="1022"/>
      <c r="D76" s="1021" t="s">
        <v>943</v>
      </c>
      <c r="E76" s="1021"/>
      <c r="F76" s="1174">
        <f t="shared" si="14"/>
        <v>0</v>
      </c>
      <c r="G76" s="1174">
        <f t="shared" si="14"/>
        <v>0</v>
      </c>
      <c r="H76" s="1003">
        <v>0</v>
      </c>
      <c r="I76" s="1003">
        <f>'鄉庫收支月報表(113年9月)'!I76+'鄉庫收支月報表(113年10月)'!H76</f>
        <v>0</v>
      </c>
      <c r="J76" s="1003">
        <v>0</v>
      </c>
      <c r="K76" s="1489">
        <f>'鄉庫收支月報表(113年9月)'!K76+'鄉庫收支月報表(113年10月)'!J76</f>
        <v>0</v>
      </c>
    </row>
    <row r="77" spans="1:13" ht="19.5" customHeight="1">
      <c r="A77" s="1021"/>
      <c r="B77" s="1021"/>
      <c r="C77" s="1021" t="s">
        <v>944</v>
      </c>
      <c r="D77" s="1021"/>
      <c r="E77" s="1021"/>
      <c r="F77" s="1174">
        <f t="shared" si="14"/>
        <v>1111784</v>
      </c>
      <c r="G77" s="1174">
        <f t="shared" si="14"/>
        <v>12170799</v>
      </c>
      <c r="H77" s="1174">
        <f>SUM(H78:H79)</f>
        <v>1111784</v>
      </c>
      <c r="I77" s="1174">
        <f t="shared" ref="I77:K77" si="19">SUM(I78:I79)</f>
        <v>12170799</v>
      </c>
      <c r="J77" s="1174">
        <f t="shared" si="19"/>
        <v>0</v>
      </c>
      <c r="K77" s="1494">
        <f t="shared" si="19"/>
        <v>0</v>
      </c>
    </row>
    <row r="78" spans="1:13" ht="19.5" customHeight="1">
      <c r="A78" s="1021"/>
      <c r="B78" s="1021"/>
      <c r="C78" s="1021"/>
      <c r="D78" s="1021" t="s">
        <v>945</v>
      </c>
      <c r="E78" s="1021"/>
      <c r="F78" s="1174">
        <f t="shared" si="14"/>
        <v>0</v>
      </c>
      <c r="G78" s="1174">
        <f t="shared" si="14"/>
        <v>121056</v>
      </c>
      <c r="H78" s="1003">
        <v>0</v>
      </c>
      <c r="I78" s="1003">
        <f>'鄉庫收支月報表(113年9月)'!I78+'鄉庫收支月報表(113年10月)'!H78</f>
        <v>121056</v>
      </c>
      <c r="J78" s="1003">
        <v>0</v>
      </c>
      <c r="K78" s="1489">
        <f>'鄉庫收支月報表(113年9月)'!K78+'鄉庫收支月報表(113年10月)'!J78</f>
        <v>0</v>
      </c>
    </row>
    <row r="79" spans="1:13" ht="19.5" customHeight="1">
      <c r="A79" s="1021"/>
      <c r="B79" s="1021"/>
      <c r="C79" s="1021"/>
      <c r="D79" s="1021" t="s">
        <v>946</v>
      </c>
      <c r="E79" s="1021"/>
      <c r="F79" s="1174">
        <f t="shared" si="14"/>
        <v>1111784</v>
      </c>
      <c r="G79" s="1174">
        <f t="shared" si="14"/>
        <v>12049743</v>
      </c>
      <c r="H79" s="1003">
        <v>1111784</v>
      </c>
      <c r="I79" s="1003">
        <f>'鄉庫收支月報表(113年9月)'!I79+'鄉庫收支月報表(113年10月)'!H79</f>
        <v>12049743</v>
      </c>
      <c r="J79" s="1003">
        <v>0</v>
      </c>
      <c r="K79" s="1489">
        <f>'鄉庫收支月報表(113年9月)'!K79+'鄉庫收支月報表(113年10月)'!J79</f>
        <v>0</v>
      </c>
    </row>
    <row r="80" spans="1:13" ht="23.25" customHeight="1">
      <c r="A80" s="1730" t="s">
        <v>2178</v>
      </c>
      <c r="B80" s="1730"/>
      <c r="C80" s="1730"/>
      <c r="D80" s="1730"/>
      <c r="E80" s="1731"/>
      <c r="F80" s="1744" t="s">
        <v>2179</v>
      </c>
      <c r="G80" s="1745"/>
      <c r="H80" s="1033" t="s">
        <v>2180</v>
      </c>
      <c r="I80" s="1034" t="s">
        <v>921</v>
      </c>
      <c r="J80" s="1033" t="s">
        <v>2181</v>
      </c>
      <c r="K80" s="1493" t="s">
        <v>922</v>
      </c>
      <c r="L80" s="1005"/>
      <c r="M80" s="1036"/>
    </row>
    <row r="81" spans="1:13" ht="23.25" customHeight="1">
      <c r="A81" s="1732"/>
      <c r="B81" s="1732"/>
      <c r="C81" s="1732"/>
      <c r="D81" s="1732"/>
      <c r="E81" s="1733"/>
      <c r="F81" s="1035" t="s">
        <v>2182</v>
      </c>
      <c r="G81" s="1035" t="s">
        <v>2183</v>
      </c>
      <c r="H81" s="1035" t="s">
        <v>2182</v>
      </c>
      <c r="I81" s="1035" t="s">
        <v>2183</v>
      </c>
      <c r="J81" s="1035" t="s">
        <v>2182</v>
      </c>
      <c r="K81" s="1486" t="s">
        <v>2183</v>
      </c>
      <c r="L81" s="1005"/>
      <c r="M81" s="1037"/>
    </row>
    <row r="82" spans="1:13" ht="19.5" customHeight="1">
      <c r="A82" s="1021"/>
      <c r="B82" s="1021"/>
      <c r="C82" s="1021" t="s">
        <v>947</v>
      </c>
      <c r="D82" s="1021"/>
      <c r="E82" s="1021"/>
      <c r="F82" s="1174">
        <f>H82+J82</f>
        <v>318726</v>
      </c>
      <c r="G82" s="1174">
        <f>I82+K82</f>
        <v>4971626</v>
      </c>
      <c r="H82" s="1174">
        <f>SUM(H83:H84)</f>
        <v>318726</v>
      </c>
      <c r="I82" s="1174">
        <f t="shared" ref="I82:K82" si="20">SUM(I83:I84)</f>
        <v>4971626</v>
      </c>
      <c r="J82" s="1174">
        <f t="shared" si="20"/>
        <v>0</v>
      </c>
      <c r="K82" s="1494">
        <f t="shared" si="20"/>
        <v>0</v>
      </c>
    </row>
    <row r="83" spans="1:13" ht="19.5" customHeight="1">
      <c r="A83" s="1021"/>
      <c r="B83" s="1021"/>
      <c r="C83" s="1021"/>
      <c r="D83" s="1021" t="s">
        <v>948</v>
      </c>
      <c r="E83" s="1021"/>
      <c r="F83" s="1174">
        <f t="shared" ref="F83:G98" si="21">H83+J83</f>
        <v>318726</v>
      </c>
      <c r="G83" s="1174">
        <f t="shared" si="21"/>
        <v>4971626</v>
      </c>
      <c r="H83" s="1003">
        <v>318726</v>
      </c>
      <c r="I83" s="1003">
        <f>'鄉庫收支月報表(113年9月)'!I83+'鄉庫收支月報表(113年10月)'!H83</f>
        <v>4971626</v>
      </c>
      <c r="J83" s="1003">
        <v>0</v>
      </c>
      <c r="K83" s="1489">
        <f>'鄉庫收支月報表(113年9月)'!K83+'鄉庫收支月報表(113年10月)'!J83</f>
        <v>0</v>
      </c>
    </row>
    <row r="84" spans="1:13" ht="19.5" customHeight="1">
      <c r="A84" s="1021"/>
      <c r="B84" s="1021"/>
      <c r="C84" s="1021"/>
      <c r="D84" s="1021" t="s">
        <v>949</v>
      </c>
      <c r="E84" s="1021"/>
      <c r="F84" s="1174">
        <f t="shared" si="21"/>
        <v>0</v>
      </c>
      <c r="G84" s="1174">
        <f t="shared" si="21"/>
        <v>0</v>
      </c>
      <c r="H84" s="1003">
        <v>0</v>
      </c>
      <c r="I84" s="1003">
        <f>'鄉庫收支月報表(113年9月)'!I84+'鄉庫收支月報表(113年10月)'!H84</f>
        <v>0</v>
      </c>
      <c r="J84" s="1003">
        <v>0</v>
      </c>
      <c r="K84" s="1489">
        <f>'鄉庫收支月報表(113年9月)'!K84+'鄉庫收支月報表(113年10月)'!J84</f>
        <v>0</v>
      </c>
    </row>
    <row r="85" spans="1:13" ht="19.5" customHeight="1">
      <c r="A85" s="1021"/>
      <c r="B85" s="1021"/>
      <c r="C85" s="1021" t="s">
        <v>950</v>
      </c>
      <c r="D85" s="1021"/>
      <c r="E85" s="1021"/>
      <c r="F85" s="1174">
        <f t="shared" si="21"/>
        <v>0</v>
      </c>
      <c r="G85" s="1174">
        <f t="shared" si="21"/>
        <v>0</v>
      </c>
      <c r="H85" s="1174">
        <f>SUM(H86:H87)</f>
        <v>0</v>
      </c>
      <c r="I85" s="1174">
        <f t="shared" ref="I85:K85" si="22">SUM(I86:I87)</f>
        <v>0</v>
      </c>
      <c r="J85" s="1174">
        <f t="shared" si="22"/>
        <v>0</v>
      </c>
      <c r="K85" s="1494">
        <f t="shared" si="22"/>
        <v>0</v>
      </c>
    </row>
    <row r="86" spans="1:13" ht="19.5" customHeight="1">
      <c r="A86" s="1021"/>
      <c r="B86" s="1021"/>
      <c r="C86" s="1021"/>
      <c r="D86" s="1021" t="s">
        <v>951</v>
      </c>
      <c r="E86" s="1021"/>
      <c r="F86" s="1174">
        <f t="shared" si="21"/>
        <v>0</v>
      </c>
      <c r="G86" s="1174">
        <f t="shared" si="21"/>
        <v>0</v>
      </c>
      <c r="H86" s="1003">
        <v>0</v>
      </c>
      <c r="I86" s="1003">
        <f>'鄉庫收支月報表(113年9月)'!I86+'鄉庫收支月報表(113年10月)'!H86</f>
        <v>0</v>
      </c>
      <c r="J86" s="1003">
        <v>0</v>
      </c>
      <c r="K86" s="1489">
        <f>'鄉庫收支月報表(113年9月)'!K86+'鄉庫收支月報表(113年10月)'!J86</f>
        <v>0</v>
      </c>
    </row>
    <row r="87" spans="1:13" ht="19.5" customHeight="1">
      <c r="A87" s="1021"/>
      <c r="B87" s="1021"/>
      <c r="C87" s="1021"/>
      <c r="D87" s="1021" t="s">
        <v>952</v>
      </c>
      <c r="E87" s="1021"/>
      <c r="F87" s="1174">
        <f t="shared" si="21"/>
        <v>0</v>
      </c>
      <c r="G87" s="1174">
        <f t="shared" si="21"/>
        <v>0</v>
      </c>
      <c r="H87" s="1003">
        <v>0</v>
      </c>
      <c r="I87" s="1003">
        <f>'鄉庫收支月報表(113年9月)'!I87+'鄉庫收支月報表(113年10月)'!H87</f>
        <v>0</v>
      </c>
      <c r="J87" s="1003">
        <v>0</v>
      </c>
      <c r="K87" s="1489">
        <f>'鄉庫收支月報表(113年9月)'!K87+'鄉庫收支月報表(113年10月)'!J87</f>
        <v>0</v>
      </c>
    </row>
    <row r="88" spans="1:13" ht="19.5" customHeight="1">
      <c r="A88" s="1021"/>
      <c r="B88" s="1021"/>
      <c r="C88" s="1021" t="s">
        <v>953</v>
      </c>
      <c r="D88" s="1021"/>
      <c r="E88" s="1021"/>
      <c r="F88" s="1174">
        <f t="shared" si="21"/>
        <v>36800</v>
      </c>
      <c r="G88" s="1174">
        <f t="shared" si="21"/>
        <v>367000</v>
      </c>
      <c r="H88" s="1174">
        <f>SUM(H89:H90)</f>
        <v>36800</v>
      </c>
      <c r="I88" s="1174">
        <f t="shared" ref="I88:K88" si="23">SUM(I89:I90)</f>
        <v>367000</v>
      </c>
      <c r="J88" s="1174">
        <f t="shared" si="23"/>
        <v>0</v>
      </c>
      <c r="K88" s="1494">
        <f t="shared" si="23"/>
        <v>0</v>
      </c>
    </row>
    <row r="89" spans="1:13" ht="19.5" customHeight="1">
      <c r="A89" s="1021"/>
      <c r="B89" s="1021"/>
      <c r="C89" s="1021"/>
      <c r="D89" s="1021" t="s">
        <v>954</v>
      </c>
      <c r="E89" s="1021"/>
      <c r="F89" s="1174">
        <f t="shared" si="21"/>
        <v>0</v>
      </c>
      <c r="G89" s="1174">
        <f t="shared" si="21"/>
        <v>0</v>
      </c>
      <c r="H89" s="1003">
        <v>0</v>
      </c>
      <c r="I89" s="1003">
        <f>'鄉庫收支月報表(113年9月)'!I89+'鄉庫收支月報表(113年10月)'!H89</f>
        <v>0</v>
      </c>
      <c r="J89" s="1003">
        <v>0</v>
      </c>
      <c r="K89" s="1489">
        <f>'鄉庫收支月報表(113年9月)'!K89+'鄉庫收支月報表(113年10月)'!J89</f>
        <v>0</v>
      </c>
    </row>
    <row r="90" spans="1:13" ht="19.5" customHeight="1">
      <c r="A90" s="1021"/>
      <c r="B90" s="1021"/>
      <c r="C90" s="1021" t="s">
        <v>876</v>
      </c>
      <c r="D90" s="1021" t="s">
        <v>2191</v>
      </c>
      <c r="E90" s="1021"/>
      <c r="F90" s="1174">
        <f t="shared" si="21"/>
        <v>36800</v>
      </c>
      <c r="G90" s="1174">
        <f t="shared" si="21"/>
        <v>367000</v>
      </c>
      <c r="H90" s="1003">
        <v>36800</v>
      </c>
      <c r="I90" s="1003">
        <f>'鄉庫收支月報表(113年9月)'!I90+'鄉庫收支月報表(113年10月)'!H90</f>
        <v>367000</v>
      </c>
      <c r="J90" s="1003">
        <v>0</v>
      </c>
      <c r="K90" s="1489">
        <f>'鄉庫收支月報表(113年9月)'!K90+'鄉庫收支月報表(113年10月)'!J90</f>
        <v>0</v>
      </c>
    </row>
    <row r="91" spans="1:13" ht="19.5" customHeight="1">
      <c r="A91" s="1021"/>
      <c r="B91" s="1022" t="s">
        <v>955</v>
      </c>
      <c r="C91" s="1021"/>
      <c r="D91" s="1021"/>
      <c r="E91" s="1021"/>
      <c r="F91" s="1174">
        <f t="shared" si="21"/>
        <v>22864436</v>
      </c>
      <c r="G91" s="1174">
        <f t="shared" si="21"/>
        <v>137800561</v>
      </c>
      <c r="H91" s="1174">
        <f>H92+H97+H101+H108+H114+H117</f>
        <v>16250271</v>
      </c>
      <c r="I91" s="1174">
        <f t="shared" ref="I91:K91" si="24">I92+I97+I101+I108+I114+I117</f>
        <v>58419395</v>
      </c>
      <c r="J91" s="1174">
        <f t="shared" si="24"/>
        <v>6614165</v>
      </c>
      <c r="K91" s="1494">
        <f t="shared" si="24"/>
        <v>79381166</v>
      </c>
    </row>
    <row r="92" spans="1:13" ht="19.5" customHeight="1">
      <c r="A92" s="1021"/>
      <c r="B92" s="1021"/>
      <c r="C92" s="1022" t="s">
        <v>924</v>
      </c>
      <c r="D92" s="1021"/>
      <c r="E92" s="1021"/>
      <c r="F92" s="1174">
        <f t="shared" si="21"/>
        <v>395636</v>
      </c>
      <c r="G92" s="1174">
        <f t="shared" si="21"/>
        <v>12775100</v>
      </c>
      <c r="H92" s="1174">
        <f>SUM(H93:H96)</f>
        <v>395636</v>
      </c>
      <c r="I92" s="1174">
        <f t="shared" ref="I92:K92" si="25">SUM(I93:I96)</f>
        <v>859166</v>
      </c>
      <c r="J92" s="1174">
        <f t="shared" si="25"/>
        <v>0</v>
      </c>
      <c r="K92" s="1494">
        <f t="shared" si="25"/>
        <v>11915934</v>
      </c>
    </row>
    <row r="93" spans="1:13" ht="19.5" customHeight="1">
      <c r="A93" s="1021"/>
      <c r="B93" s="1021"/>
      <c r="C93" s="1022"/>
      <c r="D93" s="1021" t="s">
        <v>925</v>
      </c>
      <c r="E93" s="1021"/>
      <c r="F93" s="1174">
        <f t="shared" si="21"/>
        <v>0</v>
      </c>
      <c r="G93" s="1174">
        <f t="shared" si="21"/>
        <v>111629</v>
      </c>
      <c r="H93" s="1003">
        <v>0</v>
      </c>
      <c r="I93" s="1003">
        <f>'鄉庫收支月報表(113年9月)'!I93+'鄉庫收支月報表(113年10月)'!H93</f>
        <v>111629</v>
      </c>
      <c r="J93" s="1003">
        <v>0</v>
      </c>
      <c r="K93" s="1489">
        <f>'鄉庫收支月報表(113年9月)'!K93+'鄉庫收支月報表(113年10月)'!J93</f>
        <v>0</v>
      </c>
    </row>
    <row r="94" spans="1:13" ht="19.5" customHeight="1">
      <c r="A94" s="1021"/>
      <c r="B94" s="1021"/>
      <c r="C94" s="1022"/>
      <c r="D94" s="1021" t="s">
        <v>926</v>
      </c>
      <c r="E94" s="1021"/>
      <c r="F94" s="1174">
        <f t="shared" si="21"/>
        <v>382136</v>
      </c>
      <c r="G94" s="1174">
        <f t="shared" si="21"/>
        <v>702537</v>
      </c>
      <c r="H94" s="1003">
        <v>382136</v>
      </c>
      <c r="I94" s="1003">
        <f>'鄉庫收支月報表(113年9月)'!I94+'鄉庫收支月報表(113年10月)'!H94</f>
        <v>702537</v>
      </c>
      <c r="J94" s="1003">
        <v>0</v>
      </c>
      <c r="K94" s="1489">
        <f>'鄉庫收支月報表(113年9月)'!K94+'鄉庫收支月報表(113年10月)'!J94</f>
        <v>0</v>
      </c>
    </row>
    <row r="95" spans="1:13" ht="19.5" customHeight="1">
      <c r="A95" s="1021"/>
      <c r="B95" s="1021"/>
      <c r="C95" s="1022"/>
      <c r="D95" s="1021" t="s">
        <v>927</v>
      </c>
      <c r="E95" s="1021"/>
      <c r="F95" s="1174">
        <f t="shared" si="21"/>
        <v>13500</v>
      </c>
      <c r="G95" s="1174">
        <f t="shared" si="21"/>
        <v>11960934</v>
      </c>
      <c r="H95" s="1003">
        <v>13500</v>
      </c>
      <c r="I95" s="1003">
        <f>'鄉庫收支月報表(113年9月)'!I95+'鄉庫收支月報表(113年10月)'!H95</f>
        <v>45000</v>
      </c>
      <c r="J95" s="1003">
        <v>0</v>
      </c>
      <c r="K95" s="1489">
        <f>'鄉庫收支月報表(113年9月)'!K95+'鄉庫收支月報表(113年10月)'!J95</f>
        <v>11915934</v>
      </c>
    </row>
    <row r="96" spans="1:13" ht="19.5" customHeight="1">
      <c r="A96" s="1021"/>
      <c r="B96" s="1021"/>
      <c r="C96" s="1022"/>
      <c r="D96" s="1021" t="s">
        <v>928</v>
      </c>
      <c r="E96" s="1021"/>
      <c r="F96" s="1174">
        <f t="shared" si="21"/>
        <v>0</v>
      </c>
      <c r="G96" s="1174">
        <f t="shared" si="21"/>
        <v>0</v>
      </c>
      <c r="H96" s="1003">
        <v>0</v>
      </c>
      <c r="I96" s="1003">
        <f>'鄉庫收支月報表(113年9月)'!I96+'鄉庫收支月報表(113年10月)'!H96</f>
        <v>0</v>
      </c>
      <c r="J96" s="1003">
        <v>0</v>
      </c>
      <c r="K96" s="1489">
        <f>'鄉庫收支月報表(113年9月)'!K96+'鄉庫收支月報表(113年10月)'!J96</f>
        <v>0</v>
      </c>
    </row>
    <row r="97" spans="1:11" ht="19.5" customHeight="1">
      <c r="A97" s="1021"/>
      <c r="B97" s="1021"/>
      <c r="C97" s="1022" t="s">
        <v>929</v>
      </c>
      <c r="D97" s="1021"/>
      <c r="E97" s="1021"/>
      <c r="F97" s="1174">
        <f t="shared" si="21"/>
        <v>0</v>
      </c>
      <c r="G97" s="1174">
        <f t="shared" si="21"/>
        <v>0</v>
      </c>
      <c r="H97" s="1174">
        <f>SUM(H98:H100)</f>
        <v>0</v>
      </c>
      <c r="I97" s="1174">
        <f t="shared" ref="I97:K97" si="26">SUM(I98:I100)</f>
        <v>0</v>
      </c>
      <c r="J97" s="1174">
        <f t="shared" si="26"/>
        <v>0</v>
      </c>
      <c r="K97" s="1494">
        <f t="shared" si="26"/>
        <v>0</v>
      </c>
    </row>
    <row r="98" spans="1:11" ht="19.5" customHeight="1">
      <c r="A98" s="1021"/>
      <c r="B98" s="1021"/>
      <c r="C98" s="1022"/>
      <c r="D98" s="1021" t="s">
        <v>930</v>
      </c>
      <c r="E98" s="1021"/>
      <c r="F98" s="1174">
        <f t="shared" si="21"/>
        <v>0</v>
      </c>
      <c r="G98" s="1174">
        <f t="shared" si="21"/>
        <v>0</v>
      </c>
      <c r="H98" s="1003">
        <v>0</v>
      </c>
      <c r="I98" s="1003">
        <f>'鄉庫收支月報表(113年9月)'!I98+'鄉庫收支月報表(113年10月)'!H98</f>
        <v>0</v>
      </c>
      <c r="J98" s="1003">
        <v>0</v>
      </c>
      <c r="K98" s="1489">
        <f>'鄉庫收支月報表(113年9月)'!K98+'鄉庫收支月報表(113年10月)'!J98</f>
        <v>0</v>
      </c>
    </row>
    <row r="99" spans="1:11" ht="19.5" customHeight="1">
      <c r="A99" s="1021"/>
      <c r="B99" s="1021"/>
      <c r="C99" s="1022"/>
      <c r="D99" s="1021" t="s">
        <v>931</v>
      </c>
      <c r="E99" s="1021"/>
      <c r="F99" s="1174">
        <f t="shared" ref="F99:G105" si="27">H99+J99</f>
        <v>0</v>
      </c>
      <c r="G99" s="1174">
        <f t="shared" si="27"/>
        <v>0</v>
      </c>
      <c r="H99" s="1003">
        <v>0</v>
      </c>
      <c r="I99" s="1003">
        <f>'鄉庫收支月報表(113年9月)'!I99+'鄉庫收支月報表(113年10月)'!H99</f>
        <v>0</v>
      </c>
      <c r="J99" s="1003">
        <v>0</v>
      </c>
      <c r="K99" s="1489">
        <f>'鄉庫收支月報表(113年9月)'!K99+'鄉庫收支月報表(113年10月)'!J99</f>
        <v>0</v>
      </c>
    </row>
    <row r="100" spans="1:11" ht="19.5" customHeight="1">
      <c r="A100" s="1021"/>
      <c r="B100" s="1021"/>
      <c r="C100" s="1022"/>
      <c r="D100" s="1021" t="s">
        <v>932</v>
      </c>
      <c r="E100" s="1021"/>
      <c r="F100" s="1174">
        <f t="shared" si="27"/>
        <v>0</v>
      </c>
      <c r="G100" s="1174">
        <f t="shared" si="27"/>
        <v>0</v>
      </c>
      <c r="H100" s="1003">
        <v>0</v>
      </c>
      <c r="I100" s="1003">
        <f>'鄉庫收支月報表(113年9月)'!I100+'鄉庫收支月報表(113年10月)'!H100</f>
        <v>0</v>
      </c>
      <c r="J100" s="1003">
        <v>0</v>
      </c>
      <c r="K100" s="1489">
        <f>'鄉庫收支月報表(113年9月)'!K100+'鄉庫收支月報表(113年10月)'!J100</f>
        <v>0</v>
      </c>
    </row>
    <row r="101" spans="1:11" ht="19.5" customHeight="1">
      <c r="A101" s="1021"/>
      <c r="B101" s="1021"/>
      <c r="C101" s="1022" t="s">
        <v>933</v>
      </c>
      <c r="D101" s="1021"/>
      <c r="E101" s="1021"/>
      <c r="F101" s="1174">
        <f t="shared" si="27"/>
        <v>21240800</v>
      </c>
      <c r="G101" s="1174">
        <f t="shared" si="27"/>
        <v>122435564</v>
      </c>
      <c r="H101" s="1174">
        <f>SUM(H102:H105)</f>
        <v>14626635</v>
      </c>
      <c r="I101" s="1174">
        <f t="shared" ref="I101:K101" si="28">SUM(I102:I105)</f>
        <v>55794730</v>
      </c>
      <c r="J101" s="1174">
        <f t="shared" si="28"/>
        <v>6614165</v>
      </c>
      <c r="K101" s="1494">
        <f t="shared" si="28"/>
        <v>66640834</v>
      </c>
    </row>
    <row r="102" spans="1:11" ht="19.5" customHeight="1">
      <c r="A102" s="1021"/>
      <c r="B102" s="1021"/>
      <c r="C102" s="1022"/>
      <c r="D102" s="1021" t="s">
        <v>934</v>
      </c>
      <c r="E102" s="1021"/>
      <c r="F102" s="1174">
        <f t="shared" si="27"/>
        <v>0</v>
      </c>
      <c r="G102" s="1174">
        <f t="shared" si="27"/>
        <v>141000</v>
      </c>
      <c r="H102" s="1003">
        <v>0</v>
      </c>
      <c r="I102" s="1003">
        <f>'鄉庫收支月報表(113年9月)'!I102+'鄉庫收支月報表(113年10月)'!H102</f>
        <v>141000</v>
      </c>
      <c r="J102" s="1003">
        <v>0</v>
      </c>
      <c r="K102" s="1489">
        <f>'鄉庫收支月報表(113年9月)'!K102+'鄉庫收支月報表(113年10月)'!J102</f>
        <v>0</v>
      </c>
    </row>
    <row r="103" spans="1:11" ht="19.5" customHeight="1">
      <c r="A103" s="1021"/>
      <c r="B103" s="1021"/>
      <c r="C103" s="1022"/>
      <c r="D103" s="1021" t="s">
        <v>935</v>
      </c>
      <c r="E103" s="1021"/>
      <c r="F103" s="1174">
        <f t="shared" si="27"/>
        <v>0</v>
      </c>
      <c r="G103" s="1174">
        <f t="shared" si="27"/>
        <v>0</v>
      </c>
      <c r="H103" s="1003">
        <v>0</v>
      </c>
      <c r="I103" s="1003">
        <f>'鄉庫收支月報表(113年9月)'!I103+'鄉庫收支月報表(113年10月)'!H103</f>
        <v>0</v>
      </c>
      <c r="J103" s="1003">
        <v>0</v>
      </c>
      <c r="K103" s="1489">
        <f>'鄉庫收支月報表(113年9月)'!K103+'鄉庫收支月報表(113年10月)'!J103</f>
        <v>0</v>
      </c>
    </row>
    <row r="104" spans="1:11" ht="19.5" customHeight="1">
      <c r="A104" s="1021"/>
      <c r="B104" s="1021"/>
      <c r="C104" s="1022"/>
      <c r="D104" s="1021" t="s">
        <v>936</v>
      </c>
      <c r="E104" s="1021"/>
      <c r="F104" s="1174">
        <f t="shared" si="27"/>
        <v>0</v>
      </c>
      <c r="G104" s="1174">
        <f t="shared" si="27"/>
        <v>0</v>
      </c>
      <c r="H104" s="1003">
        <v>0</v>
      </c>
      <c r="I104" s="1003">
        <f>'鄉庫收支月報表(113年9月)'!I104+'鄉庫收支月報表(113年10月)'!H104</f>
        <v>0</v>
      </c>
      <c r="J104" s="1003">
        <v>0</v>
      </c>
      <c r="K104" s="1489">
        <f>'鄉庫收支月報表(113年9月)'!K104+'鄉庫收支月報表(113年10月)'!J104</f>
        <v>0</v>
      </c>
    </row>
    <row r="105" spans="1:11" ht="19.5" customHeight="1">
      <c r="A105" s="1021"/>
      <c r="B105" s="1021"/>
      <c r="C105" s="1022"/>
      <c r="D105" s="1021" t="s">
        <v>937</v>
      </c>
      <c r="E105" s="1021"/>
      <c r="F105" s="1174">
        <f t="shared" si="27"/>
        <v>21240800</v>
      </c>
      <c r="G105" s="1174">
        <f t="shared" si="27"/>
        <v>122294564</v>
      </c>
      <c r="H105" s="1003">
        <v>14626635</v>
      </c>
      <c r="I105" s="1003">
        <f>'鄉庫收支月報表(113年9月)'!I105+'鄉庫收支月報表(113年10月)'!H105</f>
        <v>55653730</v>
      </c>
      <c r="J105" s="1003">
        <v>6614165</v>
      </c>
      <c r="K105" s="1489">
        <f>'鄉庫收支月報表(113年9月)'!K105+'鄉庫收支月報表(113年10月)'!J105</f>
        <v>66640834</v>
      </c>
    </row>
    <row r="106" spans="1:11" ht="19.8" customHeight="1">
      <c r="A106" s="1730" t="s">
        <v>2178</v>
      </c>
      <c r="B106" s="1730"/>
      <c r="C106" s="1730"/>
      <c r="D106" s="1730"/>
      <c r="E106" s="1731"/>
      <c r="F106" s="1744" t="s">
        <v>2179</v>
      </c>
      <c r="G106" s="1745"/>
      <c r="H106" s="1033" t="s">
        <v>2180</v>
      </c>
      <c r="I106" s="1034" t="s">
        <v>921</v>
      </c>
      <c r="J106" s="1033" t="s">
        <v>2181</v>
      </c>
      <c r="K106" s="1493" t="s">
        <v>922</v>
      </c>
    </row>
    <row r="107" spans="1:11" ht="19.8" customHeight="1">
      <c r="A107" s="1732"/>
      <c r="B107" s="1732"/>
      <c r="C107" s="1732"/>
      <c r="D107" s="1732"/>
      <c r="E107" s="1733"/>
      <c r="F107" s="1035" t="s">
        <v>2182</v>
      </c>
      <c r="G107" s="1035" t="s">
        <v>2183</v>
      </c>
      <c r="H107" s="1035" t="s">
        <v>2182</v>
      </c>
      <c r="I107" s="1035" t="s">
        <v>2183</v>
      </c>
      <c r="J107" s="1035" t="s">
        <v>2182</v>
      </c>
      <c r="K107" s="1486" t="s">
        <v>2183</v>
      </c>
    </row>
    <row r="108" spans="1:11" ht="20.25" customHeight="1">
      <c r="A108" s="1021"/>
      <c r="B108" s="1021"/>
      <c r="C108" s="1022" t="s">
        <v>938</v>
      </c>
      <c r="D108" s="1021"/>
      <c r="E108" s="1021"/>
      <c r="F108" s="1174">
        <f t="shared" ref="F108:G108" si="29">SUM(F109:F113)</f>
        <v>0</v>
      </c>
      <c r="G108" s="1174">
        <f t="shared" si="29"/>
        <v>0</v>
      </c>
      <c r="H108" s="1174">
        <f>SUM(H109:H113)</f>
        <v>0</v>
      </c>
      <c r="I108" s="1174">
        <f t="shared" ref="I108:K108" si="30">SUM(I109:I113)</f>
        <v>0</v>
      </c>
      <c r="J108" s="1174">
        <f t="shared" si="30"/>
        <v>0</v>
      </c>
      <c r="K108" s="1494">
        <f t="shared" si="30"/>
        <v>0</v>
      </c>
    </row>
    <row r="109" spans="1:11" ht="20.25" customHeight="1">
      <c r="A109" s="1021"/>
      <c r="B109" s="1021"/>
      <c r="C109" s="1022"/>
      <c r="D109" s="1021" t="s">
        <v>939</v>
      </c>
      <c r="E109" s="1021"/>
      <c r="F109" s="1174">
        <f>H109+J109</f>
        <v>0</v>
      </c>
      <c r="G109" s="1174">
        <f>I109+K109</f>
        <v>0</v>
      </c>
      <c r="H109" s="1003">
        <v>0</v>
      </c>
      <c r="I109" s="1003">
        <f>'鄉庫收支月報表(113年9月)'!I109+'鄉庫收支月報表(113年10月)'!H109</f>
        <v>0</v>
      </c>
      <c r="J109" s="1003">
        <v>0</v>
      </c>
      <c r="K109" s="1489">
        <f>'鄉庫收支月報表(113年9月)'!K109+'鄉庫收支月報表(113年10月)'!J109</f>
        <v>0</v>
      </c>
    </row>
    <row r="110" spans="1:11" ht="20.25" customHeight="1">
      <c r="A110" s="1021"/>
      <c r="B110" s="1021"/>
      <c r="C110" s="1022"/>
      <c r="D110" s="1021" t="s">
        <v>940</v>
      </c>
      <c r="E110" s="1021"/>
      <c r="F110" s="1174">
        <f t="shared" ref="F110:G118" si="31">H110+J110</f>
        <v>0</v>
      </c>
      <c r="G110" s="1174">
        <f t="shared" si="31"/>
        <v>0</v>
      </c>
      <c r="H110" s="1003">
        <v>0</v>
      </c>
      <c r="I110" s="1003">
        <f>'鄉庫收支月報表(113年9月)'!I110+'鄉庫收支月報表(113年10月)'!H110</f>
        <v>0</v>
      </c>
      <c r="J110" s="1003">
        <v>0</v>
      </c>
      <c r="K110" s="1489">
        <f>'鄉庫收支月報表(113年9月)'!K110+'鄉庫收支月報表(113年10月)'!J110</f>
        <v>0</v>
      </c>
    </row>
    <row r="111" spans="1:11" ht="20.25" customHeight="1">
      <c r="A111" s="1021"/>
      <c r="B111" s="1021"/>
      <c r="C111" s="1022"/>
      <c r="D111" s="1021" t="s">
        <v>941</v>
      </c>
      <c r="E111" s="1021"/>
      <c r="F111" s="1174">
        <f t="shared" si="31"/>
        <v>0</v>
      </c>
      <c r="G111" s="1174">
        <f t="shared" si="31"/>
        <v>0</v>
      </c>
      <c r="H111" s="1003">
        <v>0</v>
      </c>
      <c r="I111" s="1003">
        <f>'鄉庫收支月報表(113年9月)'!I111+'鄉庫收支月報表(113年10月)'!H111</f>
        <v>0</v>
      </c>
      <c r="J111" s="1003">
        <v>0</v>
      </c>
      <c r="K111" s="1489">
        <f>'鄉庫收支月報表(113年9月)'!K111+'鄉庫收支月報表(113年10月)'!J111</f>
        <v>0</v>
      </c>
    </row>
    <row r="112" spans="1:11" ht="20.25" customHeight="1">
      <c r="A112" s="1021"/>
      <c r="B112" s="1021"/>
      <c r="C112" s="1022"/>
      <c r="D112" s="1021" t="s">
        <v>942</v>
      </c>
      <c r="E112" s="1021"/>
      <c r="F112" s="1174">
        <f t="shared" si="31"/>
        <v>0</v>
      </c>
      <c r="G112" s="1174">
        <f t="shared" si="31"/>
        <v>0</v>
      </c>
      <c r="H112" s="1003">
        <v>0</v>
      </c>
      <c r="I112" s="1003">
        <f>'鄉庫收支月報表(113年9月)'!I112+'鄉庫收支月報表(113年10月)'!H112</f>
        <v>0</v>
      </c>
      <c r="J112" s="1003">
        <v>0</v>
      </c>
      <c r="K112" s="1489">
        <f>'鄉庫收支月報表(113年9月)'!K112+'鄉庫收支月報表(113年10月)'!J112</f>
        <v>0</v>
      </c>
    </row>
    <row r="113" spans="1:11" ht="20.25" customHeight="1">
      <c r="A113" s="1021"/>
      <c r="B113" s="1021"/>
      <c r="C113" s="1022"/>
      <c r="D113" s="1021" t="s">
        <v>943</v>
      </c>
      <c r="E113" s="1021"/>
      <c r="F113" s="1174">
        <f t="shared" si="31"/>
        <v>0</v>
      </c>
      <c r="G113" s="1174">
        <f t="shared" si="31"/>
        <v>0</v>
      </c>
      <c r="H113" s="1003">
        <v>0</v>
      </c>
      <c r="I113" s="1003">
        <f>'鄉庫收支月報表(113年9月)'!I113+'鄉庫收支月報表(113年10月)'!H113</f>
        <v>0</v>
      </c>
      <c r="J113" s="1003">
        <v>0</v>
      </c>
      <c r="K113" s="1489">
        <f>'鄉庫收支月報表(113年9月)'!K113+'鄉庫收支月報表(113年10月)'!J113</f>
        <v>0</v>
      </c>
    </row>
    <row r="114" spans="1:11" ht="20.25" customHeight="1">
      <c r="A114" s="1021"/>
      <c r="B114" s="1021"/>
      <c r="C114" s="1021" t="s">
        <v>944</v>
      </c>
      <c r="D114" s="1021"/>
      <c r="E114" s="1021"/>
      <c r="F114" s="1174">
        <f t="shared" si="31"/>
        <v>1228000</v>
      </c>
      <c r="G114" s="1174">
        <f t="shared" si="31"/>
        <v>2361602</v>
      </c>
      <c r="H114" s="1174">
        <f>SUM(H115:H116)</f>
        <v>1228000</v>
      </c>
      <c r="I114" s="1174">
        <f t="shared" ref="I114:K114" si="32">SUM(I115:I116)</f>
        <v>1537204</v>
      </c>
      <c r="J114" s="1174">
        <f t="shared" si="32"/>
        <v>0</v>
      </c>
      <c r="K114" s="1494">
        <f t="shared" si="32"/>
        <v>824398</v>
      </c>
    </row>
    <row r="115" spans="1:11" ht="20.25" customHeight="1">
      <c r="A115" s="1021"/>
      <c r="B115" s="1021"/>
      <c r="C115" s="1021"/>
      <c r="D115" s="1021" t="s">
        <v>945</v>
      </c>
      <c r="E115" s="1021"/>
      <c r="F115" s="1174">
        <f t="shared" si="31"/>
        <v>0</v>
      </c>
      <c r="G115" s="1174">
        <f t="shared" si="31"/>
        <v>0</v>
      </c>
      <c r="H115" s="1003">
        <v>0</v>
      </c>
      <c r="I115" s="1003">
        <f>'鄉庫收支月報表(113年9月)'!I115+'鄉庫收支月報表(113年10月)'!H115</f>
        <v>0</v>
      </c>
      <c r="J115" s="1003">
        <v>0</v>
      </c>
      <c r="K115" s="1489">
        <f>'鄉庫收支月報表(113年9月)'!K115+'鄉庫收支月報表(113年10月)'!J115</f>
        <v>0</v>
      </c>
    </row>
    <row r="116" spans="1:11" ht="20.25" customHeight="1">
      <c r="A116" s="1021"/>
      <c r="B116" s="1021"/>
      <c r="C116" s="1021"/>
      <c r="D116" s="1021" t="s">
        <v>946</v>
      </c>
      <c r="E116" s="1021"/>
      <c r="F116" s="1174">
        <f t="shared" si="31"/>
        <v>1228000</v>
      </c>
      <c r="G116" s="1174">
        <f t="shared" si="31"/>
        <v>2361602</v>
      </c>
      <c r="H116" s="1003">
        <v>1228000</v>
      </c>
      <c r="I116" s="1003">
        <f>'鄉庫收支月報表(113年9月)'!I116+'鄉庫收支月報表(113年10月)'!H116</f>
        <v>1537204</v>
      </c>
      <c r="J116" s="1003">
        <v>0</v>
      </c>
      <c r="K116" s="1489">
        <f>'鄉庫收支月報表(113年9月)'!K116+'鄉庫收支月報表(113年10月)'!J116</f>
        <v>824398</v>
      </c>
    </row>
    <row r="117" spans="1:11" ht="20.25" customHeight="1">
      <c r="A117" s="1021"/>
      <c r="B117" s="1021"/>
      <c r="C117" s="1021" t="s">
        <v>956</v>
      </c>
      <c r="D117" s="1021"/>
      <c r="E117" s="1021"/>
      <c r="F117" s="1174">
        <f t="shared" si="31"/>
        <v>0</v>
      </c>
      <c r="G117" s="1174">
        <f t="shared" si="31"/>
        <v>228295</v>
      </c>
      <c r="H117" s="1003">
        <v>0</v>
      </c>
      <c r="I117" s="1003">
        <f>'鄉庫收支月報表(113年9月)'!I117+'鄉庫收支月報表(113年10月)'!H117</f>
        <v>228295</v>
      </c>
      <c r="J117" s="1003">
        <v>0</v>
      </c>
      <c r="K117" s="1489">
        <f>'鄉庫收支月報表(113年9月)'!K117+'鄉庫收支月報表(113年10月)'!J117</f>
        <v>0</v>
      </c>
    </row>
    <row r="118" spans="1:11" ht="20.25" customHeight="1">
      <c r="A118" s="1021"/>
      <c r="B118" s="1024" t="s">
        <v>912</v>
      </c>
      <c r="C118" s="1021"/>
      <c r="D118" s="1021"/>
      <c r="E118" s="1021"/>
      <c r="F118" s="1174">
        <f t="shared" si="31"/>
        <v>32212380</v>
      </c>
      <c r="G118" s="1174">
        <f t="shared" si="31"/>
        <v>239802331</v>
      </c>
      <c r="H118" s="1174">
        <f>H56+H91</f>
        <v>25598215</v>
      </c>
      <c r="I118" s="1174">
        <f t="shared" ref="I118:K118" si="33">I56+I91</f>
        <v>160421165</v>
      </c>
      <c r="J118" s="1174">
        <f t="shared" si="33"/>
        <v>6614165</v>
      </c>
      <c r="K118" s="1494">
        <f t="shared" si="33"/>
        <v>79381166</v>
      </c>
    </row>
    <row r="119" spans="1:11" ht="20.25" customHeight="1">
      <c r="A119" s="1021"/>
      <c r="B119" s="1021" t="s">
        <v>957</v>
      </c>
      <c r="C119" s="1021"/>
      <c r="D119" s="1021"/>
      <c r="E119" s="1021"/>
      <c r="F119" s="1507" t="s">
        <v>2480</v>
      </c>
      <c r="G119" s="1507" t="s">
        <v>2480</v>
      </c>
      <c r="H119" s="1025"/>
      <c r="I119" s="1026"/>
      <c r="J119" s="1026"/>
      <c r="K119" s="1490"/>
    </row>
    <row r="120" spans="1:11" ht="20.25" customHeight="1">
      <c r="A120" s="1021"/>
      <c r="B120" s="1021" t="s">
        <v>958</v>
      </c>
      <c r="C120" s="1021"/>
      <c r="D120" s="1021"/>
      <c r="E120" s="1021"/>
      <c r="F120" s="1507">
        <v>37233</v>
      </c>
      <c r="G120" s="1507">
        <f>'鄉庫收支月報表(113年9月)'!G120+'鄉庫收支月報表(113年10月)'!F120</f>
        <v>371823</v>
      </c>
      <c r="H120" s="1027"/>
      <c r="I120" s="1028"/>
      <c r="J120" s="1028"/>
      <c r="K120" s="1491"/>
    </row>
    <row r="121" spans="1:11" ht="20.25" customHeight="1">
      <c r="A121" s="1021"/>
      <c r="B121" s="1021" t="s">
        <v>959</v>
      </c>
      <c r="C121" s="1021"/>
      <c r="D121" s="1021"/>
      <c r="E121" s="1021"/>
      <c r="F121" s="1507" t="s">
        <v>2480</v>
      </c>
      <c r="G121" s="1507" t="s">
        <v>2480</v>
      </c>
      <c r="H121" s="1027"/>
      <c r="I121" s="1028"/>
      <c r="J121" s="1028"/>
      <c r="K121" s="1491"/>
    </row>
    <row r="122" spans="1:11" ht="20.25" customHeight="1">
      <c r="A122" s="1021"/>
      <c r="B122" s="1021" t="s">
        <v>960</v>
      </c>
      <c r="C122" s="1021"/>
      <c r="D122" s="1021"/>
      <c r="E122" s="1021"/>
      <c r="F122" s="1507">
        <v>282999</v>
      </c>
      <c r="G122" s="1507">
        <f>'鄉庫收支月報表(113年9月)'!G122+'鄉庫收支月報表(113年10月)'!F122</f>
        <v>409217</v>
      </c>
      <c r="H122" s="1027"/>
      <c r="I122" s="1028"/>
      <c r="J122" s="1028"/>
      <c r="K122" s="1491"/>
    </row>
    <row r="123" spans="1:11" ht="20.25" customHeight="1">
      <c r="A123" s="1005"/>
      <c r="B123" s="1021" t="s">
        <v>956</v>
      </c>
      <c r="C123" s="1005"/>
      <c r="D123" s="1005"/>
      <c r="E123" s="1005"/>
      <c r="F123" s="1507" t="s">
        <v>2480</v>
      </c>
      <c r="G123" s="1507" t="s">
        <v>2480</v>
      </c>
      <c r="H123" s="1027"/>
      <c r="I123" s="1028"/>
      <c r="J123" s="1028"/>
      <c r="K123" s="1491"/>
    </row>
    <row r="124" spans="1:11" ht="20.25" customHeight="1">
      <c r="A124" s="1021"/>
      <c r="B124" s="1021" t="s">
        <v>961</v>
      </c>
      <c r="C124" s="1021"/>
      <c r="D124" s="1021"/>
      <c r="E124" s="1021"/>
      <c r="F124" s="1507" t="s">
        <v>2480</v>
      </c>
      <c r="G124" s="1507" t="s">
        <v>2480</v>
      </c>
      <c r="H124" s="1027"/>
      <c r="I124" s="1028"/>
      <c r="J124" s="1028"/>
      <c r="K124" s="1491"/>
    </row>
    <row r="125" spans="1:11" ht="20.25" customHeight="1">
      <c r="A125" s="1021" t="s">
        <v>962</v>
      </c>
      <c r="B125" s="1021"/>
      <c r="C125" s="1021"/>
      <c r="D125" s="1021"/>
      <c r="E125" s="1021"/>
      <c r="F125" s="1507" t="s">
        <v>2480</v>
      </c>
      <c r="G125" s="1507" t="s">
        <v>2480</v>
      </c>
      <c r="H125" s="1027"/>
      <c r="I125" s="1028"/>
      <c r="J125" s="1028"/>
      <c r="K125" s="1491"/>
    </row>
    <row r="126" spans="1:11" ht="20.25" customHeight="1">
      <c r="A126" s="1021"/>
      <c r="B126" s="1021" t="s">
        <v>2192</v>
      </c>
      <c r="C126" s="1021"/>
      <c r="D126" s="1021"/>
      <c r="E126" s="1021"/>
      <c r="F126" s="1507" t="s">
        <v>2480</v>
      </c>
      <c r="G126" s="1507" t="s">
        <v>2480</v>
      </c>
      <c r="H126" s="1027"/>
      <c r="I126" s="1028"/>
      <c r="J126" s="1028"/>
      <c r="K126" s="1491"/>
    </row>
    <row r="127" spans="1:11" ht="20.25" customHeight="1">
      <c r="A127" s="1024" t="s">
        <v>2186</v>
      </c>
      <c r="B127" s="1021"/>
      <c r="C127" s="1021"/>
      <c r="D127" s="1021"/>
      <c r="E127" s="1038"/>
      <c r="F127" s="1174">
        <f>F118+F120+F122</f>
        <v>32532612</v>
      </c>
      <c r="G127" s="1003">
        <f>SUM(G118:G126)</f>
        <v>240583371</v>
      </c>
      <c r="H127" s="1027"/>
      <c r="I127" s="1028"/>
      <c r="J127" s="1028"/>
      <c r="K127" s="1491"/>
    </row>
    <row r="128" spans="1:11" ht="20.25" customHeight="1">
      <c r="A128" s="1021" t="s">
        <v>963</v>
      </c>
      <c r="B128" s="1021"/>
      <c r="C128" s="1021"/>
      <c r="D128" s="1021"/>
      <c r="E128" s="1039"/>
      <c r="F128" s="1174">
        <f>F53-F127</f>
        <v>357179449</v>
      </c>
      <c r="G128" s="1003"/>
      <c r="H128" s="1027"/>
      <c r="I128" s="1028"/>
      <c r="J128" s="1028"/>
      <c r="K128" s="1491"/>
    </row>
    <row r="129" spans="1:11" ht="20.25" customHeight="1">
      <c r="A129" s="1021" t="s">
        <v>2187</v>
      </c>
      <c r="B129" s="1021"/>
      <c r="C129" s="1021"/>
      <c r="D129" s="1021"/>
      <c r="E129" s="1021"/>
      <c r="F129" s="1174">
        <f>SUM(F127:F128)</f>
        <v>389712061</v>
      </c>
      <c r="G129" s="1003"/>
      <c r="H129" s="1027"/>
      <c r="I129" s="1028"/>
      <c r="J129" s="1028"/>
      <c r="K129" s="1491"/>
    </row>
    <row r="130" spans="1:11" ht="20.25" customHeight="1">
      <c r="A130" s="1021" t="s">
        <v>964</v>
      </c>
      <c r="B130" s="1021"/>
      <c r="C130" s="1021"/>
      <c r="D130" s="1021"/>
      <c r="E130" s="1021"/>
      <c r="F130" s="1003">
        <v>297439</v>
      </c>
      <c r="G130" s="1003"/>
      <c r="H130" s="1040"/>
      <c r="I130" s="1028"/>
      <c r="J130" s="1028"/>
      <c r="K130" s="1491"/>
    </row>
    <row r="131" spans="1:11" ht="20.25" customHeight="1">
      <c r="A131" s="1024" t="s">
        <v>965</v>
      </c>
      <c r="B131" s="1021"/>
      <c r="C131" s="1021"/>
      <c r="D131" s="1021"/>
      <c r="E131" s="1021"/>
      <c r="F131" s="1174">
        <f>F53-F127+F130</f>
        <v>357476888</v>
      </c>
      <c r="G131" s="1003"/>
      <c r="H131" s="1041"/>
      <c r="I131" s="1032"/>
      <c r="J131" s="1032"/>
      <c r="K131" s="1492"/>
    </row>
    <row r="132" spans="1:11" ht="23.25" customHeight="1">
      <c r="A132" s="1005" t="s">
        <v>966</v>
      </c>
      <c r="B132" s="1005"/>
      <c r="C132" s="1005"/>
      <c r="D132" s="1005"/>
      <c r="E132" s="1005" t="s">
        <v>967</v>
      </c>
      <c r="F132" s="1739" t="s">
        <v>2188</v>
      </c>
      <c r="G132" s="1740"/>
      <c r="H132" s="1006" t="s">
        <v>968</v>
      </c>
      <c r="I132" s="1006"/>
      <c r="J132" s="1741" t="s">
        <v>2515</v>
      </c>
      <c r="K132" s="1741"/>
    </row>
    <row r="133" spans="1:11" ht="17.399999999999999">
      <c r="A133" s="1005"/>
      <c r="B133" s="1005"/>
      <c r="C133" s="1005"/>
      <c r="D133" s="1005"/>
      <c r="E133" s="1005"/>
      <c r="F133" s="1742" t="s">
        <v>2189</v>
      </c>
      <c r="G133" s="1743"/>
      <c r="H133" s="1006"/>
      <c r="I133" s="1006"/>
      <c r="J133" s="1006"/>
      <c r="K133" s="1006"/>
    </row>
    <row r="134" spans="1:11" ht="17.399999999999999">
      <c r="A134" s="1005" t="s">
        <v>970</v>
      </c>
    </row>
    <row r="135" spans="1:11" ht="17.399999999999999">
      <c r="A135" s="1005" t="s">
        <v>2190</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1C76868E-0F6A-485C-BD4B-1788368C3751}"/>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07AC3-7DBB-44B0-9142-42D13333E36B}">
  <dimension ref="A1:K41"/>
  <sheetViews>
    <sheetView zoomScaleNormal="100" workbookViewId="0">
      <selection sqref="A1:B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47" t="s">
        <v>971</v>
      </c>
      <c r="B1" s="1748"/>
      <c r="G1" s="74" t="s">
        <v>871</v>
      </c>
      <c r="H1" s="1749" t="s">
        <v>972</v>
      </c>
      <c r="I1" s="1750"/>
      <c r="J1" s="1750"/>
      <c r="K1" s="967" t="s">
        <v>873</v>
      </c>
    </row>
    <row r="2" spans="1:11" ht="16.8" thickBot="1">
      <c r="A2" s="1747" t="s">
        <v>973</v>
      </c>
      <c r="B2" s="1748"/>
      <c r="C2" s="75" t="s">
        <v>974</v>
      </c>
      <c r="D2" s="76"/>
      <c r="G2" s="74" t="s">
        <v>975</v>
      </c>
      <c r="H2" s="1747" t="s">
        <v>976</v>
      </c>
      <c r="I2" s="1751"/>
      <c r="J2" s="1751"/>
    </row>
    <row r="3" spans="1:11" s="77" customFormat="1" ht="24.6">
      <c r="A3" s="1752" t="s">
        <v>977</v>
      </c>
      <c r="B3" s="1752"/>
      <c r="C3" s="1752"/>
      <c r="D3" s="1752"/>
      <c r="E3" s="1752"/>
      <c r="F3" s="1752"/>
      <c r="G3" s="1752"/>
      <c r="H3" s="1752"/>
      <c r="I3" s="1752"/>
      <c r="J3" s="1752"/>
    </row>
    <row r="4" spans="1:11" s="77" customFormat="1" ht="15">
      <c r="A4" s="1746"/>
      <c r="B4" s="1746"/>
      <c r="C4" s="1746"/>
      <c r="D4" s="1746"/>
      <c r="E4" s="1746"/>
      <c r="F4" s="1746"/>
    </row>
    <row r="5" spans="1:11" s="77" customFormat="1" ht="18.75" customHeight="1" thickBot="1">
      <c r="A5" s="1755" t="s">
        <v>2145</v>
      </c>
      <c r="B5" s="1755"/>
      <c r="C5" s="1755"/>
      <c r="D5" s="1755"/>
      <c r="E5" s="1755"/>
      <c r="F5" s="1755"/>
      <c r="G5" s="1755"/>
      <c r="H5" s="1755"/>
      <c r="I5" s="1755"/>
      <c r="J5" s="1755"/>
    </row>
    <row r="6" spans="1:11" s="78" customFormat="1" ht="24" customHeight="1">
      <c r="A6" s="1756" t="s">
        <v>978</v>
      </c>
      <c r="B6" s="1757"/>
      <c r="C6" s="1760" t="s">
        <v>979</v>
      </c>
      <c r="D6" s="1760"/>
      <c r="E6" s="1762" t="s">
        <v>980</v>
      </c>
      <c r="F6" s="1762"/>
      <c r="G6" s="1762"/>
      <c r="H6" s="1762"/>
      <c r="I6" s="1762"/>
      <c r="J6" s="1763"/>
    </row>
    <row r="7" spans="1:11" ht="15" customHeight="1">
      <c r="A7" s="1758"/>
      <c r="B7" s="1759"/>
      <c r="C7" s="1761"/>
      <c r="D7" s="1761"/>
      <c r="E7" s="1764" t="s">
        <v>981</v>
      </c>
      <c r="F7" s="1765"/>
      <c r="G7" s="1764" t="s">
        <v>982</v>
      </c>
      <c r="H7" s="1765"/>
      <c r="I7" s="1764" t="s">
        <v>983</v>
      </c>
      <c r="J7" s="1766"/>
      <c r="K7" s="78"/>
    </row>
    <row r="8" spans="1:11" ht="18" customHeight="1">
      <c r="A8" s="1758"/>
      <c r="B8" s="1759"/>
      <c r="C8" s="1761"/>
      <c r="D8" s="1761"/>
      <c r="E8" s="1765"/>
      <c r="F8" s="1765"/>
      <c r="G8" s="1765"/>
      <c r="H8" s="1765"/>
      <c r="I8" s="1764"/>
      <c r="J8" s="1766"/>
      <c r="K8" s="78"/>
    </row>
    <row r="9" spans="1:11" ht="17.25" customHeight="1">
      <c r="A9" s="1758"/>
      <c r="B9" s="1759"/>
      <c r="C9" s="1761"/>
      <c r="D9" s="1761"/>
      <c r="E9" s="1765"/>
      <c r="F9" s="1765"/>
      <c r="G9" s="1765"/>
      <c r="H9" s="1765"/>
      <c r="I9" s="1764"/>
      <c r="J9" s="1766"/>
      <c r="K9" s="78"/>
    </row>
    <row r="10" spans="1:11" s="78" customFormat="1" ht="15" customHeight="1">
      <c r="A10" s="1758"/>
      <c r="B10" s="1759"/>
      <c r="C10" s="1761"/>
      <c r="D10" s="1761"/>
      <c r="E10" s="1765"/>
      <c r="F10" s="1765"/>
      <c r="G10" s="1765"/>
      <c r="H10" s="1765"/>
      <c r="I10" s="1764"/>
      <c r="J10" s="1766"/>
    </row>
    <row r="11" spans="1:11" s="78" customFormat="1" ht="23.1" customHeight="1">
      <c r="A11" s="1767" t="s">
        <v>984</v>
      </c>
      <c r="B11" s="1768"/>
      <c r="C11" s="1769">
        <f>SUM(E11:J11)</f>
        <v>59397</v>
      </c>
      <c r="D11" s="1769"/>
      <c r="E11" s="1769">
        <f>SUM(E12:F34)</f>
        <v>59397</v>
      </c>
      <c r="F11" s="1769"/>
      <c r="G11" s="1769">
        <f>SUM(G12:H34)</f>
        <v>0</v>
      </c>
      <c r="H11" s="1769"/>
      <c r="I11" s="1769">
        <f>SUM(I12:J34)</f>
        <v>0</v>
      </c>
      <c r="J11" s="1770"/>
      <c r="K11" s="969"/>
    </row>
    <row r="12" spans="1:11" s="78" customFormat="1" ht="23.1" customHeight="1">
      <c r="A12" s="1753" t="s">
        <v>985</v>
      </c>
      <c r="B12" s="1754"/>
      <c r="C12" s="1769">
        <f t="shared" ref="C12:C34" si="0">SUM(E12:J12)</f>
        <v>3208</v>
      </c>
      <c r="D12" s="1769"/>
      <c r="E12" s="1769">
        <v>3208</v>
      </c>
      <c r="F12" s="1769"/>
      <c r="G12" s="1769"/>
      <c r="H12" s="1769"/>
      <c r="I12" s="1769"/>
      <c r="J12" s="1770"/>
    </row>
    <row r="13" spans="1:11" s="78" customFormat="1" ht="23.1" customHeight="1">
      <c r="A13" s="1753" t="s">
        <v>986</v>
      </c>
      <c r="B13" s="1754"/>
      <c r="C13" s="1769">
        <f t="shared" si="0"/>
        <v>3830</v>
      </c>
      <c r="D13" s="1769"/>
      <c r="E13" s="1769">
        <v>3830</v>
      </c>
      <c r="F13" s="1769"/>
      <c r="G13" s="1769"/>
      <c r="H13" s="1769"/>
      <c r="I13" s="1769"/>
      <c r="J13" s="1770"/>
    </row>
    <row r="14" spans="1:11" s="78" customFormat="1" ht="23.1" customHeight="1">
      <c r="A14" s="1753" t="s">
        <v>987</v>
      </c>
      <c r="B14" s="1754"/>
      <c r="C14" s="1769">
        <f t="shared" si="0"/>
        <v>2962</v>
      </c>
      <c r="D14" s="1769"/>
      <c r="E14" s="1769">
        <v>2962</v>
      </c>
      <c r="F14" s="1769"/>
      <c r="G14" s="1769"/>
      <c r="H14" s="1769"/>
      <c r="I14" s="1769"/>
      <c r="J14" s="1770"/>
    </row>
    <row r="15" spans="1:11" s="78" customFormat="1" ht="23.1" customHeight="1">
      <c r="A15" s="1753" t="s">
        <v>988</v>
      </c>
      <c r="B15" s="1754"/>
      <c r="C15" s="1769">
        <f t="shared" si="0"/>
        <v>3681</v>
      </c>
      <c r="D15" s="1769"/>
      <c r="E15" s="1769">
        <v>3681</v>
      </c>
      <c r="F15" s="1769"/>
      <c r="G15" s="1769"/>
      <c r="H15" s="1769"/>
      <c r="I15" s="1769"/>
      <c r="J15" s="1770"/>
    </row>
    <row r="16" spans="1:11" s="78" customFormat="1" ht="23.1" customHeight="1">
      <c r="A16" s="1753" t="s">
        <v>989</v>
      </c>
      <c r="B16" s="1754"/>
      <c r="C16" s="1769">
        <f t="shared" si="0"/>
        <v>2864</v>
      </c>
      <c r="D16" s="1769"/>
      <c r="E16" s="1769">
        <v>2864</v>
      </c>
      <c r="F16" s="1769"/>
      <c r="G16" s="1769"/>
      <c r="H16" s="1769"/>
      <c r="I16" s="1769"/>
      <c r="J16" s="1770"/>
    </row>
    <row r="17" spans="1:11" ht="23.1" customHeight="1">
      <c r="A17" s="1753" t="s">
        <v>990</v>
      </c>
      <c r="B17" s="1754"/>
      <c r="C17" s="1769">
        <f t="shared" si="0"/>
        <v>3008</v>
      </c>
      <c r="D17" s="1769"/>
      <c r="E17" s="1769">
        <v>3008</v>
      </c>
      <c r="F17" s="1769"/>
      <c r="G17" s="1769"/>
      <c r="H17" s="1769"/>
      <c r="I17" s="1769"/>
      <c r="J17" s="1770"/>
      <c r="K17" s="78"/>
    </row>
    <row r="18" spans="1:11" ht="23.1" customHeight="1">
      <c r="A18" s="1753" t="s">
        <v>991</v>
      </c>
      <c r="B18" s="1754"/>
      <c r="C18" s="1769">
        <f t="shared" si="0"/>
        <v>20950</v>
      </c>
      <c r="D18" s="1769"/>
      <c r="E18" s="1769">
        <v>20950</v>
      </c>
      <c r="F18" s="1769"/>
      <c r="G18" s="1769"/>
      <c r="H18" s="1769"/>
      <c r="I18" s="1769"/>
      <c r="J18" s="1770"/>
      <c r="K18" s="78"/>
    </row>
    <row r="19" spans="1:11" ht="23.1" customHeight="1">
      <c r="A19" s="1753" t="s">
        <v>992</v>
      </c>
      <c r="B19" s="1754"/>
      <c r="C19" s="1769">
        <f t="shared" si="0"/>
        <v>0</v>
      </c>
      <c r="D19" s="1769"/>
      <c r="E19" s="1769">
        <v>0</v>
      </c>
      <c r="F19" s="1769"/>
      <c r="G19" s="1769"/>
      <c r="H19" s="1769"/>
      <c r="I19" s="1769"/>
      <c r="J19" s="1770"/>
    </row>
    <row r="20" spans="1:11" ht="23.1" customHeight="1">
      <c r="A20" s="1753" t="s">
        <v>993</v>
      </c>
      <c r="B20" s="1754"/>
      <c r="C20" s="1769">
        <f t="shared" si="0"/>
        <v>3217</v>
      </c>
      <c r="D20" s="1769"/>
      <c r="E20" s="1769">
        <v>3217</v>
      </c>
      <c r="F20" s="1769"/>
      <c r="G20" s="1769"/>
      <c r="H20" s="1769"/>
      <c r="I20" s="1769"/>
      <c r="J20" s="1770"/>
    </row>
    <row r="21" spans="1:11" ht="23.1" customHeight="1">
      <c r="A21" s="1753" t="s">
        <v>994</v>
      </c>
      <c r="B21" s="1754"/>
      <c r="C21" s="1769">
        <f t="shared" si="0"/>
        <v>70</v>
      </c>
      <c r="D21" s="1769"/>
      <c r="E21" s="1769">
        <v>70</v>
      </c>
      <c r="F21" s="1769"/>
      <c r="G21" s="1769"/>
      <c r="H21" s="1769"/>
      <c r="I21" s="1769"/>
      <c r="J21" s="1770"/>
    </row>
    <row r="22" spans="1:11" ht="23.1" customHeight="1">
      <c r="A22" s="1771" t="s">
        <v>995</v>
      </c>
      <c r="B22" s="1772"/>
      <c r="C22" s="1769">
        <f t="shared" si="0"/>
        <v>15310</v>
      </c>
      <c r="D22" s="1769"/>
      <c r="E22" s="1769">
        <f>4554+4222+3928+2606</f>
        <v>15310</v>
      </c>
      <c r="F22" s="1769"/>
      <c r="G22" s="1769"/>
      <c r="H22" s="1769"/>
      <c r="I22" s="1769"/>
      <c r="J22" s="1770"/>
    </row>
    <row r="23" spans="1:11" ht="23.1" customHeight="1">
      <c r="A23" s="1771" t="s">
        <v>996</v>
      </c>
      <c r="B23" s="1772"/>
      <c r="C23" s="1769">
        <f t="shared" si="0"/>
        <v>0</v>
      </c>
      <c r="D23" s="1769"/>
      <c r="E23" s="1769">
        <v>0</v>
      </c>
      <c r="F23" s="1769"/>
      <c r="G23" s="1769"/>
      <c r="H23" s="1769"/>
      <c r="I23" s="1769"/>
      <c r="J23" s="1770"/>
    </row>
    <row r="24" spans="1:11" ht="23.1" customHeight="1">
      <c r="A24" s="1771" t="s">
        <v>997</v>
      </c>
      <c r="B24" s="1772"/>
      <c r="C24" s="1769">
        <f t="shared" si="0"/>
        <v>5</v>
      </c>
      <c r="D24" s="1769"/>
      <c r="E24" s="1769">
        <v>5</v>
      </c>
      <c r="F24" s="1769"/>
      <c r="G24" s="1769"/>
      <c r="H24" s="1769"/>
      <c r="I24" s="1769"/>
      <c r="J24" s="1770"/>
    </row>
    <row r="25" spans="1:11" ht="23.1" customHeight="1">
      <c r="A25" s="1771" t="s">
        <v>998</v>
      </c>
      <c r="B25" s="1772"/>
      <c r="C25" s="1769">
        <f t="shared" si="0"/>
        <v>90</v>
      </c>
      <c r="D25" s="1769"/>
      <c r="E25" s="1769">
        <v>90</v>
      </c>
      <c r="F25" s="1769"/>
      <c r="G25" s="1769"/>
      <c r="H25" s="1769"/>
      <c r="I25" s="1769"/>
      <c r="J25" s="1770"/>
    </row>
    <row r="26" spans="1:11" ht="23.1" customHeight="1">
      <c r="A26" s="1771" t="s">
        <v>999</v>
      </c>
      <c r="B26" s="1772"/>
      <c r="C26" s="1769">
        <f t="shared" si="0"/>
        <v>0</v>
      </c>
      <c r="D26" s="1769"/>
      <c r="E26" s="1769">
        <v>0</v>
      </c>
      <c r="F26" s="1769"/>
      <c r="G26" s="1769"/>
      <c r="H26" s="1769"/>
      <c r="I26" s="1769"/>
      <c r="J26" s="1770"/>
    </row>
    <row r="27" spans="1:11" ht="23.1" customHeight="1">
      <c r="A27" s="1771" t="s">
        <v>1000</v>
      </c>
      <c r="B27" s="1772"/>
      <c r="C27" s="1769">
        <f t="shared" si="0"/>
        <v>170</v>
      </c>
      <c r="D27" s="1769"/>
      <c r="E27" s="1769">
        <v>170</v>
      </c>
      <c r="F27" s="1769"/>
      <c r="G27" s="1769"/>
      <c r="H27" s="1769"/>
      <c r="I27" s="1769"/>
      <c r="J27" s="1770"/>
    </row>
    <row r="28" spans="1:11" ht="23.1" customHeight="1">
      <c r="A28" s="1771" t="s">
        <v>1001</v>
      </c>
      <c r="B28" s="1772"/>
      <c r="C28" s="1769">
        <f t="shared" si="0"/>
        <v>0</v>
      </c>
      <c r="D28" s="1769"/>
      <c r="E28" s="1769">
        <v>0</v>
      </c>
      <c r="F28" s="1769"/>
      <c r="G28" s="1769"/>
      <c r="H28" s="1769"/>
      <c r="I28" s="1769"/>
      <c r="J28" s="1770"/>
    </row>
    <row r="29" spans="1:11" ht="23.1" customHeight="1">
      <c r="A29" s="1771" t="s">
        <v>1002</v>
      </c>
      <c r="B29" s="1772"/>
      <c r="C29" s="1769">
        <f t="shared" si="0"/>
        <v>0</v>
      </c>
      <c r="D29" s="1769"/>
      <c r="E29" s="1769">
        <v>0</v>
      </c>
      <c r="F29" s="1769"/>
      <c r="G29" s="1769"/>
      <c r="H29" s="1769"/>
      <c r="I29" s="1769"/>
      <c r="J29" s="1770"/>
    </row>
    <row r="30" spans="1:11" ht="36" customHeight="1">
      <c r="A30" s="1771" t="s">
        <v>1003</v>
      </c>
      <c r="B30" s="1772"/>
      <c r="C30" s="1769">
        <f t="shared" si="0"/>
        <v>20</v>
      </c>
      <c r="D30" s="1769"/>
      <c r="E30" s="1769">
        <v>20</v>
      </c>
      <c r="F30" s="1769"/>
      <c r="G30" s="1769"/>
      <c r="H30" s="1769"/>
      <c r="I30" s="1769"/>
      <c r="J30" s="1770"/>
    </row>
    <row r="31" spans="1:11" ht="37.5" customHeight="1">
      <c r="A31" s="1771" t="s">
        <v>1004</v>
      </c>
      <c r="B31" s="1772"/>
      <c r="C31" s="1769">
        <f t="shared" si="0"/>
        <v>2</v>
      </c>
      <c r="D31" s="1769"/>
      <c r="E31" s="1769">
        <v>2</v>
      </c>
      <c r="F31" s="1769"/>
      <c r="G31" s="1769"/>
      <c r="H31" s="1769"/>
      <c r="I31" s="1769"/>
      <c r="J31" s="1770"/>
    </row>
    <row r="32" spans="1:11" ht="23.1" customHeight="1">
      <c r="A32" s="1771" t="s">
        <v>1005</v>
      </c>
      <c r="B32" s="1772"/>
      <c r="C32" s="1769">
        <f t="shared" si="0"/>
        <v>10</v>
      </c>
      <c r="D32" s="1769"/>
      <c r="E32" s="1769">
        <v>10</v>
      </c>
      <c r="F32" s="1769"/>
      <c r="G32" s="1769"/>
      <c r="H32" s="1769"/>
      <c r="I32" s="1769"/>
      <c r="J32" s="1770"/>
    </row>
    <row r="33" spans="1:10" ht="23.1" customHeight="1">
      <c r="A33" s="1771" t="s">
        <v>1006</v>
      </c>
      <c r="B33" s="1772"/>
      <c r="C33" s="1769">
        <f t="shared" si="0"/>
        <v>0</v>
      </c>
      <c r="D33" s="1769"/>
      <c r="E33" s="1769">
        <v>0</v>
      </c>
      <c r="F33" s="1769"/>
      <c r="G33" s="1769"/>
      <c r="H33" s="1769"/>
      <c r="I33" s="1769"/>
      <c r="J33" s="1770"/>
    </row>
    <row r="34" spans="1:10" ht="23.1" customHeight="1" thickBot="1">
      <c r="A34" s="1774" t="s">
        <v>1007</v>
      </c>
      <c r="B34" s="1775"/>
      <c r="C34" s="1769">
        <f t="shared" si="0"/>
        <v>0</v>
      </c>
      <c r="D34" s="1769"/>
      <c r="E34" s="1776">
        <v>0</v>
      </c>
      <c r="F34" s="1776"/>
      <c r="G34" s="1776"/>
      <c r="H34" s="1776"/>
      <c r="I34" s="1776"/>
      <c r="J34" s="1777"/>
    </row>
    <row r="35" spans="1:10">
      <c r="A35" s="79" t="s">
        <v>966</v>
      </c>
      <c r="B35" s="80" t="s">
        <v>967</v>
      </c>
      <c r="C35" s="77"/>
      <c r="D35" s="77"/>
      <c r="E35" s="81" t="s">
        <v>1008</v>
      </c>
      <c r="F35" s="81"/>
      <c r="G35" s="81" t="s">
        <v>968</v>
      </c>
      <c r="J35" s="81"/>
    </row>
    <row r="36" spans="1:10">
      <c r="A36" s="77"/>
      <c r="B36" s="77"/>
      <c r="E36" s="81" t="s">
        <v>1009</v>
      </c>
      <c r="F36" s="81"/>
      <c r="H36" s="1773" t="s">
        <v>2245</v>
      </c>
      <c r="I36" s="1773"/>
      <c r="J36" s="1773"/>
    </row>
    <row r="37" spans="1:10">
      <c r="A37" s="77"/>
      <c r="B37" s="77"/>
      <c r="E37" s="81"/>
      <c r="F37" s="81"/>
      <c r="J37" s="81"/>
    </row>
    <row r="38" spans="1:10">
      <c r="A38" s="82" t="s">
        <v>1010</v>
      </c>
      <c r="B38" s="83"/>
    </row>
    <row r="39" spans="1:10">
      <c r="A39" s="82" t="s">
        <v>1011</v>
      </c>
      <c r="B39" s="83"/>
    </row>
    <row r="40" spans="1:10">
      <c r="A40" s="84" t="s">
        <v>1012</v>
      </c>
      <c r="B40" s="83"/>
    </row>
    <row r="41" spans="1:10">
      <c r="A41" s="85"/>
    </row>
  </sheetData>
  <mergeCells count="134">
    <mergeCell ref="C33:D33"/>
    <mergeCell ref="E33:F33"/>
    <mergeCell ref="G33:H33"/>
    <mergeCell ref="I33:J33"/>
    <mergeCell ref="C34:D34"/>
    <mergeCell ref="E34:F34"/>
    <mergeCell ref="G34:H34"/>
    <mergeCell ref="I34:J34"/>
    <mergeCell ref="E31:F31"/>
    <mergeCell ref="G31:H31"/>
    <mergeCell ref="I31:J31"/>
    <mergeCell ref="C32:D32"/>
    <mergeCell ref="E32:F32"/>
    <mergeCell ref="G32:H32"/>
    <mergeCell ref="I32:J3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E12:F12"/>
    <mergeCell ref="G12:H12"/>
    <mergeCell ref="I12:J12"/>
    <mergeCell ref="H36:J36"/>
    <mergeCell ref="A29:B29"/>
    <mergeCell ref="A30:B30"/>
    <mergeCell ref="A31:B31"/>
    <mergeCell ref="A32:B32"/>
    <mergeCell ref="A33:B33"/>
    <mergeCell ref="A34:B34"/>
    <mergeCell ref="C29:D29"/>
    <mergeCell ref="E29:F29"/>
    <mergeCell ref="G29:H29"/>
    <mergeCell ref="I29:J29"/>
    <mergeCell ref="C30:D30"/>
    <mergeCell ref="E30:F30"/>
    <mergeCell ref="G30:H30"/>
    <mergeCell ref="I30:J30"/>
    <mergeCell ref="C31:D31"/>
    <mergeCell ref="A28:B28"/>
    <mergeCell ref="A17:B17"/>
    <mergeCell ref="A18:B18"/>
    <mergeCell ref="C15:D15"/>
    <mergeCell ref="E15:F15"/>
    <mergeCell ref="A19:B19"/>
    <mergeCell ref="A20:B20"/>
    <mergeCell ref="A21:B21"/>
    <mergeCell ref="A22:B22"/>
    <mergeCell ref="A23:B23"/>
    <mergeCell ref="A24:B24"/>
    <mergeCell ref="A25:B25"/>
    <mergeCell ref="A26:B26"/>
    <mergeCell ref="A27:B27"/>
    <mergeCell ref="A4:F4"/>
    <mergeCell ref="A1:B1"/>
    <mergeCell ref="H1:J1"/>
    <mergeCell ref="A2:B2"/>
    <mergeCell ref="H2:J2"/>
    <mergeCell ref="A3:J3"/>
    <mergeCell ref="A16:B16"/>
    <mergeCell ref="A5:J5"/>
    <mergeCell ref="A6:B10"/>
    <mergeCell ref="C6:D10"/>
    <mergeCell ref="E6:J6"/>
    <mergeCell ref="E7:F10"/>
    <mergeCell ref="G7:H10"/>
    <mergeCell ref="I7:J10"/>
    <mergeCell ref="A11:B11"/>
    <mergeCell ref="A12:B12"/>
    <mergeCell ref="A13:B13"/>
    <mergeCell ref="A14:B14"/>
    <mergeCell ref="A15:B15"/>
    <mergeCell ref="C11:D11"/>
    <mergeCell ref="E11:F11"/>
    <mergeCell ref="G11:H11"/>
    <mergeCell ref="I11:J11"/>
    <mergeCell ref="C12:D12"/>
  </mergeCells>
  <phoneticPr fontId="13" type="noConversion"/>
  <hyperlinks>
    <hyperlink ref="K1" location="預告統計資料發布時間表!A1" display="回發布時間表" xr:uid="{918176B1-9DDA-466F-9AB5-F655A2F82CFC}"/>
  </hyperlinks>
  <printOptions verticalCentered="1"/>
  <pageMargins left="0.67" right="0.24" top="0.47244094488188981" bottom="0.28999999999999998" header="0.31496062992125984" footer="0.17"/>
  <pageSetup paperSize="9" scale="94"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96C78-FEFD-4599-B2F6-1EB403BE01D3}">
  <dimension ref="A1:K41"/>
  <sheetViews>
    <sheetView zoomScaleNormal="100" workbookViewId="0">
      <selection activeCell="N12" sqref="N1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47" t="s">
        <v>971</v>
      </c>
      <c r="B1" s="1748"/>
      <c r="G1" s="74" t="s">
        <v>871</v>
      </c>
      <c r="H1" s="1749" t="s">
        <v>972</v>
      </c>
      <c r="I1" s="1750"/>
      <c r="J1" s="1778"/>
      <c r="K1" s="967" t="s">
        <v>873</v>
      </c>
    </row>
    <row r="2" spans="1:11" ht="16.8" thickBot="1">
      <c r="A2" s="1747" t="s">
        <v>973</v>
      </c>
      <c r="B2" s="1748"/>
      <c r="C2" s="75" t="s">
        <v>974</v>
      </c>
      <c r="D2" s="76"/>
      <c r="G2" s="74" t="s">
        <v>975</v>
      </c>
      <c r="H2" s="1747" t="s">
        <v>976</v>
      </c>
      <c r="I2" s="1751"/>
      <c r="J2" s="1748"/>
    </row>
    <row r="3" spans="1:11" s="77" customFormat="1" ht="24.6">
      <c r="A3" s="1752" t="s">
        <v>977</v>
      </c>
      <c r="B3" s="1752"/>
      <c r="C3" s="1752"/>
      <c r="D3" s="1752"/>
      <c r="E3" s="1752"/>
      <c r="F3" s="1752"/>
      <c r="G3" s="1752"/>
      <c r="H3" s="1752"/>
      <c r="I3" s="1752"/>
      <c r="J3" s="1752"/>
    </row>
    <row r="4" spans="1:11" s="77" customFormat="1" ht="15">
      <c r="A4" s="1746"/>
      <c r="B4" s="1746"/>
      <c r="C4" s="1746"/>
      <c r="D4" s="1746"/>
      <c r="E4" s="1746"/>
      <c r="F4" s="1746"/>
    </row>
    <row r="5" spans="1:11" s="77" customFormat="1" ht="18.75" customHeight="1" thickBot="1">
      <c r="A5" s="1755" t="s">
        <v>2243</v>
      </c>
      <c r="B5" s="1755"/>
      <c r="C5" s="1755"/>
      <c r="D5" s="1755"/>
      <c r="E5" s="1755"/>
      <c r="F5" s="1755"/>
      <c r="G5" s="1755"/>
      <c r="H5" s="1755"/>
      <c r="I5" s="1755"/>
      <c r="J5" s="1755"/>
    </row>
    <row r="6" spans="1:11" s="78" customFormat="1" ht="24" customHeight="1">
      <c r="A6" s="1756" t="s">
        <v>978</v>
      </c>
      <c r="B6" s="1757"/>
      <c r="C6" s="1760" t="s">
        <v>979</v>
      </c>
      <c r="D6" s="1760"/>
      <c r="E6" s="1762" t="s">
        <v>980</v>
      </c>
      <c r="F6" s="1762"/>
      <c r="G6" s="1762"/>
      <c r="H6" s="1762"/>
      <c r="I6" s="1762"/>
      <c r="J6" s="1763"/>
    </row>
    <row r="7" spans="1:11" ht="15" customHeight="1">
      <c r="A7" s="1758"/>
      <c r="B7" s="1759"/>
      <c r="C7" s="1761"/>
      <c r="D7" s="1761"/>
      <c r="E7" s="1764" t="s">
        <v>981</v>
      </c>
      <c r="F7" s="1765"/>
      <c r="G7" s="1764" t="s">
        <v>982</v>
      </c>
      <c r="H7" s="1765"/>
      <c r="I7" s="1764" t="s">
        <v>983</v>
      </c>
      <c r="J7" s="1766"/>
      <c r="K7" s="78"/>
    </row>
    <row r="8" spans="1:11" ht="18" customHeight="1">
      <c r="A8" s="1758"/>
      <c r="B8" s="1759"/>
      <c r="C8" s="1761"/>
      <c r="D8" s="1761"/>
      <c r="E8" s="1765"/>
      <c r="F8" s="1765"/>
      <c r="G8" s="1765"/>
      <c r="H8" s="1765"/>
      <c r="I8" s="1764"/>
      <c r="J8" s="1766"/>
      <c r="K8" s="78"/>
    </row>
    <row r="9" spans="1:11" ht="17.25" customHeight="1">
      <c r="A9" s="1758"/>
      <c r="B9" s="1759"/>
      <c r="C9" s="1761"/>
      <c r="D9" s="1761"/>
      <c r="E9" s="1765"/>
      <c r="F9" s="1765"/>
      <c r="G9" s="1765"/>
      <c r="H9" s="1765"/>
      <c r="I9" s="1764"/>
      <c r="J9" s="1766"/>
      <c r="K9" s="78"/>
    </row>
    <row r="10" spans="1:11" s="78" customFormat="1" ht="15" customHeight="1">
      <c r="A10" s="1758"/>
      <c r="B10" s="1759"/>
      <c r="C10" s="1761"/>
      <c r="D10" s="1761"/>
      <c r="E10" s="1765"/>
      <c r="F10" s="1765"/>
      <c r="G10" s="1765"/>
      <c r="H10" s="1765"/>
      <c r="I10" s="1764"/>
      <c r="J10" s="1766"/>
    </row>
    <row r="11" spans="1:11" s="78" customFormat="1" ht="23.1" customHeight="1">
      <c r="A11" s="1767" t="s">
        <v>984</v>
      </c>
      <c r="B11" s="1768"/>
      <c r="C11" s="1779">
        <f>SUM(E11:J11)</f>
        <v>42918</v>
      </c>
      <c r="D11" s="1779"/>
      <c r="E11" s="1779">
        <f>SUM(E12:F34)</f>
        <v>36895</v>
      </c>
      <c r="F11" s="1779"/>
      <c r="G11" s="1779">
        <f>SUM(G12:H34)</f>
        <v>0</v>
      </c>
      <c r="H11" s="1779"/>
      <c r="I11" s="1779">
        <f>SUM(I12:J34)</f>
        <v>6023</v>
      </c>
      <c r="J11" s="1780"/>
      <c r="K11" s="969"/>
    </row>
    <row r="12" spans="1:11" s="78" customFormat="1" ht="23.1" customHeight="1">
      <c r="A12" s="1753" t="s">
        <v>985</v>
      </c>
      <c r="B12" s="1754"/>
      <c r="C12" s="1779">
        <f t="shared" ref="C12:C34" si="0">SUM(E12:J12)</f>
        <v>8714</v>
      </c>
      <c r="D12" s="1779"/>
      <c r="E12" s="1781">
        <v>4240</v>
      </c>
      <c r="F12" s="1781"/>
      <c r="G12" s="1781">
        <v>0</v>
      </c>
      <c r="H12" s="1781"/>
      <c r="I12" s="1781">
        <v>4474</v>
      </c>
      <c r="J12" s="1782"/>
    </row>
    <row r="13" spans="1:11" s="78" customFormat="1" ht="23.1" customHeight="1">
      <c r="A13" s="1753" t="s">
        <v>986</v>
      </c>
      <c r="B13" s="1754"/>
      <c r="C13" s="1779">
        <f t="shared" si="0"/>
        <v>3921</v>
      </c>
      <c r="D13" s="1779"/>
      <c r="E13" s="1781">
        <v>3921</v>
      </c>
      <c r="F13" s="1781"/>
      <c r="G13" s="1781">
        <v>0</v>
      </c>
      <c r="H13" s="1781"/>
      <c r="I13" s="1781">
        <v>0</v>
      </c>
      <c r="J13" s="1782"/>
    </row>
    <row r="14" spans="1:11" s="78" customFormat="1" ht="23.1" customHeight="1">
      <c r="A14" s="1753" t="s">
        <v>987</v>
      </c>
      <c r="B14" s="1754"/>
      <c r="C14" s="1779">
        <f t="shared" si="0"/>
        <v>2798</v>
      </c>
      <c r="D14" s="1779"/>
      <c r="E14" s="1781">
        <v>2768</v>
      </c>
      <c r="F14" s="1781"/>
      <c r="G14" s="1781">
        <v>0</v>
      </c>
      <c r="H14" s="1781"/>
      <c r="I14" s="1781">
        <v>30</v>
      </c>
      <c r="J14" s="1782"/>
    </row>
    <row r="15" spans="1:11" s="78" customFormat="1" ht="23.1" customHeight="1">
      <c r="A15" s="1753" t="s">
        <v>988</v>
      </c>
      <c r="B15" s="1754"/>
      <c r="C15" s="1779">
        <f t="shared" si="0"/>
        <v>1821</v>
      </c>
      <c r="D15" s="1779"/>
      <c r="E15" s="1781">
        <v>1821</v>
      </c>
      <c r="F15" s="1781"/>
      <c r="G15" s="1781">
        <v>0</v>
      </c>
      <c r="H15" s="1781"/>
      <c r="I15" s="1781">
        <v>0</v>
      </c>
      <c r="J15" s="1782"/>
    </row>
    <row r="16" spans="1:11" s="78" customFormat="1" ht="23.1" customHeight="1">
      <c r="A16" s="1753" t="s">
        <v>989</v>
      </c>
      <c r="B16" s="1754"/>
      <c r="C16" s="1779">
        <f t="shared" si="0"/>
        <v>1566</v>
      </c>
      <c r="D16" s="1779"/>
      <c r="E16" s="1781">
        <v>1566</v>
      </c>
      <c r="F16" s="1781"/>
      <c r="G16" s="1781">
        <v>0</v>
      </c>
      <c r="H16" s="1781"/>
      <c r="I16" s="1781">
        <v>0</v>
      </c>
      <c r="J16" s="1782"/>
    </row>
    <row r="17" spans="1:11" ht="23.1" customHeight="1">
      <c r="A17" s="1753" t="s">
        <v>990</v>
      </c>
      <c r="B17" s="1754"/>
      <c r="C17" s="1779">
        <f t="shared" si="0"/>
        <v>2188</v>
      </c>
      <c r="D17" s="1779"/>
      <c r="E17" s="1781">
        <v>1233</v>
      </c>
      <c r="F17" s="1781"/>
      <c r="G17" s="1781">
        <v>0</v>
      </c>
      <c r="H17" s="1781"/>
      <c r="I17" s="1781">
        <v>955</v>
      </c>
      <c r="J17" s="1782"/>
      <c r="K17" s="78"/>
    </row>
    <row r="18" spans="1:11" ht="23.1" customHeight="1">
      <c r="A18" s="1753" t="s">
        <v>991</v>
      </c>
      <c r="B18" s="1754"/>
      <c r="C18" s="1779">
        <f t="shared" si="0"/>
        <v>4237</v>
      </c>
      <c r="D18" s="1779"/>
      <c r="E18" s="1781">
        <v>3673</v>
      </c>
      <c r="F18" s="1781"/>
      <c r="G18" s="1781">
        <v>0</v>
      </c>
      <c r="H18" s="1781"/>
      <c r="I18" s="1781">
        <v>564</v>
      </c>
      <c r="J18" s="1782"/>
      <c r="K18" s="78"/>
    </row>
    <row r="19" spans="1:11" ht="23.1" customHeight="1">
      <c r="A19" s="1753" t="s">
        <v>992</v>
      </c>
      <c r="B19" s="1754"/>
      <c r="C19" s="1779">
        <f t="shared" si="0"/>
        <v>0</v>
      </c>
      <c r="D19" s="1779"/>
      <c r="E19" s="1781">
        <v>0</v>
      </c>
      <c r="F19" s="1781"/>
      <c r="G19" s="1781">
        <v>0</v>
      </c>
      <c r="H19" s="1781"/>
      <c r="I19" s="1781">
        <v>0</v>
      </c>
      <c r="J19" s="1782"/>
    </row>
    <row r="20" spans="1:11" ht="23.1" customHeight="1">
      <c r="A20" s="1753" t="s">
        <v>993</v>
      </c>
      <c r="B20" s="1754"/>
      <c r="C20" s="1779">
        <f t="shared" si="0"/>
        <v>1644</v>
      </c>
      <c r="D20" s="1779"/>
      <c r="E20" s="1781">
        <v>1644</v>
      </c>
      <c r="F20" s="1781"/>
      <c r="G20" s="1781">
        <v>0</v>
      </c>
      <c r="H20" s="1781"/>
      <c r="I20" s="1781">
        <v>0</v>
      </c>
      <c r="J20" s="1782"/>
    </row>
    <row r="21" spans="1:11" ht="23.1" customHeight="1">
      <c r="A21" s="1753" t="s">
        <v>994</v>
      </c>
      <c r="B21" s="1754"/>
      <c r="C21" s="1779">
        <f t="shared" si="0"/>
        <v>60</v>
      </c>
      <c r="D21" s="1779"/>
      <c r="E21" s="1781">
        <v>60</v>
      </c>
      <c r="F21" s="1781"/>
      <c r="G21" s="1781">
        <v>0</v>
      </c>
      <c r="H21" s="1781"/>
      <c r="I21" s="1781">
        <v>0</v>
      </c>
      <c r="J21" s="1782"/>
    </row>
    <row r="22" spans="1:11" ht="23.1" customHeight="1">
      <c r="A22" s="1771" t="s">
        <v>995</v>
      </c>
      <c r="B22" s="1772"/>
      <c r="C22" s="1779">
        <f t="shared" si="0"/>
        <v>15778</v>
      </c>
      <c r="D22" s="1779"/>
      <c r="E22" s="1781">
        <f>4351+4508+3965+2954</f>
        <v>15778</v>
      </c>
      <c r="F22" s="1781"/>
      <c r="G22" s="1781">
        <v>0</v>
      </c>
      <c r="H22" s="1781"/>
      <c r="I22" s="1781">
        <v>0</v>
      </c>
      <c r="J22" s="1782"/>
    </row>
    <row r="23" spans="1:11" ht="23.1" customHeight="1">
      <c r="A23" s="1771" t="s">
        <v>996</v>
      </c>
      <c r="B23" s="1772"/>
      <c r="C23" s="1779">
        <f t="shared" si="0"/>
        <v>0</v>
      </c>
      <c r="D23" s="1779"/>
      <c r="E23" s="1781">
        <v>0</v>
      </c>
      <c r="F23" s="1781"/>
      <c r="G23" s="1781">
        <v>0</v>
      </c>
      <c r="H23" s="1781"/>
      <c r="I23" s="1781">
        <v>0</v>
      </c>
      <c r="J23" s="1782"/>
    </row>
    <row r="24" spans="1:11" ht="23.1" customHeight="1">
      <c r="A24" s="1771" t="s">
        <v>997</v>
      </c>
      <c r="B24" s="1772"/>
      <c r="C24" s="1779">
        <f t="shared" si="0"/>
        <v>3</v>
      </c>
      <c r="D24" s="1779"/>
      <c r="E24" s="1781">
        <v>3</v>
      </c>
      <c r="F24" s="1781"/>
      <c r="G24" s="1781">
        <v>0</v>
      </c>
      <c r="H24" s="1781"/>
      <c r="I24" s="1781">
        <v>0</v>
      </c>
      <c r="J24" s="1782"/>
    </row>
    <row r="25" spans="1:11" ht="23.1" customHeight="1">
      <c r="A25" s="1771" t="s">
        <v>998</v>
      </c>
      <c r="B25" s="1772"/>
      <c r="C25" s="1779">
        <f t="shared" si="0"/>
        <v>45</v>
      </c>
      <c r="D25" s="1779"/>
      <c r="E25" s="1781">
        <v>45</v>
      </c>
      <c r="F25" s="1781"/>
      <c r="G25" s="1781">
        <v>0</v>
      </c>
      <c r="H25" s="1781"/>
      <c r="I25" s="1781">
        <v>0</v>
      </c>
      <c r="J25" s="1782"/>
    </row>
    <row r="26" spans="1:11" ht="23.1" customHeight="1">
      <c r="A26" s="1771" t="s">
        <v>999</v>
      </c>
      <c r="B26" s="1772"/>
      <c r="C26" s="1779">
        <f t="shared" si="0"/>
        <v>0</v>
      </c>
      <c r="D26" s="1779"/>
      <c r="E26" s="1781">
        <v>0</v>
      </c>
      <c r="F26" s="1781"/>
      <c r="G26" s="1781">
        <v>0</v>
      </c>
      <c r="H26" s="1781"/>
      <c r="I26" s="1781">
        <v>0</v>
      </c>
      <c r="J26" s="1782"/>
    </row>
    <row r="27" spans="1:11" ht="23.1" customHeight="1">
      <c r="A27" s="1771" t="s">
        <v>1000</v>
      </c>
      <c r="B27" s="1772"/>
      <c r="C27" s="1779">
        <f t="shared" si="0"/>
        <v>140</v>
      </c>
      <c r="D27" s="1779"/>
      <c r="E27" s="1781">
        <v>140</v>
      </c>
      <c r="F27" s="1781"/>
      <c r="G27" s="1781">
        <v>0</v>
      </c>
      <c r="H27" s="1781"/>
      <c r="I27" s="1781">
        <v>0</v>
      </c>
      <c r="J27" s="1782"/>
    </row>
    <row r="28" spans="1:11" ht="23.1" customHeight="1">
      <c r="A28" s="1771" t="s">
        <v>1001</v>
      </c>
      <c r="B28" s="1772"/>
      <c r="C28" s="1779">
        <f t="shared" si="0"/>
        <v>0</v>
      </c>
      <c r="D28" s="1779"/>
      <c r="E28" s="1781">
        <v>0</v>
      </c>
      <c r="F28" s="1781"/>
      <c r="G28" s="1781">
        <v>0</v>
      </c>
      <c r="H28" s="1781"/>
      <c r="I28" s="1781">
        <v>0</v>
      </c>
      <c r="J28" s="1782"/>
    </row>
    <row r="29" spans="1:11" ht="23.1" customHeight="1">
      <c r="A29" s="1771" t="s">
        <v>1002</v>
      </c>
      <c r="B29" s="1772"/>
      <c r="C29" s="1779">
        <f t="shared" si="0"/>
        <v>0</v>
      </c>
      <c r="D29" s="1779"/>
      <c r="E29" s="1781">
        <v>0</v>
      </c>
      <c r="F29" s="1781"/>
      <c r="G29" s="1781">
        <v>0</v>
      </c>
      <c r="H29" s="1781"/>
      <c r="I29" s="1781">
        <v>0</v>
      </c>
      <c r="J29" s="1782"/>
    </row>
    <row r="30" spans="1:11" ht="36" customHeight="1">
      <c r="A30" s="1771" t="s">
        <v>1003</v>
      </c>
      <c r="B30" s="1772"/>
      <c r="C30" s="1779">
        <f t="shared" si="0"/>
        <v>3</v>
      </c>
      <c r="D30" s="1779"/>
      <c r="E30" s="1781">
        <v>3</v>
      </c>
      <c r="F30" s="1781"/>
      <c r="G30" s="1781">
        <v>0</v>
      </c>
      <c r="H30" s="1781"/>
      <c r="I30" s="1781">
        <v>0</v>
      </c>
      <c r="J30" s="1782"/>
    </row>
    <row r="31" spans="1:11" ht="37.5" customHeight="1">
      <c r="A31" s="1771" t="s">
        <v>1004</v>
      </c>
      <c r="B31" s="1772"/>
      <c r="C31" s="1779">
        <f t="shared" si="0"/>
        <v>0</v>
      </c>
      <c r="D31" s="1779"/>
      <c r="E31" s="1781">
        <v>0</v>
      </c>
      <c r="F31" s="1781"/>
      <c r="G31" s="1781">
        <v>0</v>
      </c>
      <c r="H31" s="1781"/>
      <c r="I31" s="1781">
        <v>0</v>
      </c>
      <c r="J31" s="1782"/>
    </row>
    <row r="32" spans="1:11" ht="23.1" customHeight="1">
      <c r="A32" s="1771" t="s">
        <v>1005</v>
      </c>
      <c r="B32" s="1772"/>
      <c r="C32" s="1779">
        <f t="shared" si="0"/>
        <v>0</v>
      </c>
      <c r="D32" s="1779"/>
      <c r="E32" s="1781">
        <v>0</v>
      </c>
      <c r="F32" s="1781"/>
      <c r="G32" s="1781">
        <v>0</v>
      </c>
      <c r="H32" s="1781"/>
      <c r="I32" s="1781">
        <v>0</v>
      </c>
      <c r="J32" s="1782"/>
    </row>
    <row r="33" spans="1:10" ht="23.1" customHeight="1">
      <c r="A33" s="1771" t="s">
        <v>1006</v>
      </c>
      <c r="B33" s="1772"/>
      <c r="C33" s="1779">
        <f t="shared" si="0"/>
        <v>0</v>
      </c>
      <c r="D33" s="1779"/>
      <c r="E33" s="1781">
        <v>0</v>
      </c>
      <c r="F33" s="1781"/>
      <c r="G33" s="1781">
        <v>0</v>
      </c>
      <c r="H33" s="1781"/>
      <c r="I33" s="1781">
        <v>0</v>
      </c>
      <c r="J33" s="1782"/>
    </row>
    <row r="34" spans="1:10" ht="23.1" customHeight="1" thickBot="1">
      <c r="A34" s="1774" t="s">
        <v>1007</v>
      </c>
      <c r="B34" s="1775"/>
      <c r="C34" s="1783">
        <f t="shared" si="0"/>
        <v>0</v>
      </c>
      <c r="D34" s="1783"/>
      <c r="E34" s="1784">
        <v>0</v>
      </c>
      <c r="F34" s="1784"/>
      <c r="G34" s="1784">
        <v>0</v>
      </c>
      <c r="H34" s="1784"/>
      <c r="I34" s="1784">
        <v>0</v>
      </c>
      <c r="J34" s="1785"/>
    </row>
    <row r="35" spans="1:10">
      <c r="A35" s="79" t="s">
        <v>966</v>
      </c>
      <c r="B35" s="80" t="s">
        <v>967</v>
      </c>
      <c r="C35" s="77"/>
      <c r="D35" s="77"/>
      <c r="E35" s="81" t="s">
        <v>1008</v>
      </c>
      <c r="F35" s="81"/>
      <c r="G35" s="81" t="s">
        <v>968</v>
      </c>
      <c r="J35" s="81"/>
    </row>
    <row r="36" spans="1:10">
      <c r="A36" s="77"/>
      <c r="B36" s="77"/>
      <c r="E36" s="81" t="s">
        <v>1009</v>
      </c>
      <c r="F36" s="81"/>
      <c r="H36" s="1773" t="s">
        <v>2244</v>
      </c>
      <c r="I36" s="1773"/>
      <c r="J36" s="1773"/>
    </row>
    <row r="37" spans="1:10">
      <c r="A37" s="77"/>
      <c r="B37" s="77"/>
      <c r="E37" s="81"/>
      <c r="F37" s="81"/>
      <c r="J37" s="81"/>
    </row>
    <row r="38" spans="1:10">
      <c r="A38" s="82" t="s">
        <v>1010</v>
      </c>
      <c r="B38" s="83"/>
    </row>
    <row r="39" spans="1:10">
      <c r="A39" s="82" t="s">
        <v>1011</v>
      </c>
      <c r="B39" s="83"/>
    </row>
    <row r="40" spans="1:10">
      <c r="A40" s="84" t="s">
        <v>1012</v>
      </c>
      <c r="B40" s="83"/>
    </row>
    <row r="41" spans="1:10">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59EEDEBE-95B5-40BA-886B-571212EF157D}"/>
  </hyperlinks>
  <printOptions verticalCentered="1"/>
  <pageMargins left="0.59" right="0.24" top="0.47244094488188981" bottom="0.28999999999999998" header="0.31496062992125984" footer="0.17"/>
  <pageSetup paperSize="9" scale="94"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AF631-AA77-41AB-8BF2-E979EB380B6E}">
  <dimension ref="A1:K41"/>
  <sheetViews>
    <sheetView zoomScaleNormal="100" workbookViewId="0">
      <selection activeCell="H1" sqref="H1:J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47" t="s">
        <v>971</v>
      </c>
      <c r="B1" s="1748"/>
      <c r="G1" s="74" t="s">
        <v>871</v>
      </c>
      <c r="H1" s="1749" t="s">
        <v>972</v>
      </c>
      <c r="I1" s="1750"/>
      <c r="J1" s="1778"/>
      <c r="K1" s="967" t="s">
        <v>873</v>
      </c>
    </row>
    <row r="2" spans="1:11" ht="16.8" thickBot="1">
      <c r="A2" s="1747" t="s">
        <v>973</v>
      </c>
      <c r="B2" s="1748"/>
      <c r="C2" s="75" t="s">
        <v>974</v>
      </c>
      <c r="D2" s="76"/>
      <c r="G2" s="74" t="s">
        <v>975</v>
      </c>
      <c r="H2" s="1747" t="s">
        <v>976</v>
      </c>
      <c r="I2" s="1751"/>
      <c r="J2" s="1748"/>
    </row>
    <row r="3" spans="1:11" s="77" customFormat="1" ht="24.6">
      <c r="A3" s="1752" t="s">
        <v>977</v>
      </c>
      <c r="B3" s="1752"/>
      <c r="C3" s="1752"/>
      <c r="D3" s="1752"/>
      <c r="E3" s="1752"/>
      <c r="F3" s="1752"/>
      <c r="G3" s="1752"/>
      <c r="H3" s="1752"/>
      <c r="I3" s="1752"/>
      <c r="J3" s="1752"/>
    </row>
    <row r="4" spans="1:11" s="77" customFormat="1" ht="15">
      <c r="A4" s="1746"/>
      <c r="B4" s="1746"/>
      <c r="C4" s="1746"/>
      <c r="D4" s="1746"/>
      <c r="E4" s="1746"/>
      <c r="F4" s="1746"/>
    </row>
    <row r="5" spans="1:11" s="77" customFormat="1" ht="18.75" customHeight="1" thickBot="1">
      <c r="A5" s="1755" t="s">
        <v>2294</v>
      </c>
      <c r="B5" s="1755"/>
      <c r="C5" s="1755"/>
      <c r="D5" s="1755"/>
      <c r="E5" s="1755"/>
      <c r="F5" s="1755"/>
      <c r="G5" s="1755"/>
      <c r="H5" s="1755"/>
      <c r="I5" s="1755"/>
      <c r="J5" s="1755"/>
    </row>
    <row r="6" spans="1:11" s="78" customFormat="1" ht="24" customHeight="1">
      <c r="A6" s="1756" t="s">
        <v>978</v>
      </c>
      <c r="B6" s="1757"/>
      <c r="C6" s="1760" t="s">
        <v>979</v>
      </c>
      <c r="D6" s="1760"/>
      <c r="E6" s="1762" t="s">
        <v>980</v>
      </c>
      <c r="F6" s="1762"/>
      <c r="G6" s="1762"/>
      <c r="H6" s="1762"/>
      <c r="I6" s="1762"/>
      <c r="J6" s="1763"/>
    </row>
    <row r="7" spans="1:11" ht="15" customHeight="1">
      <c r="A7" s="1758"/>
      <c r="B7" s="1759"/>
      <c r="C7" s="1761"/>
      <c r="D7" s="1761"/>
      <c r="E7" s="1764" t="s">
        <v>981</v>
      </c>
      <c r="F7" s="1765"/>
      <c r="G7" s="1764" t="s">
        <v>982</v>
      </c>
      <c r="H7" s="1765"/>
      <c r="I7" s="1764" t="s">
        <v>983</v>
      </c>
      <c r="J7" s="1766"/>
      <c r="K7" s="78"/>
    </row>
    <row r="8" spans="1:11" ht="18" customHeight="1">
      <c r="A8" s="1758"/>
      <c r="B8" s="1759"/>
      <c r="C8" s="1761"/>
      <c r="D8" s="1761"/>
      <c r="E8" s="1765"/>
      <c r="F8" s="1765"/>
      <c r="G8" s="1765"/>
      <c r="H8" s="1765"/>
      <c r="I8" s="1764"/>
      <c r="J8" s="1766"/>
      <c r="K8" s="78"/>
    </row>
    <row r="9" spans="1:11" ht="17.25" customHeight="1">
      <c r="A9" s="1758"/>
      <c r="B9" s="1759"/>
      <c r="C9" s="1761"/>
      <c r="D9" s="1761"/>
      <c r="E9" s="1765"/>
      <c r="F9" s="1765"/>
      <c r="G9" s="1765"/>
      <c r="H9" s="1765"/>
      <c r="I9" s="1764"/>
      <c r="J9" s="1766"/>
      <c r="K9" s="78"/>
    </row>
    <row r="10" spans="1:11" s="78" customFormat="1" ht="15" customHeight="1">
      <c r="A10" s="1758"/>
      <c r="B10" s="1759"/>
      <c r="C10" s="1761"/>
      <c r="D10" s="1761"/>
      <c r="E10" s="1765"/>
      <c r="F10" s="1765"/>
      <c r="G10" s="1765"/>
      <c r="H10" s="1765"/>
      <c r="I10" s="1764"/>
      <c r="J10" s="1766"/>
    </row>
    <row r="11" spans="1:11" s="78" customFormat="1" ht="23.1" customHeight="1">
      <c r="A11" s="1767" t="s">
        <v>984</v>
      </c>
      <c r="B11" s="1768"/>
      <c r="C11" s="1779">
        <f>SUM(E11:J11)</f>
        <v>48089</v>
      </c>
      <c r="D11" s="1779"/>
      <c r="E11" s="1779">
        <f>SUM(E12:F34)</f>
        <v>43097</v>
      </c>
      <c r="F11" s="1779"/>
      <c r="G11" s="1779">
        <f>SUM(G12:H34)</f>
        <v>0</v>
      </c>
      <c r="H11" s="1779"/>
      <c r="I11" s="1779">
        <f>SUM(I12:J34)</f>
        <v>4992</v>
      </c>
      <c r="J11" s="1780"/>
      <c r="K11" s="969"/>
    </row>
    <row r="12" spans="1:11" s="78" customFormat="1" ht="23.1" customHeight="1">
      <c r="A12" s="1753" t="s">
        <v>985</v>
      </c>
      <c r="B12" s="1754"/>
      <c r="C12" s="1779">
        <f t="shared" ref="C12:C34" si="0">SUM(E12:J12)</f>
        <v>10683</v>
      </c>
      <c r="D12" s="1779"/>
      <c r="E12" s="1781">
        <v>6841</v>
      </c>
      <c r="F12" s="1781"/>
      <c r="G12" s="1781">
        <v>0</v>
      </c>
      <c r="H12" s="1781"/>
      <c r="I12" s="1781">
        <v>3842</v>
      </c>
      <c r="J12" s="1782"/>
    </row>
    <row r="13" spans="1:11" s="78" customFormat="1" ht="23.1" customHeight="1">
      <c r="A13" s="1753" t="s">
        <v>986</v>
      </c>
      <c r="B13" s="1754"/>
      <c r="C13" s="1779">
        <f t="shared" si="0"/>
        <v>4536</v>
      </c>
      <c r="D13" s="1779"/>
      <c r="E13" s="1781">
        <v>4536</v>
      </c>
      <c r="F13" s="1781"/>
      <c r="G13" s="1781">
        <v>0</v>
      </c>
      <c r="H13" s="1781"/>
      <c r="I13" s="1781">
        <v>0</v>
      </c>
      <c r="J13" s="1782"/>
    </row>
    <row r="14" spans="1:11" s="78" customFormat="1" ht="23.1" customHeight="1">
      <c r="A14" s="1753" t="s">
        <v>987</v>
      </c>
      <c r="B14" s="1754"/>
      <c r="C14" s="1779">
        <f t="shared" si="0"/>
        <v>2260</v>
      </c>
      <c r="D14" s="1779"/>
      <c r="E14" s="1781">
        <v>2200</v>
      </c>
      <c r="F14" s="1781"/>
      <c r="G14" s="1781">
        <v>0</v>
      </c>
      <c r="H14" s="1781"/>
      <c r="I14" s="1781">
        <v>60</v>
      </c>
      <c r="J14" s="1782"/>
    </row>
    <row r="15" spans="1:11" s="78" customFormat="1" ht="23.1" customHeight="1">
      <c r="A15" s="1753" t="s">
        <v>988</v>
      </c>
      <c r="B15" s="1754"/>
      <c r="C15" s="1779">
        <f t="shared" si="0"/>
        <v>1980</v>
      </c>
      <c r="D15" s="1779"/>
      <c r="E15" s="1781">
        <v>1980</v>
      </c>
      <c r="F15" s="1781"/>
      <c r="G15" s="1781">
        <v>0</v>
      </c>
      <c r="H15" s="1781"/>
      <c r="I15" s="1781">
        <v>0</v>
      </c>
      <c r="J15" s="1782"/>
    </row>
    <row r="16" spans="1:11" s="78" customFormat="1" ht="23.1" customHeight="1">
      <c r="A16" s="1753" t="s">
        <v>989</v>
      </c>
      <c r="B16" s="1754"/>
      <c r="C16" s="1779">
        <f t="shared" si="0"/>
        <v>980</v>
      </c>
      <c r="D16" s="1779"/>
      <c r="E16" s="1781">
        <v>980</v>
      </c>
      <c r="F16" s="1781"/>
      <c r="G16" s="1781">
        <v>0</v>
      </c>
      <c r="H16" s="1781"/>
      <c r="I16" s="1781">
        <v>0</v>
      </c>
      <c r="J16" s="1782"/>
    </row>
    <row r="17" spans="1:11" ht="23.1" customHeight="1">
      <c r="A17" s="1753" t="s">
        <v>990</v>
      </c>
      <c r="B17" s="1754"/>
      <c r="C17" s="1779">
        <f t="shared" si="0"/>
        <v>3624</v>
      </c>
      <c r="D17" s="1779"/>
      <c r="E17" s="1781">
        <v>2874</v>
      </c>
      <c r="F17" s="1781"/>
      <c r="G17" s="1781">
        <v>0</v>
      </c>
      <c r="H17" s="1781"/>
      <c r="I17" s="1781">
        <v>750</v>
      </c>
      <c r="J17" s="1782"/>
      <c r="K17" s="78"/>
    </row>
    <row r="18" spans="1:11" ht="23.1" customHeight="1">
      <c r="A18" s="1753" t="s">
        <v>991</v>
      </c>
      <c r="B18" s="1754"/>
      <c r="C18" s="1779">
        <f t="shared" si="0"/>
        <v>6197</v>
      </c>
      <c r="D18" s="1779"/>
      <c r="E18" s="1781">
        <v>5857</v>
      </c>
      <c r="F18" s="1781"/>
      <c r="G18" s="1781">
        <v>0</v>
      </c>
      <c r="H18" s="1781"/>
      <c r="I18" s="1781">
        <v>340</v>
      </c>
      <c r="J18" s="1782"/>
      <c r="K18" s="78"/>
    </row>
    <row r="19" spans="1:11" ht="23.1" customHeight="1">
      <c r="A19" s="1753" t="s">
        <v>992</v>
      </c>
      <c r="B19" s="1754"/>
      <c r="C19" s="1779">
        <f t="shared" si="0"/>
        <v>0</v>
      </c>
      <c r="D19" s="1779"/>
      <c r="E19" s="1781">
        <v>0</v>
      </c>
      <c r="F19" s="1781"/>
      <c r="G19" s="1781">
        <v>0</v>
      </c>
      <c r="H19" s="1781"/>
      <c r="I19" s="1781">
        <v>0</v>
      </c>
      <c r="J19" s="1782"/>
    </row>
    <row r="20" spans="1:11" ht="23.1" customHeight="1">
      <c r="A20" s="1753" t="s">
        <v>993</v>
      </c>
      <c r="B20" s="1754"/>
      <c r="C20" s="1779">
        <f t="shared" si="0"/>
        <v>1460</v>
      </c>
      <c r="D20" s="1779"/>
      <c r="E20" s="1781">
        <v>1460</v>
      </c>
      <c r="F20" s="1781"/>
      <c r="G20" s="1781">
        <v>0</v>
      </c>
      <c r="H20" s="1781"/>
      <c r="I20" s="1781">
        <v>0</v>
      </c>
      <c r="J20" s="1782"/>
    </row>
    <row r="21" spans="1:11" ht="23.1" customHeight="1">
      <c r="A21" s="1753" t="s">
        <v>994</v>
      </c>
      <c r="B21" s="1754"/>
      <c r="C21" s="1779">
        <f t="shared" si="0"/>
        <v>40</v>
      </c>
      <c r="D21" s="1779"/>
      <c r="E21" s="1781">
        <v>40</v>
      </c>
      <c r="F21" s="1781"/>
      <c r="G21" s="1781">
        <v>0</v>
      </c>
      <c r="H21" s="1781"/>
      <c r="I21" s="1781">
        <v>0</v>
      </c>
      <c r="J21" s="1782"/>
    </row>
    <row r="22" spans="1:11" ht="23.1" customHeight="1">
      <c r="A22" s="1771" t="s">
        <v>995</v>
      </c>
      <c r="B22" s="1772"/>
      <c r="C22" s="1779">
        <f t="shared" si="0"/>
        <v>14435</v>
      </c>
      <c r="D22" s="1779"/>
      <c r="E22" s="1781">
        <f>4655+3760+4100+1920</f>
        <v>14435</v>
      </c>
      <c r="F22" s="1781"/>
      <c r="G22" s="1781">
        <v>0</v>
      </c>
      <c r="H22" s="1781"/>
      <c r="I22" s="1781">
        <v>0</v>
      </c>
      <c r="J22" s="1782"/>
    </row>
    <row r="23" spans="1:11" ht="23.1" customHeight="1">
      <c r="A23" s="1771" t="s">
        <v>996</v>
      </c>
      <c r="B23" s="1772"/>
      <c r="C23" s="1779">
        <f t="shared" si="0"/>
        <v>0</v>
      </c>
      <c r="D23" s="1779"/>
      <c r="E23" s="1781">
        <v>0</v>
      </c>
      <c r="F23" s="1781"/>
      <c r="G23" s="1781">
        <v>0</v>
      </c>
      <c r="H23" s="1781"/>
      <c r="I23" s="1781">
        <v>0</v>
      </c>
      <c r="J23" s="1782"/>
    </row>
    <row r="24" spans="1:11" ht="23.1" customHeight="1">
      <c r="A24" s="1771" t="s">
        <v>997</v>
      </c>
      <c r="B24" s="1772"/>
      <c r="C24" s="1779">
        <f t="shared" si="0"/>
        <v>12</v>
      </c>
      <c r="D24" s="1779"/>
      <c r="E24" s="1781">
        <v>12</v>
      </c>
      <c r="F24" s="1781"/>
      <c r="G24" s="1781">
        <v>0</v>
      </c>
      <c r="H24" s="1781"/>
      <c r="I24" s="1781">
        <v>0</v>
      </c>
      <c r="J24" s="1782"/>
    </row>
    <row r="25" spans="1:11" ht="23.1" customHeight="1">
      <c r="A25" s="1771" t="s">
        <v>998</v>
      </c>
      <c r="B25" s="1772"/>
      <c r="C25" s="1779">
        <f t="shared" si="0"/>
        <v>60</v>
      </c>
      <c r="D25" s="1779"/>
      <c r="E25" s="1781">
        <v>60</v>
      </c>
      <c r="F25" s="1781"/>
      <c r="G25" s="1781">
        <v>0</v>
      </c>
      <c r="H25" s="1781"/>
      <c r="I25" s="1781">
        <v>0</v>
      </c>
      <c r="J25" s="1782"/>
    </row>
    <row r="26" spans="1:11" ht="23.1" customHeight="1">
      <c r="A26" s="1771" t="s">
        <v>999</v>
      </c>
      <c r="B26" s="1772"/>
      <c r="C26" s="1779">
        <f t="shared" si="0"/>
        <v>0</v>
      </c>
      <c r="D26" s="1779"/>
      <c r="E26" s="1781">
        <v>0</v>
      </c>
      <c r="F26" s="1781"/>
      <c r="G26" s="1781">
        <v>0</v>
      </c>
      <c r="H26" s="1781"/>
      <c r="I26" s="1781">
        <v>0</v>
      </c>
      <c r="J26" s="1782"/>
    </row>
    <row r="27" spans="1:11" ht="23.1" customHeight="1">
      <c r="A27" s="1771" t="s">
        <v>1000</v>
      </c>
      <c r="B27" s="1772"/>
      <c r="C27" s="1779">
        <f t="shared" si="0"/>
        <v>1800</v>
      </c>
      <c r="D27" s="1779"/>
      <c r="E27" s="1781">
        <v>1800</v>
      </c>
      <c r="F27" s="1781"/>
      <c r="G27" s="1781">
        <v>0</v>
      </c>
      <c r="H27" s="1781"/>
      <c r="I27" s="1781">
        <v>0</v>
      </c>
      <c r="J27" s="1782"/>
    </row>
    <row r="28" spans="1:11" ht="23.1" customHeight="1">
      <c r="A28" s="1771" t="s">
        <v>1001</v>
      </c>
      <c r="B28" s="1772"/>
      <c r="C28" s="1779">
        <f t="shared" si="0"/>
        <v>0</v>
      </c>
      <c r="D28" s="1779"/>
      <c r="E28" s="1781">
        <v>0</v>
      </c>
      <c r="F28" s="1781"/>
      <c r="G28" s="1781">
        <v>0</v>
      </c>
      <c r="H28" s="1781"/>
      <c r="I28" s="1781">
        <v>0</v>
      </c>
      <c r="J28" s="1782"/>
    </row>
    <row r="29" spans="1:11" ht="23.1" customHeight="1">
      <c r="A29" s="1771" t="s">
        <v>1002</v>
      </c>
      <c r="B29" s="1772"/>
      <c r="C29" s="1779">
        <f t="shared" si="0"/>
        <v>0</v>
      </c>
      <c r="D29" s="1779"/>
      <c r="E29" s="1781">
        <v>0</v>
      </c>
      <c r="F29" s="1781"/>
      <c r="G29" s="1781">
        <v>0</v>
      </c>
      <c r="H29" s="1781"/>
      <c r="I29" s="1781">
        <v>0</v>
      </c>
      <c r="J29" s="1782"/>
    </row>
    <row r="30" spans="1:11" ht="36" customHeight="1">
      <c r="A30" s="1771" t="s">
        <v>1003</v>
      </c>
      <c r="B30" s="1772"/>
      <c r="C30" s="1779">
        <f t="shared" si="0"/>
        <v>2</v>
      </c>
      <c r="D30" s="1779"/>
      <c r="E30" s="1781">
        <v>2</v>
      </c>
      <c r="F30" s="1781"/>
      <c r="G30" s="1781">
        <v>0</v>
      </c>
      <c r="H30" s="1781"/>
      <c r="I30" s="1781">
        <v>0</v>
      </c>
      <c r="J30" s="1782"/>
    </row>
    <row r="31" spans="1:11" ht="37.5" customHeight="1">
      <c r="A31" s="1771" t="s">
        <v>1004</v>
      </c>
      <c r="B31" s="1772"/>
      <c r="C31" s="1779">
        <f t="shared" si="0"/>
        <v>0</v>
      </c>
      <c r="D31" s="1779"/>
      <c r="E31" s="1781">
        <v>0</v>
      </c>
      <c r="F31" s="1781"/>
      <c r="G31" s="1781">
        <v>0</v>
      </c>
      <c r="H31" s="1781"/>
      <c r="I31" s="1781">
        <v>0</v>
      </c>
      <c r="J31" s="1782"/>
    </row>
    <row r="32" spans="1:11" ht="23.1" customHeight="1">
      <c r="A32" s="1771" t="s">
        <v>1005</v>
      </c>
      <c r="B32" s="1772"/>
      <c r="C32" s="1779">
        <f t="shared" si="0"/>
        <v>20</v>
      </c>
      <c r="D32" s="1779"/>
      <c r="E32" s="1781">
        <v>20</v>
      </c>
      <c r="F32" s="1781"/>
      <c r="G32" s="1781">
        <v>0</v>
      </c>
      <c r="H32" s="1781"/>
      <c r="I32" s="1781">
        <v>0</v>
      </c>
      <c r="J32" s="1782"/>
    </row>
    <row r="33" spans="1:10" ht="23.1" customHeight="1">
      <c r="A33" s="1771" t="s">
        <v>1006</v>
      </c>
      <c r="B33" s="1772"/>
      <c r="C33" s="1779">
        <f t="shared" si="0"/>
        <v>0</v>
      </c>
      <c r="D33" s="1779"/>
      <c r="E33" s="1781">
        <v>0</v>
      </c>
      <c r="F33" s="1781"/>
      <c r="G33" s="1781">
        <v>0</v>
      </c>
      <c r="H33" s="1781"/>
      <c r="I33" s="1781">
        <v>0</v>
      </c>
      <c r="J33" s="1782"/>
    </row>
    <row r="34" spans="1:10" ht="23.1" customHeight="1" thickBot="1">
      <c r="A34" s="1774" t="s">
        <v>1007</v>
      </c>
      <c r="B34" s="1775"/>
      <c r="C34" s="1779">
        <f t="shared" si="0"/>
        <v>0</v>
      </c>
      <c r="D34" s="1779"/>
      <c r="E34" s="1784">
        <v>0</v>
      </c>
      <c r="F34" s="1784"/>
      <c r="G34" s="1781">
        <v>0</v>
      </c>
      <c r="H34" s="1781"/>
      <c r="I34" s="1784">
        <v>0</v>
      </c>
      <c r="J34" s="1785"/>
    </row>
    <row r="35" spans="1:10">
      <c r="A35" s="79" t="s">
        <v>966</v>
      </c>
      <c r="B35" s="80" t="s">
        <v>967</v>
      </c>
      <c r="C35" s="77"/>
      <c r="D35" s="77"/>
      <c r="E35" s="81" t="s">
        <v>1008</v>
      </c>
      <c r="F35" s="81"/>
      <c r="G35" s="81" t="s">
        <v>968</v>
      </c>
      <c r="J35" s="81"/>
    </row>
    <row r="36" spans="1:10">
      <c r="A36" s="77"/>
      <c r="B36" s="77"/>
      <c r="E36" s="81" t="s">
        <v>1009</v>
      </c>
      <c r="F36" s="81"/>
      <c r="H36" s="1773" t="s">
        <v>2295</v>
      </c>
      <c r="I36" s="1773"/>
      <c r="J36" s="1773"/>
    </row>
    <row r="37" spans="1:10">
      <c r="A37" s="77"/>
      <c r="B37" s="77"/>
      <c r="E37" s="81"/>
      <c r="F37" s="81"/>
      <c r="J37" s="81"/>
    </row>
    <row r="38" spans="1:10">
      <c r="A38" s="82" t="s">
        <v>1010</v>
      </c>
      <c r="B38" s="83"/>
    </row>
    <row r="39" spans="1:10">
      <c r="A39" s="82" t="s">
        <v>1011</v>
      </c>
      <c r="B39" s="83"/>
    </row>
    <row r="40" spans="1:10">
      <c r="A40" s="84" t="s">
        <v>1012</v>
      </c>
      <c r="B40" s="83"/>
    </row>
    <row r="41" spans="1:10">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B979525E-4432-4B5E-A3DA-B4D6D938A32F}"/>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6E995-3ABA-4177-A9A8-0899041FACD0}">
  <dimension ref="A1:K41"/>
  <sheetViews>
    <sheetView zoomScaleNormal="100" workbookViewId="0">
      <selection activeCell="H1" sqref="H1:J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47" t="s">
        <v>971</v>
      </c>
      <c r="B1" s="1748"/>
      <c r="G1" s="74" t="s">
        <v>871</v>
      </c>
      <c r="H1" s="1749" t="s">
        <v>972</v>
      </c>
      <c r="I1" s="1750"/>
      <c r="J1" s="1778"/>
      <c r="K1" s="967" t="s">
        <v>873</v>
      </c>
    </row>
    <row r="2" spans="1:11" ht="16.8" thickBot="1">
      <c r="A2" s="1747" t="s">
        <v>973</v>
      </c>
      <c r="B2" s="1748"/>
      <c r="C2" s="75" t="s">
        <v>974</v>
      </c>
      <c r="D2" s="76"/>
      <c r="G2" s="74" t="s">
        <v>975</v>
      </c>
      <c r="H2" s="1747" t="s">
        <v>976</v>
      </c>
      <c r="I2" s="1751"/>
      <c r="J2" s="1748"/>
    </row>
    <row r="3" spans="1:11" s="77" customFormat="1" ht="24.6">
      <c r="A3" s="1752" t="s">
        <v>977</v>
      </c>
      <c r="B3" s="1752"/>
      <c r="C3" s="1752"/>
      <c r="D3" s="1752"/>
      <c r="E3" s="1752"/>
      <c r="F3" s="1752"/>
      <c r="G3" s="1752"/>
      <c r="H3" s="1752"/>
      <c r="I3" s="1752"/>
      <c r="J3" s="1752"/>
    </row>
    <row r="4" spans="1:11" s="77" customFormat="1" ht="15">
      <c r="A4" s="1746"/>
      <c r="B4" s="1746"/>
      <c r="C4" s="1746"/>
      <c r="D4" s="1746"/>
      <c r="E4" s="1746"/>
      <c r="F4" s="1746"/>
    </row>
    <row r="5" spans="1:11" s="77" customFormat="1" ht="18.75" customHeight="1" thickBot="1">
      <c r="A5" s="1755" t="s">
        <v>2341</v>
      </c>
      <c r="B5" s="1755"/>
      <c r="C5" s="1755"/>
      <c r="D5" s="1755"/>
      <c r="E5" s="1755"/>
      <c r="F5" s="1755"/>
      <c r="G5" s="1755"/>
      <c r="H5" s="1755"/>
      <c r="I5" s="1755"/>
      <c r="J5" s="1755"/>
    </row>
    <row r="6" spans="1:11" s="78" customFormat="1" ht="24" customHeight="1">
      <c r="A6" s="1756" t="s">
        <v>978</v>
      </c>
      <c r="B6" s="1757"/>
      <c r="C6" s="1760" t="s">
        <v>979</v>
      </c>
      <c r="D6" s="1760"/>
      <c r="E6" s="1762" t="s">
        <v>980</v>
      </c>
      <c r="F6" s="1762"/>
      <c r="G6" s="1762"/>
      <c r="H6" s="1762"/>
      <c r="I6" s="1762"/>
      <c r="J6" s="1763"/>
    </row>
    <row r="7" spans="1:11" ht="15" customHeight="1">
      <c r="A7" s="1758"/>
      <c r="B7" s="1759"/>
      <c r="C7" s="1761"/>
      <c r="D7" s="1761"/>
      <c r="E7" s="1764" t="s">
        <v>981</v>
      </c>
      <c r="F7" s="1765"/>
      <c r="G7" s="1764" t="s">
        <v>982</v>
      </c>
      <c r="H7" s="1765"/>
      <c r="I7" s="1764" t="s">
        <v>983</v>
      </c>
      <c r="J7" s="1766"/>
      <c r="K7" s="78"/>
    </row>
    <row r="8" spans="1:11" ht="18" customHeight="1">
      <c r="A8" s="1758"/>
      <c r="B8" s="1759"/>
      <c r="C8" s="1761"/>
      <c r="D8" s="1761"/>
      <c r="E8" s="1765"/>
      <c r="F8" s="1765"/>
      <c r="G8" s="1765"/>
      <c r="H8" s="1765"/>
      <c r="I8" s="1764"/>
      <c r="J8" s="1766"/>
      <c r="K8" s="78"/>
    </row>
    <row r="9" spans="1:11" ht="17.25" customHeight="1">
      <c r="A9" s="1758"/>
      <c r="B9" s="1759"/>
      <c r="C9" s="1761"/>
      <c r="D9" s="1761"/>
      <c r="E9" s="1765"/>
      <c r="F9" s="1765"/>
      <c r="G9" s="1765"/>
      <c r="H9" s="1765"/>
      <c r="I9" s="1764"/>
      <c r="J9" s="1766"/>
      <c r="K9" s="78"/>
    </row>
    <row r="10" spans="1:11" s="78" customFormat="1" ht="15" customHeight="1">
      <c r="A10" s="1758"/>
      <c r="B10" s="1759"/>
      <c r="C10" s="1761"/>
      <c r="D10" s="1761"/>
      <c r="E10" s="1765"/>
      <c r="F10" s="1765"/>
      <c r="G10" s="1765"/>
      <c r="H10" s="1765"/>
      <c r="I10" s="1764"/>
      <c r="J10" s="1766"/>
    </row>
    <row r="11" spans="1:11" s="78" customFormat="1" ht="23.1" customHeight="1">
      <c r="A11" s="1767" t="s">
        <v>984</v>
      </c>
      <c r="B11" s="1768"/>
      <c r="C11" s="1779">
        <f>SUM(E11:J11)</f>
        <v>37599</v>
      </c>
      <c r="D11" s="1779"/>
      <c r="E11" s="1779">
        <f>SUM(E12:F34)</f>
        <v>31989</v>
      </c>
      <c r="F11" s="1779"/>
      <c r="G11" s="1779">
        <f>SUM(G12:H34)</f>
        <v>0</v>
      </c>
      <c r="H11" s="1779"/>
      <c r="I11" s="1779">
        <f>SUM(I12:J34)</f>
        <v>5610</v>
      </c>
      <c r="J11" s="1780"/>
      <c r="K11" s="969"/>
    </row>
    <row r="12" spans="1:11" s="78" customFormat="1" ht="23.1" customHeight="1">
      <c r="A12" s="1753" t="s">
        <v>985</v>
      </c>
      <c r="B12" s="1754"/>
      <c r="C12" s="1779">
        <f t="shared" ref="C12:C34" si="0">SUM(E12:J12)</f>
        <v>7376</v>
      </c>
      <c r="D12" s="1779"/>
      <c r="E12" s="1781">
        <v>3820</v>
      </c>
      <c r="F12" s="1781"/>
      <c r="G12" s="1781">
        <v>0</v>
      </c>
      <c r="H12" s="1781"/>
      <c r="I12" s="1781">
        <v>3556</v>
      </c>
      <c r="J12" s="1782"/>
    </row>
    <row r="13" spans="1:11" s="78" customFormat="1" ht="23.1" customHeight="1">
      <c r="A13" s="1753" t="s">
        <v>986</v>
      </c>
      <c r="B13" s="1754"/>
      <c r="C13" s="1779">
        <f t="shared" si="0"/>
        <v>4536</v>
      </c>
      <c r="D13" s="1779"/>
      <c r="E13" s="1781">
        <v>4536</v>
      </c>
      <c r="F13" s="1781"/>
      <c r="G13" s="1781">
        <v>0</v>
      </c>
      <c r="H13" s="1781"/>
      <c r="I13" s="1781">
        <v>0</v>
      </c>
      <c r="J13" s="1782"/>
    </row>
    <row r="14" spans="1:11" s="78" customFormat="1" ht="23.1" customHeight="1">
      <c r="A14" s="1753" t="s">
        <v>987</v>
      </c>
      <c r="B14" s="1754"/>
      <c r="C14" s="1779">
        <f t="shared" si="0"/>
        <v>2220</v>
      </c>
      <c r="D14" s="1779"/>
      <c r="E14" s="1781">
        <v>2200</v>
      </c>
      <c r="F14" s="1781"/>
      <c r="G14" s="1781">
        <v>0</v>
      </c>
      <c r="H14" s="1781"/>
      <c r="I14" s="1781">
        <v>20</v>
      </c>
      <c r="J14" s="1782"/>
    </row>
    <row r="15" spans="1:11" s="78" customFormat="1" ht="23.1" customHeight="1">
      <c r="A15" s="1753" t="s">
        <v>988</v>
      </c>
      <c r="B15" s="1754"/>
      <c r="C15" s="1779">
        <f t="shared" si="0"/>
        <v>1980</v>
      </c>
      <c r="D15" s="1779"/>
      <c r="E15" s="1781">
        <v>1980</v>
      </c>
      <c r="F15" s="1781"/>
      <c r="G15" s="1781">
        <v>0</v>
      </c>
      <c r="H15" s="1781"/>
      <c r="I15" s="1781">
        <v>0</v>
      </c>
      <c r="J15" s="1782"/>
    </row>
    <row r="16" spans="1:11" s="78" customFormat="1" ht="23.1" customHeight="1">
      <c r="A16" s="1753" t="s">
        <v>989</v>
      </c>
      <c r="B16" s="1754"/>
      <c r="C16" s="1779">
        <f t="shared" si="0"/>
        <v>2555</v>
      </c>
      <c r="D16" s="1779"/>
      <c r="E16" s="1781">
        <v>1095</v>
      </c>
      <c r="F16" s="1781"/>
      <c r="G16" s="1781">
        <v>0</v>
      </c>
      <c r="H16" s="1781"/>
      <c r="I16" s="1781">
        <v>1460</v>
      </c>
      <c r="J16" s="1782"/>
    </row>
    <row r="17" spans="1:11" ht="23.1" customHeight="1">
      <c r="A17" s="1753" t="s">
        <v>990</v>
      </c>
      <c r="B17" s="1754"/>
      <c r="C17" s="1779">
        <f t="shared" si="0"/>
        <v>1507</v>
      </c>
      <c r="D17" s="1779"/>
      <c r="E17" s="1781">
        <v>1507</v>
      </c>
      <c r="F17" s="1781"/>
      <c r="G17" s="1781">
        <v>0</v>
      </c>
      <c r="H17" s="1781"/>
      <c r="I17" s="1781">
        <v>0</v>
      </c>
      <c r="J17" s="1782"/>
      <c r="K17" s="78"/>
    </row>
    <row r="18" spans="1:11" ht="23.1" customHeight="1">
      <c r="A18" s="1753" t="s">
        <v>991</v>
      </c>
      <c r="B18" s="1754"/>
      <c r="C18" s="1779">
        <f t="shared" si="0"/>
        <v>3454</v>
      </c>
      <c r="D18" s="1779"/>
      <c r="E18" s="1781">
        <v>2880</v>
      </c>
      <c r="F18" s="1781"/>
      <c r="G18" s="1781">
        <v>0</v>
      </c>
      <c r="H18" s="1781"/>
      <c r="I18" s="1781">
        <v>574</v>
      </c>
      <c r="J18" s="1782"/>
      <c r="K18" s="78"/>
    </row>
    <row r="19" spans="1:11" ht="23.1" customHeight="1">
      <c r="A19" s="1753" t="s">
        <v>992</v>
      </c>
      <c r="B19" s="1754"/>
      <c r="C19" s="1779">
        <f t="shared" si="0"/>
        <v>0</v>
      </c>
      <c r="D19" s="1779"/>
      <c r="E19" s="1781">
        <v>0</v>
      </c>
      <c r="F19" s="1781"/>
      <c r="G19" s="1781">
        <v>0</v>
      </c>
      <c r="H19" s="1781"/>
      <c r="I19" s="1781">
        <v>0</v>
      </c>
      <c r="J19" s="1782"/>
    </row>
    <row r="20" spans="1:11" ht="23.1" customHeight="1">
      <c r="A20" s="1753" t="s">
        <v>993</v>
      </c>
      <c r="B20" s="1754"/>
      <c r="C20" s="1779">
        <f t="shared" si="0"/>
        <v>1277</v>
      </c>
      <c r="D20" s="1779"/>
      <c r="E20" s="1781">
        <v>1277</v>
      </c>
      <c r="F20" s="1781"/>
      <c r="G20" s="1781">
        <v>0</v>
      </c>
      <c r="H20" s="1781"/>
      <c r="I20" s="1781">
        <v>0</v>
      </c>
      <c r="J20" s="1782"/>
    </row>
    <row r="21" spans="1:11" ht="23.1" customHeight="1">
      <c r="A21" s="1753" t="s">
        <v>994</v>
      </c>
      <c r="B21" s="1754"/>
      <c r="C21" s="1779">
        <f t="shared" si="0"/>
        <v>30</v>
      </c>
      <c r="D21" s="1779"/>
      <c r="E21" s="1781">
        <v>30</v>
      </c>
      <c r="F21" s="1781"/>
      <c r="G21" s="1781">
        <v>0</v>
      </c>
      <c r="H21" s="1781"/>
      <c r="I21" s="1781">
        <v>0</v>
      </c>
      <c r="J21" s="1782"/>
    </row>
    <row r="22" spans="1:11" ht="23.1" customHeight="1">
      <c r="A22" s="1771" t="s">
        <v>995</v>
      </c>
      <c r="B22" s="1772"/>
      <c r="C22" s="1779">
        <f t="shared" si="0"/>
        <v>11829</v>
      </c>
      <c r="D22" s="1779"/>
      <c r="E22" s="1781">
        <f>5865+2532+3432</f>
        <v>11829</v>
      </c>
      <c r="F22" s="1781"/>
      <c r="G22" s="1781">
        <v>0</v>
      </c>
      <c r="H22" s="1781"/>
      <c r="I22" s="1781">
        <v>0</v>
      </c>
      <c r="J22" s="1782"/>
    </row>
    <row r="23" spans="1:11" ht="23.1" customHeight="1">
      <c r="A23" s="1771" t="s">
        <v>996</v>
      </c>
      <c r="B23" s="1772"/>
      <c r="C23" s="1779">
        <f t="shared" si="0"/>
        <v>0</v>
      </c>
      <c r="D23" s="1779"/>
      <c r="E23" s="1781">
        <v>0</v>
      </c>
      <c r="F23" s="1781"/>
      <c r="G23" s="1781">
        <v>0</v>
      </c>
      <c r="H23" s="1781"/>
      <c r="I23" s="1781">
        <v>0</v>
      </c>
      <c r="J23" s="1782"/>
    </row>
    <row r="24" spans="1:11" ht="23.1" customHeight="1">
      <c r="A24" s="1771" t="s">
        <v>997</v>
      </c>
      <c r="B24" s="1772"/>
      <c r="C24" s="1779">
        <f t="shared" si="0"/>
        <v>10</v>
      </c>
      <c r="D24" s="1779"/>
      <c r="E24" s="1781">
        <v>10</v>
      </c>
      <c r="F24" s="1781"/>
      <c r="G24" s="1781">
        <v>0</v>
      </c>
      <c r="H24" s="1781"/>
      <c r="I24" s="1781">
        <v>0</v>
      </c>
      <c r="J24" s="1782"/>
    </row>
    <row r="25" spans="1:11" ht="23.1" customHeight="1">
      <c r="A25" s="1771" t="s">
        <v>998</v>
      </c>
      <c r="B25" s="1772"/>
      <c r="C25" s="1779">
        <f t="shared" si="0"/>
        <v>20</v>
      </c>
      <c r="D25" s="1779"/>
      <c r="E25" s="1781">
        <v>20</v>
      </c>
      <c r="F25" s="1781"/>
      <c r="G25" s="1781">
        <v>0</v>
      </c>
      <c r="H25" s="1781"/>
      <c r="I25" s="1781">
        <v>0</v>
      </c>
      <c r="J25" s="1782"/>
    </row>
    <row r="26" spans="1:11" ht="23.1" customHeight="1">
      <c r="A26" s="1771" t="s">
        <v>999</v>
      </c>
      <c r="B26" s="1772"/>
      <c r="C26" s="1779">
        <f t="shared" si="0"/>
        <v>0</v>
      </c>
      <c r="D26" s="1779"/>
      <c r="E26" s="1781">
        <v>0</v>
      </c>
      <c r="F26" s="1781"/>
      <c r="G26" s="1781">
        <v>0</v>
      </c>
      <c r="H26" s="1781"/>
      <c r="I26" s="1781">
        <v>0</v>
      </c>
      <c r="J26" s="1782"/>
    </row>
    <row r="27" spans="1:11" ht="23.1" customHeight="1">
      <c r="A27" s="1771" t="s">
        <v>1000</v>
      </c>
      <c r="B27" s="1772"/>
      <c r="C27" s="1779">
        <f t="shared" si="0"/>
        <v>800</v>
      </c>
      <c r="D27" s="1779"/>
      <c r="E27" s="1781">
        <v>800</v>
      </c>
      <c r="F27" s="1781"/>
      <c r="G27" s="1781">
        <v>0</v>
      </c>
      <c r="H27" s="1781"/>
      <c r="I27" s="1781">
        <v>0</v>
      </c>
      <c r="J27" s="1782"/>
    </row>
    <row r="28" spans="1:11" ht="23.1" customHeight="1">
      <c r="A28" s="1771" t="s">
        <v>1001</v>
      </c>
      <c r="B28" s="1772"/>
      <c r="C28" s="1779">
        <f t="shared" si="0"/>
        <v>0</v>
      </c>
      <c r="D28" s="1779"/>
      <c r="E28" s="1781">
        <v>0</v>
      </c>
      <c r="F28" s="1781"/>
      <c r="G28" s="1781">
        <v>0</v>
      </c>
      <c r="H28" s="1781"/>
      <c r="I28" s="1781">
        <v>0</v>
      </c>
      <c r="J28" s="1782"/>
    </row>
    <row r="29" spans="1:11" ht="23.1" customHeight="1">
      <c r="A29" s="1771" t="s">
        <v>1002</v>
      </c>
      <c r="B29" s="1772"/>
      <c r="C29" s="1779">
        <f t="shared" si="0"/>
        <v>0</v>
      </c>
      <c r="D29" s="1779"/>
      <c r="E29" s="1781">
        <v>0</v>
      </c>
      <c r="F29" s="1781"/>
      <c r="G29" s="1781">
        <v>0</v>
      </c>
      <c r="H29" s="1781"/>
      <c r="I29" s="1781">
        <v>0</v>
      </c>
      <c r="J29" s="1782"/>
    </row>
    <row r="30" spans="1:11" ht="23.4" customHeight="1">
      <c r="A30" s="1771" t="s">
        <v>1003</v>
      </c>
      <c r="B30" s="1772"/>
      <c r="C30" s="1779">
        <f t="shared" si="0"/>
        <v>5</v>
      </c>
      <c r="D30" s="1779"/>
      <c r="E30" s="1781">
        <v>5</v>
      </c>
      <c r="F30" s="1781"/>
      <c r="G30" s="1781">
        <v>0</v>
      </c>
      <c r="H30" s="1781"/>
      <c r="I30" s="1781">
        <v>0</v>
      </c>
      <c r="J30" s="1782"/>
    </row>
    <row r="31" spans="1:11" ht="37.5" customHeight="1">
      <c r="A31" s="1771" t="s">
        <v>1004</v>
      </c>
      <c r="B31" s="1772"/>
      <c r="C31" s="1779">
        <f t="shared" si="0"/>
        <v>0</v>
      </c>
      <c r="D31" s="1779"/>
      <c r="E31" s="1781">
        <v>0</v>
      </c>
      <c r="F31" s="1781"/>
      <c r="G31" s="1781">
        <v>0</v>
      </c>
      <c r="H31" s="1781"/>
      <c r="I31" s="1781">
        <v>0</v>
      </c>
      <c r="J31" s="1782"/>
    </row>
    <row r="32" spans="1:11" ht="23.1" customHeight="1">
      <c r="A32" s="1771" t="s">
        <v>1005</v>
      </c>
      <c r="B32" s="1772"/>
      <c r="C32" s="1779">
        <f t="shared" si="0"/>
        <v>0</v>
      </c>
      <c r="D32" s="1779"/>
      <c r="E32" s="1781">
        <v>0</v>
      </c>
      <c r="F32" s="1781"/>
      <c r="G32" s="1781">
        <v>0</v>
      </c>
      <c r="H32" s="1781"/>
      <c r="I32" s="1781">
        <v>0</v>
      </c>
      <c r="J32" s="1782"/>
    </row>
    <row r="33" spans="1:10" ht="23.1" customHeight="1">
      <c r="A33" s="1771" t="s">
        <v>1006</v>
      </c>
      <c r="B33" s="1772"/>
      <c r="C33" s="1779">
        <f t="shared" si="0"/>
        <v>0</v>
      </c>
      <c r="D33" s="1779"/>
      <c r="E33" s="1781">
        <v>0</v>
      </c>
      <c r="F33" s="1781"/>
      <c r="G33" s="1781">
        <v>0</v>
      </c>
      <c r="H33" s="1781"/>
      <c r="I33" s="1781">
        <v>0</v>
      </c>
      <c r="J33" s="1782"/>
    </row>
    <row r="34" spans="1:10" ht="23.1" customHeight="1" thickBot="1">
      <c r="A34" s="1774" t="s">
        <v>1007</v>
      </c>
      <c r="B34" s="1775"/>
      <c r="C34" s="1783">
        <f t="shared" si="0"/>
        <v>0</v>
      </c>
      <c r="D34" s="1783"/>
      <c r="E34" s="1784">
        <v>0</v>
      </c>
      <c r="F34" s="1784"/>
      <c r="G34" s="1784">
        <v>0</v>
      </c>
      <c r="H34" s="1784"/>
      <c r="I34" s="1784">
        <v>0</v>
      </c>
      <c r="J34" s="1785"/>
    </row>
    <row r="35" spans="1:10">
      <c r="A35" s="79" t="s">
        <v>966</v>
      </c>
      <c r="B35" s="80" t="s">
        <v>967</v>
      </c>
      <c r="C35" s="77"/>
      <c r="D35" s="77"/>
      <c r="E35" s="81" t="s">
        <v>1008</v>
      </c>
      <c r="F35" s="81"/>
      <c r="G35" s="81" t="s">
        <v>968</v>
      </c>
      <c r="J35" s="81"/>
    </row>
    <row r="36" spans="1:10">
      <c r="A36" s="77"/>
      <c r="B36" s="77"/>
      <c r="E36" s="81" t="s">
        <v>1009</v>
      </c>
      <c r="F36" s="81"/>
      <c r="H36" s="1773" t="s">
        <v>2342</v>
      </c>
      <c r="I36" s="1773"/>
      <c r="J36" s="1773"/>
    </row>
    <row r="37" spans="1:10">
      <c r="A37" s="77"/>
      <c r="B37" s="77"/>
      <c r="E37" s="81"/>
      <c r="F37" s="81"/>
      <c r="J37" s="81"/>
    </row>
    <row r="38" spans="1:10">
      <c r="A38" s="82" t="s">
        <v>1010</v>
      </c>
      <c r="B38" s="83"/>
    </row>
    <row r="39" spans="1:10">
      <c r="A39" s="82" t="s">
        <v>1011</v>
      </c>
      <c r="B39" s="83"/>
    </row>
    <row r="40" spans="1:10">
      <c r="A40" s="84" t="s">
        <v>1012</v>
      </c>
      <c r="B40" s="83"/>
    </row>
    <row r="41" spans="1:10">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DE787878-F6B0-4048-96F3-21A13DBD4DD8}"/>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DB4AF-B5B9-4F0D-8965-908DFE9A6AE6}">
  <dimension ref="A1:K41"/>
  <sheetViews>
    <sheetView zoomScaleNormal="100" workbookViewId="0">
      <selection activeCell="H1" sqref="H1:J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47" t="s">
        <v>971</v>
      </c>
      <c r="B1" s="1748"/>
      <c r="G1" s="74" t="s">
        <v>871</v>
      </c>
      <c r="H1" s="1749" t="s">
        <v>972</v>
      </c>
      <c r="I1" s="1750"/>
      <c r="J1" s="1778"/>
      <c r="K1" s="967" t="s">
        <v>873</v>
      </c>
    </row>
    <row r="2" spans="1:11" ht="16.8" thickBot="1">
      <c r="A2" s="1747" t="s">
        <v>973</v>
      </c>
      <c r="B2" s="1748"/>
      <c r="C2" s="75" t="s">
        <v>974</v>
      </c>
      <c r="D2" s="76"/>
      <c r="G2" s="74" t="s">
        <v>975</v>
      </c>
      <c r="H2" s="1747" t="s">
        <v>976</v>
      </c>
      <c r="I2" s="1751"/>
      <c r="J2" s="1748"/>
    </row>
    <row r="3" spans="1:11" s="77" customFormat="1" ht="24.6">
      <c r="A3" s="1752" t="s">
        <v>977</v>
      </c>
      <c r="B3" s="1752"/>
      <c r="C3" s="1752"/>
      <c r="D3" s="1752"/>
      <c r="E3" s="1752"/>
      <c r="F3" s="1752"/>
      <c r="G3" s="1752"/>
      <c r="H3" s="1752"/>
      <c r="I3" s="1752"/>
      <c r="J3" s="1752"/>
    </row>
    <row r="4" spans="1:11" s="77" customFormat="1" ht="15">
      <c r="A4" s="1746"/>
      <c r="B4" s="1746"/>
      <c r="C4" s="1746"/>
      <c r="D4" s="1746"/>
      <c r="E4" s="1746"/>
      <c r="F4" s="1746"/>
    </row>
    <row r="5" spans="1:11" s="77" customFormat="1" ht="18.75" customHeight="1" thickBot="1">
      <c r="A5" s="1755" t="s">
        <v>2343</v>
      </c>
      <c r="B5" s="1755"/>
      <c r="C5" s="1755"/>
      <c r="D5" s="1755"/>
      <c r="E5" s="1755"/>
      <c r="F5" s="1755"/>
      <c r="G5" s="1755"/>
      <c r="H5" s="1755"/>
      <c r="I5" s="1755"/>
      <c r="J5" s="1755"/>
    </row>
    <row r="6" spans="1:11" s="78" customFormat="1" ht="24" customHeight="1">
      <c r="A6" s="1756" t="s">
        <v>978</v>
      </c>
      <c r="B6" s="1757"/>
      <c r="C6" s="1760" t="s">
        <v>979</v>
      </c>
      <c r="D6" s="1760"/>
      <c r="E6" s="1762" t="s">
        <v>980</v>
      </c>
      <c r="F6" s="1762"/>
      <c r="G6" s="1762"/>
      <c r="H6" s="1762"/>
      <c r="I6" s="1762"/>
      <c r="J6" s="1763"/>
    </row>
    <row r="7" spans="1:11" ht="15" customHeight="1">
      <c r="A7" s="1758"/>
      <c r="B7" s="1759"/>
      <c r="C7" s="1761"/>
      <c r="D7" s="1761"/>
      <c r="E7" s="1764" t="s">
        <v>981</v>
      </c>
      <c r="F7" s="1765"/>
      <c r="G7" s="1764" t="s">
        <v>982</v>
      </c>
      <c r="H7" s="1765"/>
      <c r="I7" s="1764" t="s">
        <v>983</v>
      </c>
      <c r="J7" s="1766"/>
      <c r="K7" s="78"/>
    </row>
    <row r="8" spans="1:11" ht="18" customHeight="1">
      <c r="A8" s="1758"/>
      <c r="B8" s="1759"/>
      <c r="C8" s="1761"/>
      <c r="D8" s="1761"/>
      <c r="E8" s="1765"/>
      <c r="F8" s="1765"/>
      <c r="G8" s="1765"/>
      <c r="H8" s="1765"/>
      <c r="I8" s="1764"/>
      <c r="J8" s="1766"/>
      <c r="K8" s="78"/>
    </row>
    <row r="9" spans="1:11" ht="17.25" customHeight="1">
      <c r="A9" s="1758"/>
      <c r="B9" s="1759"/>
      <c r="C9" s="1761"/>
      <c r="D9" s="1761"/>
      <c r="E9" s="1765"/>
      <c r="F9" s="1765"/>
      <c r="G9" s="1765"/>
      <c r="H9" s="1765"/>
      <c r="I9" s="1764"/>
      <c r="J9" s="1766"/>
      <c r="K9" s="78"/>
    </row>
    <row r="10" spans="1:11" s="78" customFormat="1" ht="15" customHeight="1">
      <c r="A10" s="1758"/>
      <c r="B10" s="1759"/>
      <c r="C10" s="1761"/>
      <c r="D10" s="1761"/>
      <c r="E10" s="1765"/>
      <c r="F10" s="1765"/>
      <c r="G10" s="1765"/>
      <c r="H10" s="1765"/>
      <c r="I10" s="1764"/>
      <c r="J10" s="1766"/>
    </row>
    <row r="11" spans="1:11" s="78" customFormat="1" ht="23.1" customHeight="1">
      <c r="A11" s="1767" t="s">
        <v>984</v>
      </c>
      <c r="B11" s="1768"/>
      <c r="C11" s="1779">
        <f>SUM(E11:J11)</f>
        <v>14015</v>
      </c>
      <c r="D11" s="1779"/>
      <c r="E11" s="1779">
        <f>SUM(E12:F34)</f>
        <v>14015</v>
      </c>
      <c r="F11" s="1779"/>
      <c r="G11" s="1779">
        <f>SUM(G12:H34)</f>
        <v>0</v>
      </c>
      <c r="H11" s="1779"/>
      <c r="I11" s="1779">
        <f>SUM(I12:J34)</f>
        <v>0</v>
      </c>
      <c r="J11" s="1780"/>
      <c r="K11" s="969"/>
    </row>
    <row r="12" spans="1:11" s="78" customFormat="1" ht="23.1" customHeight="1">
      <c r="A12" s="1753" t="s">
        <v>985</v>
      </c>
      <c r="B12" s="1754"/>
      <c r="C12" s="1779">
        <f t="shared" ref="C12:C34" si="0">SUM(E12:J12)</f>
        <v>4070</v>
      </c>
      <c r="D12" s="1779"/>
      <c r="E12" s="1781">
        <v>4070</v>
      </c>
      <c r="F12" s="1781"/>
      <c r="G12" s="1781">
        <v>0</v>
      </c>
      <c r="H12" s="1781"/>
      <c r="I12" s="1781">
        <v>0</v>
      </c>
      <c r="J12" s="1782"/>
    </row>
    <row r="13" spans="1:11" s="78" customFormat="1" ht="23.1" customHeight="1">
      <c r="A13" s="1753" t="s">
        <v>986</v>
      </c>
      <c r="B13" s="1754"/>
      <c r="C13" s="1779">
        <f t="shared" si="0"/>
        <v>3600</v>
      </c>
      <c r="D13" s="1779"/>
      <c r="E13" s="1781">
        <v>3600</v>
      </c>
      <c r="F13" s="1781"/>
      <c r="G13" s="1781">
        <v>0</v>
      </c>
      <c r="H13" s="1781"/>
      <c r="I13" s="1781">
        <v>0</v>
      </c>
      <c r="J13" s="1782"/>
    </row>
    <row r="14" spans="1:11" s="78" customFormat="1" ht="23.1" customHeight="1">
      <c r="A14" s="1753" t="s">
        <v>987</v>
      </c>
      <c r="B14" s="1754"/>
      <c r="C14" s="1779">
        <f t="shared" si="0"/>
        <v>0</v>
      </c>
      <c r="D14" s="1779"/>
      <c r="E14" s="1781">
        <v>0</v>
      </c>
      <c r="F14" s="1781"/>
      <c r="G14" s="1781">
        <v>0</v>
      </c>
      <c r="H14" s="1781"/>
      <c r="I14" s="1781">
        <v>0</v>
      </c>
      <c r="J14" s="1782"/>
    </row>
    <row r="15" spans="1:11" s="78" customFormat="1" ht="23.1" customHeight="1">
      <c r="A15" s="1753" t="s">
        <v>988</v>
      </c>
      <c r="B15" s="1754"/>
      <c r="C15" s="1779">
        <f t="shared" si="0"/>
        <v>410</v>
      </c>
      <c r="D15" s="1779"/>
      <c r="E15" s="1781">
        <v>410</v>
      </c>
      <c r="F15" s="1781"/>
      <c r="G15" s="1781">
        <v>0</v>
      </c>
      <c r="H15" s="1781"/>
      <c r="I15" s="1781">
        <v>0</v>
      </c>
      <c r="J15" s="1782"/>
    </row>
    <row r="16" spans="1:11" s="78" customFormat="1" ht="23.1" customHeight="1">
      <c r="A16" s="1753" t="s">
        <v>989</v>
      </c>
      <c r="B16" s="1754"/>
      <c r="C16" s="1779">
        <f t="shared" si="0"/>
        <v>2750</v>
      </c>
      <c r="D16" s="1779"/>
      <c r="E16" s="1781">
        <v>2750</v>
      </c>
      <c r="F16" s="1781"/>
      <c r="G16" s="1781">
        <v>0</v>
      </c>
      <c r="H16" s="1781"/>
      <c r="I16" s="1781">
        <v>0</v>
      </c>
      <c r="J16" s="1782"/>
    </row>
    <row r="17" spans="1:11" ht="23.1" customHeight="1">
      <c r="A17" s="1753" t="s">
        <v>990</v>
      </c>
      <c r="B17" s="1754"/>
      <c r="C17" s="1779">
        <f t="shared" si="0"/>
        <v>0</v>
      </c>
      <c r="D17" s="1779"/>
      <c r="E17" s="1781">
        <v>0</v>
      </c>
      <c r="F17" s="1781"/>
      <c r="G17" s="1781">
        <v>0</v>
      </c>
      <c r="H17" s="1781"/>
      <c r="I17" s="1781">
        <v>0</v>
      </c>
      <c r="J17" s="1782"/>
      <c r="K17" s="78"/>
    </row>
    <row r="18" spans="1:11" ht="23.1" customHeight="1">
      <c r="A18" s="1753" t="s">
        <v>991</v>
      </c>
      <c r="B18" s="1754"/>
      <c r="C18" s="1779">
        <f t="shared" si="0"/>
        <v>1855</v>
      </c>
      <c r="D18" s="1779"/>
      <c r="E18" s="1781">
        <v>1855</v>
      </c>
      <c r="F18" s="1781"/>
      <c r="G18" s="1781">
        <v>0</v>
      </c>
      <c r="H18" s="1781"/>
      <c r="I18" s="1781">
        <v>0</v>
      </c>
      <c r="J18" s="1782"/>
      <c r="K18" s="78"/>
    </row>
    <row r="19" spans="1:11" ht="23.1" customHeight="1">
      <c r="A19" s="1753" t="s">
        <v>992</v>
      </c>
      <c r="B19" s="1754"/>
      <c r="C19" s="1779">
        <f t="shared" si="0"/>
        <v>0</v>
      </c>
      <c r="D19" s="1779"/>
      <c r="E19" s="1781">
        <v>0</v>
      </c>
      <c r="F19" s="1781"/>
      <c r="G19" s="1781">
        <v>0</v>
      </c>
      <c r="H19" s="1781"/>
      <c r="I19" s="1781">
        <v>0</v>
      </c>
      <c r="J19" s="1782"/>
    </row>
    <row r="20" spans="1:11" ht="23.1" customHeight="1">
      <c r="A20" s="1753" t="s">
        <v>993</v>
      </c>
      <c r="B20" s="1754"/>
      <c r="C20" s="1779">
        <f t="shared" si="0"/>
        <v>1250</v>
      </c>
      <c r="D20" s="1779"/>
      <c r="E20" s="1781">
        <v>1250</v>
      </c>
      <c r="F20" s="1781"/>
      <c r="G20" s="1781">
        <v>0</v>
      </c>
      <c r="H20" s="1781"/>
      <c r="I20" s="1781">
        <v>0</v>
      </c>
      <c r="J20" s="1782"/>
    </row>
    <row r="21" spans="1:11" ht="23.1" customHeight="1">
      <c r="A21" s="1753" t="s">
        <v>994</v>
      </c>
      <c r="B21" s="1754"/>
      <c r="C21" s="1779">
        <f t="shared" si="0"/>
        <v>30</v>
      </c>
      <c r="D21" s="1779"/>
      <c r="E21" s="1781">
        <v>30</v>
      </c>
      <c r="F21" s="1781"/>
      <c r="G21" s="1781">
        <v>0</v>
      </c>
      <c r="H21" s="1781"/>
      <c r="I21" s="1781">
        <v>0</v>
      </c>
      <c r="J21" s="1782"/>
    </row>
    <row r="22" spans="1:11" ht="23.1" customHeight="1">
      <c r="A22" s="1771" t="s">
        <v>995</v>
      </c>
      <c r="B22" s="1772"/>
      <c r="C22" s="1779">
        <f t="shared" si="0"/>
        <v>0</v>
      </c>
      <c r="D22" s="1779"/>
      <c r="E22" s="1781">
        <v>0</v>
      </c>
      <c r="F22" s="1781"/>
      <c r="G22" s="1781">
        <v>0</v>
      </c>
      <c r="H22" s="1781"/>
      <c r="I22" s="1781">
        <v>0</v>
      </c>
      <c r="J22" s="1782"/>
    </row>
    <row r="23" spans="1:11" ht="23.1" customHeight="1">
      <c r="A23" s="1771" t="s">
        <v>996</v>
      </c>
      <c r="B23" s="1772"/>
      <c r="C23" s="1779">
        <f t="shared" si="0"/>
        <v>0</v>
      </c>
      <c r="D23" s="1779"/>
      <c r="E23" s="1781">
        <v>0</v>
      </c>
      <c r="F23" s="1781"/>
      <c r="G23" s="1781">
        <v>0</v>
      </c>
      <c r="H23" s="1781"/>
      <c r="I23" s="1781">
        <v>0</v>
      </c>
      <c r="J23" s="1782"/>
    </row>
    <row r="24" spans="1:11" ht="23.1" customHeight="1">
      <c r="A24" s="1771" t="s">
        <v>997</v>
      </c>
      <c r="B24" s="1772"/>
      <c r="C24" s="1779">
        <f t="shared" si="0"/>
        <v>0</v>
      </c>
      <c r="D24" s="1779"/>
      <c r="E24" s="1781">
        <v>0</v>
      </c>
      <c r="F24" s="1781"/>
      <c r="G24" s="1781">
        <v>0</v>
      </c>
      <c r="H24" s="1781"/>
      <c r="I24" s="1781">
        <v>0</v>
      </c>
      <c r="J24" s="1782"/>
    </row>
    <row r="25" spans="1:11" ht="23.1" customHeight="1">
      <c r="A25" s="1771" t="s">
        <v>998</v>
      </c>
      <c r="B25" s="1772"/>
      <c r="C25" s="1779">
        <f t="shared" si="0"/>
        <v>0</v>
      </c>
      <c r="D25" s="1779"/>
      <c r="E25" s="1781">
        <v>0</v>
      </c>
      <c r="F25" s="1781"/>
      <c r="G25" s="1781">
        <v>0</v>
      </c>
      <c r="H25" s="1781"/>
      <c r="I25" s="1781">
        <v>0</v>
      </c>
      <c r="J25" s="1782"/>
    </row>
    <row r="26" spans="1:11" ht="23.1" customHeight="1">
      <c r="A26" s="1771" t="s">
        <v>999</v>
      </c>
      <c r="B26" s="1772"/>
      <c r="C26" s="1779">
        <f t="shared" si="0"/>
        <v>0</v>
      </c>
      <c r="D26" s="1779"/>
      <c r="E26" s="1781">
        <v>0</v>
      </c>
      <c r="F26" s="1781"/>
      <c r="G26" s="1781">
        <v>0</v>
      </c>
      <c r="H26" s="1781"/>
      <c r="I26" s="1781">
        <v>0</v>
      </c>
      <c r="J26" s="1782"/>
    </row>
    <row r="27" spans="1:11" ht="23.1" customHeight="1">
      <c r="A27" s="1771" t="s">
        <v>1000</v>
      </c>
      <c r="B27" s="1772"/>
      <c r="C27" s="1779">
        <f t="shared" si="0"/>
        <v>50</v>
      </c>
      <c r="D27" s="1779"/>
      <c r="E27" s="1781">
        <v>50</v>
      </c>
      <c r="F27" s="1781"/>
      <c r="G27" s="1781">
        <v>0</v>
      </c>
      <c r="H27" s="1781"/>
      <c r="I27" s="1781">
        <v>0</v>
      </c>
      <c r="J27" s="1782"/>
    </row>
    <row r="28" spans="1:11" ht="23.1" customHeight="1">
      <c r="A28" s="1771" t="s">
        <v>1001</v>
      </c>
      <c r="B28" s="1772"/>
      <c r="C28" s="1779">
        <f t="shared" si="0"/>
        <v>0</v>
      </c>
      <c r="D28" s="1779"/>
      <c r="E28" s="1781">
        <v>0</v>
      </c>
      <c r="F28" s="1781"/>
      <c r="G28" s="1781">
        <v>0</v>
      </c>
      <c r="H28" s="1781"/>
      <c r="I28" s="1781">
        <v>0</v>
      </c>
      <c r="J28" s="1782"/>
    </row>
    <row r="29" spans="1:11" ht="23.1" customHeight="1">
      <c r="A29" s="1771" t="s">
        <v>1002</v>
      </c>
      <c r="B29" s="1772"/>
      <c r="C29" s="1779">
        <f t="shared" si="0"/>
        <v>0</v>
      </c>
      <c r="D29" s="1779"/>
      <c r="E29" s="1781">
        <v>0</v>
      </c>
      <c r="F29" s="1781"/>
      <c r="G29" s="1781">
        <v>0</v>
      </c>
      <c r="H29" s="1781"/>
      <c r="I29" s="1781">
        <v>0</v>
      </c>
      <c r="J29" s="1782"/>
    </row>
    <row r="30" spans="1:11" ht="23.4" customHeight="1">
      <c r="A30" s="1771" t="s">
        <v>1003</v>
      </c>
      <c r="B30" s="1772"/>
      <c r="C30" s="1779">
        <f t="shared" si="0"/>
        <v>0</v>
      </c>
      <c r="D30" s="1779"/>
      <c r="E30" s="1781">
        <v>0</v>
      </c>
      <c r="F30" s="1781"/>
      <c r="G30" s="1781">
        <v>0</v>
      </c>
      <c r="H30" s="1781"/>
      <c r="I30" s="1781">
        <v>0</v>
      </c>
      <c r="J30" s="1782"/>
    </row>
    <row r="31" spans="1:11" ht="37.5" customHeight="1">
      <c r="A31" s="1771" t="s">
        <v>1004</v>
      </c>
      <c r="B31" s="1772"/>
      <c r="C31" s="1779">
        <f t="shared" si="0"/>
        <v>0</v>
      </c>
      <c r="D31" s="1779"/>
      <c r="E31" s="1781">
        <v>0</v>
      </c>
      <c r="F31" s="1781"/>
      <c r="G31" s="1781">
        <v>0</v>
      </c>
      <c r="H31" s="1781"/>
      <c r="I31" s="1781">
        <v>0</v>
      </c>
      <c r="J31" s="1782"/>
    </row>
    <row r="32" spans="1:11" ht="23.1" customHeight="1">
      <c r="A32" s="1771" t="s">
        <v>1005</v>
      </c>
      <c r="B32" s="1772"/>
      <c r="C32" s="1779">
        <f t="shared" si="0"/>
        <v>0</v>
      </c>
      <c r="D32" s="1779"/>
      <c r="E32" s="1781">
        <v>0</v>
      </c>
      <c r="F32" s="1781"/>
      <c r="G32" s="1781">
        <v>0</v>
      </c>
      <c r="H32" s="1781"/>
      <c r="I32" s="1781">
        <v>0</v>
      </c>
      <c r="J32" s="1782"/>
    </row>
    <row r="33" spans="1:10" ht="23.1" customHeight="1">
      <c r="A33" s="1771" t="s">
        <v>1006</v>
      </c>
      <c r="B33" s="1772"/>
      <c r="C33" s="1779">
        <f t="shared" si="0"/>
        <v>0</v>
      </c>
      <c r="D33" s="1779"/>
      <c r="E33" s="1781">
        <v>0</v>
      </c>
      <c r="F33" s="1781"/>
      <c r="G33" s="1781">
        <v>0</v>
      </c>
      <c r="H33" s="1781"/>
      <c r="I33" s="1781">
        <v>0</v>
      </c>
      <c r="J33" s="1782"/>
    </row>
    <row r="34" spans="1:10" ht="23.1" customHeight="1" thickBot="1">
      <c r="A34" s="1774" t="s">
        <v>1007</v>
      </c>
      <c r="B34" s="1775"/>
      <c r="C34" s="1783">
        <f t="shared" si="0"/>
        <v>0</v>
      </c>
      <c r="D34" s="1783"/>
      <c r="E34" s="1784">
        <v>0</v>
      </c>
      <c r="F34" s="1784"/>
      <c r="G34" s="1784">
        <v>0</v>
      </c>
      <c r="H34" s="1784"/>
      <c r="I34" s="1784">
        <v>0</v>
      </c>
      <c r="J34" s="1785"/>
    </row>
    <row r="35" spans="1:10">
      <c r="A35" s="79" t="s">
        <v>966</v>
      </c>
      <c r="B35" s="80" t="s">
        <v>967</v>
      </c>
      <c r="C35" s="77"/>
      <c r="D35" s="77"/>
      <c r="E35" s="81" t="s">
        <v>1008</v>
      </c>
      <c r="F35" s="81"/>
      <c r="G35" s="81" t="s">
        <v>968</v>
      </c>
      <c r="J35" s="81"/>
    </row>
    <row r="36" spans="1:10">
      <c r="A36" s="77"/>
      <c r="B36" s="77"/>
      <c r="E36" s="81" t="s">
        <v>1009</v>
      </c>
      <c r="F36" s="81"/>
      <c r="H36" s="1773" t="s">
        <v>2345</v>
      </c>
      <c r="I36" s="1773"/>
      <c r="J36" s="1773"/>
    </row>
    <row r="37" spans="1:10">
      <c r="A37" s="77"/>
      <c r="B37" s="77"/>
      <c r="E37" s="81"/>
      <c r="F37" s="81"/>
      <c r="J37" s="81"/>
    </row>
    <row r="38" spans="1:10">
      <c r="A38" s="82" t="s">
        <v>1010</v>
      </c>
      <c r="B38" s="83"/>
    </row>
    <row r="39" spans="1:10">
      <c r="A39" s="82" t="s">
        <v>1011</v>
      </c>
      <c r="B39" s="83"/>
    </row>
    <row r="40" spans="1:10">
      <c r="A40" s="84" t="s">
        <v>1012</v>
      </c>
      <c r="B40" s="83"/>
    </row>
    <row r="41" spans="1:10">
      <c r="A41" s="85"/>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3" type="noConversion"/>
  <hyperlinks>
    <hyperlink ref="K1" location="預告統計資料發布時間表!A1" display="回發布時間表" xr:uid="{245B97EE-3F49-46EB-8F0D-BD69DDF8B058}"/>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4.9989318521683403E-2"/>
  </sheetPr>
  <dimension ref="A1:B37"/>
  <sheetViews>
    <sheetView workbookViewId="0">
      <selection activeCell="E12" sqref="E12"/>
    </sheetView>
  </sheetViews>
  <sheetFormatPr defaultRowHeight="16.2"/>
  <cols>
    <col min="1" max="1" width="93.6640625" customWidth="1"/>
  </cols>
  <sheetData>
    <row r="1" spans="1:2" ht="19.8">
      <c r="A1" s="12" t="s">
        <v>794</v>
      </c>
      <c r="B1" s="1" t="s">
        <v>15</v>
      </c>
    </row>
    <row r="2" spans="1:2" ht="19.8">
      <c r="A2" s="13" t="s">
        <v>534</v>
      </c>
    </row>
    <row r="3" spans="1:2" ht="19.8">
      <c r="A3" s="13" t="s">
        <v>222</v>
      </c>
    </row>
    <row r="4" spans="1:2" ht="19.8">
      <c r="A4" s="14" t="s">
        <v>3</v>
      </c>
    </row>
    <row r="5" spans="1:2" ht="19.8">
      <c r="A5" s="9" t="s">
        <v>782</v>
      </c>
    </row>
    <row r="6" spans="1:2" ht="19.8">
      <c r="A6" s="9" t="s">
        <v>793</v>
      </c>
    </row>
    <row r="7" spans="1:2" ht="19.8">
      <c r="A7" s="52" t="s">
        <v>844</v>
      </c>
    </row>
    <row r="8" spans="1:2" ht="19.8">
      <c r="A8" s="52" t="s">
        <v>838</v>
      </c>
    </row>
    <row r="9" spans="1:2" ht="19.8">
      <c r="A9" s="52" t="s">
        <v>845</v>
      </c>
    </row>
    <row r="10" spans="1:2" ht="19.8">
      <c r="A10" s="14" t="s">
        <v>4</v>
      </c>
    </row>
    <row r="11" spans="1:2" ht="19.8">
      <c r="A11" s="9" t="s">
        <v>24</v>
      </c>
    </row>
    <row r="12" spans="1:2" ht="88.2">
      <c r="A12" s="10" t="s">
        <v>786</v>
      </c>
    </row>
    <row r="13" spans="1:2" ht="19.8">
      <c r="A13" s="14" t="s">
        <v>6</v>
      </c>
    </row>
    <row r="14" spans="1:2" ht="79.2">
      <c r="A14" s="17" t="s">
        <v>223</v>
      </c>
    </row>
    <row r="15" spans="1:2" ht="19.8">
      <c r="A15" s="10" t="s">
        <v>556</v>
      </c>
    </row>
    <row r="16" spans="1:2" ht="19.8">
      <c r="A16" s="9" t="s">
        <v>7</v>
      </c>
    </row>
    <row r="17" spans="1:1" ht="39.6">
      <c r="A17" s="10" t="s">
        <v>224</v>
      </c>
    </row>
    <row r="18" spans="1:1" ht="39.6">
      <c r="A18" s="10" t="s">
        <v>225</v>
      </c>
    </row>
    <row r="19" spans="1:1" ht="19.8">
      <c r="A19" s="9" t="s">
        <v>227</v>
      </c>
    </row>
    <row r="20" spans="1:1" ht="19.8">
      <c r="A20" s="9" t="s">
        <v>226</v>
      </c>
    </row>
    <row r="21" spans="1:1" ht="19.8">
      <c r="A21" s="9" t="s">
        <v>228</v>
      </c>
    </row>
    <row r="22" spans="1:1" ht="19.8">
      <c r="A22" s="9" t="s">
        <v>229</v>
      </c>
    </row>
    <row r="23" spans="1:1" ht="19.8">
      <c r="A23" s="9" t="s">
        <v>230</v>
      </c>
    </row>
    <row r="24" spans="1:1" ht="19.8">
      <c r="A24" s="9" t="s">
        <v>231</v>
      </c>
    </row>
    <row r="25" spans="1:1" ht="19.8">
      <c r="A25" s="10" t="s">
        <v>558</v>
      </c>
    </row>
    <row r="26" spans="1:1" ht="39.6">
      <c r="A26" s="45" t="s">
        <v>215</v>
      </c>
    </row>
    <row r="27" spans="1:1" ht="19.8">
      <c r="A27" s="45" t="s">
        <v>135</v>
      </c>
    </row>
    <row r="28" spans="1:1" ht="19.8">
      <c r="A28" s="45" t="s">
        <v>766</v>
      </c>
    </row>
    <row r="29" spans="1:1" ht="19.8">
      <c r="A29" s="45" t="s">
        <v>9</v>
      </c>
    </row>
    <row r="30" spans="1:1" ht="19.8">
      <c r="A30" s="55" t="s">
        <v>10</v>
      </c>
    </row>
    <row r="31" spans="1:1" ht="39.6">
      <c r="A31" s="45" t="s">
        <v>767</v>
      </c>
    </row>
    <row r="32" spans="1:1" ht="39.6">
      <c r="A32" s="45" t="s">
        <v>768</v>
      </c>
    </row>
    <row r="33" spans="1:1" ht="19.8">
      <c r="A33" s="55" t="s">
        <v>11</v>
      </c>
    </row>
    <row r="34" spans="1:1" ht="39.6">
      <c r="A34" s="45" t="s">
        <v>232</v>
      </c>
    </row>
    <row r="35" spans="1:1" ht="19.8">
      <c r="A35" s="45" t="s">
        <v>39</v>
      </c>
    </row>
    <row r="36" spans="1:1" ht="39.6">
      <c r="A36" s="53" t="s">
        <v>14</v>
      </c>
    </row>
    <row r="37" spans="1:1" ht="20.399999999999999" thickBot="1">
      <c r="A37" s="16" t="s">
        <v>12</v>
      </c>
    </row>
  </sheetData>
  <phoneticPr fontId="13" type="noConversion"/>
  <hyperlinks>
    <hyperlink ref="B1" location="預告統計資料發布時間表!A1" display="回發布時間表" xr:uid="{00000000-0004-0000-05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0F757-674F-4846-A88C-56FCC35BF9B9}">
  <dimension ref="A1:K41"/>
  <sheetViews>
    <sheetView zoomScaleNormal="100" workbookViewId="0">
      <selection activeCell="H1" sqref="H1:J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47" t="s">
        <v>971</v>
      </c>
      <c r="B1" s="1748"/>
      <c r="G1" s="74" t="s">
        <v>871</v>
      </c>
      <c r="H1" s="1749" t="s">
        <v>972</v>
      </c>
      <c r="I1" s="1750"/>
      <c r="J1" s="1778"/>
      <c r="K1" s="967" t="s">
        <v>873</v>
      </c>
    </row>
    <row r="2" spans="1:11" ht="16.8" thickBot="1">
      <c r="A2" s="1747" t="s">
        <v>973</v>
      </c>
      <c r="B2" s="1748"/>
      <c r="C2" s="75" t="s">
        <v>974</v>
      </c>
      <c r="D2" s="76"/>
      <c r="G2" s="74" t="s">
        <v>975</v>
      </c>
      <c r="H2" s="1747" t="s">
        <v>976</v>
      </c>
      <c r="I2" s="1751"/>
      <c r="J2" s="1748"/>
    </row>
    <row r="3" spans="1:11" s="77" customFormat="1" ht="24.6">
      <c r="A3" s="1752" t="s">
        <v>977</v>
      </c>
      <c r="B3" s="1752"/>
      <c r="C3" s="1752"/>
      <c r="D3" s="1752"/>
      <c r="E3" s="1752"/>
      <c r="F3" s="1752"/>
      <c r="G3" s="1752"/>
      <c r="H3" s="1752"/>
      <c r="I3" s="1752"/>
      <c r="J3" s="1752"/>
    </row>
    <row r="4" spans="1:11" s="77" customFormat="1" ht="15">
      <c r="A4" s="1746"/>
      <c r="B4" s="1746"/>
      <c r="C4" s="1746"/>
      <c r="D4" s="1746"/>
      <c r="E4" s="1746"/>
      <c r="F4" s="1746"/>
    </row>
    <row r="5" spans="1:11" s="77" customFormat="1" ht="18.75" customHeight="1" thickBot="1">
      <c r="A5" s="1755" t="s">
        <v>2358</v>
      </c>
      <c r="B5" s="1755"/>
      <c r="C5" s="1755"/>
      <c r="D5" s="1755"/>
      <c r="E5" s="1755"/>
      <c r="F5" s="1755"/>
      <c r="G5" s="1755"/>
      <c r="H5" s="1755"/>
      <c r="I5" s="1755"/>
      <c r="J5" s="1755"/>
    </row>
    <row r="6" spans="1:11" s="78" customFormat="1" ht="24" customHeight="1">
      <c r="A6" s="1756" t="s">
        <v>978</v>
      </c>
      <c r="B6" s="1757"/>
      <c r="C6" s="1760" t="s">
        <v>979</v>
      </c>
      <c r="D6" s="1760"/>
      <c r="E6" s="1762" t="s">
        <v>980</v>
      </c>
      <c r="F6" s="1762"/>
      <c r="G6" s="1762"/>
      <c r="H6" s="1762"/>
      <c r="I6" s="1762"/>
      <c r="J6" s="1763"/>
    </row>
    <row r="7" spans="1:11" ht="15" customHeight="1">
      <c r="A7" s="1758"/>
      <c r="B7" s="1759"/>
      <c r="C7" s="1761"/>
      <c r="D7" s="1761"/>
      <c r="E7" s="1764" t="s">
        <v>981</v>
      </c>
      <c r="F7" s="1765"/>
      <c r="G7" s="1764" t="s">
        <v>982</v>
      </c>
      <c r="H7" s="1765"/>
      <c r="I7" s="1764" t="s">
        <v>983</v>
      </c>
      <c r="J7" s="1766"/>
      <c r="K7" s="78"/>
    </row>
    <row r="8" spans="1:11" ht="18" customHeight="1">
      <c r="A8" s="1758"/>
      <c r="B8" s="1759"/>
      <c r="C8" s="1761"/>
      <c r="D8" s="1761"/>
      <c r="E8" s="1765"/>
      <c r="F8" s="1765"/>
      <c r="G8" s="1765"/>
      <c r="H8" s="1765"/>
      <c r="I8" s="1764"/>
      <c r="J8" s="1766"/>
      <c r="K8" s="78"/>
    </row>
    <row r="9" spans="1:11" ht="17.25" customHeight="1">
      <c r="A9" s="1758"/>
      <c r="B9" s="1759"/>
      <c r="C9" s="1761"/>
      <c r="D9" s="1761"/>
      <c r="E9" s="1765"/>
      <c r="F9" s="1765"/>
      <c r="G9" s="1765"/>
      <c r="H9" s="1765"/>
      <c r="I9" s="1764"/>
      <c r="J9" s="1766"/>
      <c r="K9" s="78"/>
    </row>
    <row r="10" spans="1:11" s="78" customFormat="1" ht="15" customHeight="1">
      <c r="A10" s="1758"/>
      <c r="B10" s="1759"/>
      <c r="C10" s="1761"/>
      <c r="D10" s="1761"/>
      <c r="E10" s="1765"/>
      <c r="F10" s="1765"/>
      <c r="G10" s="1765"/>
      <c r="H10" s="1765"/>
      <c r="I10" s="1764"/>
      <c r="J10" s="1766"/>
    </row>
    <row r="11" spans="1:11" s="78" customFormat="1" ht="23.1" customHeight="1">
      <c r="A11" s="1767" t="s">
        <v>984</v>
      </c>
      <c r="B11" s="1768"/>
      <c r="C11" s="1779">
        <f>SUM(E11:J11)</f>
        <v>23043.5</v>
      </c>
      <c r="D11" s="1779"/>
      <c r="E11" s="1779">
        <f>SUM(E12:F34)</f>
        <v>22722</v>
      </c>
      <c r="F11" s="1779"/>
      <c r="G11" s="1779">
        <f>SUM(G12:H34)</f>
        <v>0</v>
      </c>
      <c r="H11" s="1779"/>
      <c r="I11" s="1779">
        <f>SUM(I12:J34)</f>
        <v>321.5</v>
      </c>
      <c r="J11" s="1780"/>
      <c r="K11" s="969"/>
    </row>
    <row r="12" spans="1:11" s="78" customFormat="1" ht="23.1" customHeight="1">
      <c r="A12" s="1753" t="s">
        <v>985</v>
      </c>
      <c r="B12" s="1754"/>
      <c r="C12" s="1779">
        <f t="shared" ref="C12:C34" si="0">SUM(E12:J12)</f>
        <v>2798</v>
      </c>
      <c r="D12" s="1779"/>
      <c r="E12" s="1781">
        <v>2530</v>
      </c>
      <c r="F12" s="1781"/>
      <c r="G12" s="1781">
        <v>0</v>
      </c>
      <c r="H12" s="1781"/>
      <c r="I12" s="1781">
        <f>245+23</f>
        <v>268</v>
      </c>
      <c r="J12" s="1782"/>
    </row>
    <row r="13" spans="1:11" s="78" customFormat="1" ht="23.1" customHeight="1">
      <c r="A13" s="1753" t="s">
        <v>986</v>
      </c>
      <c r="B13" s="1754"/>
      <c r="C13" s="1779">
        <f t="shared" si="0"/>
        <v>1605</v>
      </c>
      <c r="D13" s="1779"/>
      <c r="E13" s="1781">
        <v>1600</v>
      </c>
      <c r="F13" s="1781"/>
      <c r="G13" s="1781">
        <v>0</v>
      </c>
      <c r="H13" s="1781"/>
      <c r="I13" s="1781">
        <f>0.5+4.5</f>
        <v>5</v>
      </c>
      <c r="J13" s="1782"/>
    </row>
    <row r="14" spans="1:11" s="78" customFormat="1" ht="23.1" customHeight="1">
      <c r="A14" s="1753" t="s">
        <v>987</v>
      </c>
      <c r="B14" s="1754"/>
      <c r="C14" s="1786">
        <f t="shared" si="0"/>
        <v>0.5</v>
      </c>
      <c r="D14" s="1786"/>
      <c r="E14" s="1781">
        <v>0</v>
      </c>
      <c r="F14" s="1781"/>
      <c r="G14" s="1781">
        <v>0</v>
      </c>
      <c r="H14" s="1781"/>
      <c r="I14" s="1787">
        <v>0.5</v>
      </c>
      <c r="J14" s="1788"/>
    </row>
    <row r="15" spans="1:11" s="78" customFormat="1" ht="23.1" customHeight="1">
      <c r="A15" s="1753" t="s">
        <v>988</v>
      </c>
      <c r="B15" s="1754"/>
      <c r="C15" s="1779">
        <f t="shared" si="0"/>
        <v>365</v>
      </c>
      <c r="D15" s="1779"/>
      <c r="E15" s="1781">
        <v>365</v>
      </c>
      <c r="F15" s="1781"/>
      <c r="G15" s="1781">
        <v>0</v>
      </c>
      <c r="H15" s="1781"/>
      <c r="I15" s="1781">
        <v>0</v>
      </c>
      <c r="J15" s="1782"/>
    </row>
    <row r="16" spans="1:11" s="78" customFormat="1" ht="23.1" customHeight="1">
      <c r="A16" s="1753" t="s">
        <v>989</v>
      </c>
      <c r="B16" s="1754"/>
      <c r="C16" s="1779">
        <f t="shared" si="0"/>
        <v>2759</v>
      </c>
      <c r="D16" s="1779"/>
      <c r="E16" s="1781">
        <v>2750</v>
      </c>
      <c r="F16" s="1781"/>
      <c r="G16" s="1781">
        <v>0</v>
      </c>
      <c r="H16" s="1781"/>
      <c r="I16" s="1781">
        <v>9</v>
      </c>
      <c r="J16" s="1782"/>
    </row>
    <row r="17" spans="1:11" ht="23.1" customHeight="1">
      <c r="A17" s="1753" t="s">
        <v>990</v>
      </c>
      <c r="B17" s="1754"/>
      <c r="C17" s="1779">
        <f t="shared" si="0"/>
        <v>0</v>
      </c>
      <c r="D17" s="1779"/>
      <c r="E17" s="1781">
        <v>0</v>
      </c>
      <c r="F17" s="1781"/>
      <c r="G17" s="1781">
        <v>0</v>
      </c>
      <c r="H17" s="1781"/>
      <c r="I17" s="1781">
        <v>0</v>
      </c>
      <c r="J17" s="1782"/>
      <c r="K17" s="78"/>
    </row>
    <row r="18" spans="1:11" ht="23.1" customHeight="1">
      <c r="A18" s="1753" t="s">
        <v>991</v>
      </c>
      <c r="B18" s="1754"/>
      <c r="C18" s="1779">
        <f t="shared" si="0"/>
        <v>1122</v>
      </c>
      <c r="D18" s="1779"/>
      <c r="E18" s="1781">
        <v>1100</v>
      </c>
      <c r="F18" s="1781"/>
      <c r="G18" s="1781">
        <v>0</v>
      </c>
      <c r="H18" s="1781"/>
      <c r="I18" s="1781">
        <f>18+4</f>
        <v>22</v>
      </c>
      <c r="J18" s="1782"/>
      <c r="K18" s="78"/>
    </row>
    <row r="19" spans="1:11" ht="23.1" customHeight="1">
      <c r="A19" s="1753" t="s">
        <v>992</v>
      </c>
      <c r="B19" s="1754"/>
      <c r="C19" s="1779">
        <f t="shared" si="0"/>
        <v>0</v>
      </c>
      <c r="D19" s="1779"/>
      <c r="E19" s="1781">
        <v>0</v>
      </c>
      <c r="F19" s="1781"/>
      <c r="G19" s="1781">
        <v>0</v>
      </c>
      <c r="H19" s="1781"/>
      <c r="I19" s="1781">
        <v>0</v>
      </c>
      <c r="J19" s="1782"/>
    </row>
    <row r="20" spans="1:11" ht="23.1" customHeight="1">
      <c r="A20" s="1753" t="s">
        <v>993</v>
      </c>
      <c r="B20" s="1754"/>
      <c r="C20" s="1779">
        <f t="shared" si="0"/>
        <v>1300</v>
      </c>
      <c r="D20" s="1779"/>
      <c r="E20" s="1781">
        <v>1300</v>
      </c>
      <c r="F20" s="1781"/>
      <c r="G20" s="1781">
        <v>0</v>
      </c>
      <c r="H20" s="1781"/>
      <c r="I20" s="1781">
        <v>0</v>
      </c>
      <c r="J20" s="1782"/>
    </row>
    <row r="21" spans="1:11" ht="23.1" customHeight="1">
      <c r="A21" s="1753" t="s">
        <v>994</v>
      </c>
      <c r="B21" s="1754"/>
      <c r="C21" s="1779">
        <f t="shared" si="0"/>
        <v>20</v>
      </c>
      <c r="D21" s="1779"/>
      <c r="E21" s="1781">
        <v>20</v>
      </c>
      <c r="F21" s="1781"/>
      <c r="G21" s="1781">
        <v>0</v>
      </c>
      <c r="H21" s="1781"/>
      <c r="I21" s="1781">
        <v>0</v>
      </c>
      <c r="J21" s="1782"/>
    </row>
    <row r="22" spans="1:11" ht="23.1" customHeight="1">
      <c r="A22" s="1771" t="s">
        <v>995</v>
      </c>
      <c r="B22" s="1772"/>
      <c r="C22" s="1779">
        <f t="shared" si="0"/>
        <v>13012</v>
      </c>
      <c r="D22" s="1779"/>
      <c r="E22" s="1781">
        <f>7250+4250+1500</f>
        <v>13000</v>
      </c>
      <c r="F22" s="1781"/>
      <c r="G22" s="1781">
        <v>0</v>
      </c>
      <c r="H22" s="1781"/>
      <c r="I22" s="1781">
        <v>12</v>
      </c>
      <c r="J22" s="1782"/>
    </row>
    <row r="23" spans="1:11" ht="23.1" customHeight="1">
      <c r="A23" s="1771" t="s">
        <v>996</v>
      </c>
      <c r="B23" s="1772"/>
      <c r="C23" s="1779">
        <f t="shared" si="0"/>
        <v>0</v>
      </c>
      <c r="D23" s="1779"/>
      <c r="E23" s="1781">
        <v>0</v>
      </c>
      <c r="F23" s="1781"/>
      <c r="G23" s="1781">
        <v>0</v>
      </c>
      <c r="H23" s="1781"/>
      <c r="I23" s="1781">
        <v>0</v>
      </c>
      <c r="J23" s="1782"/>
    </row>
    <row r="24" spans="1:11" ht="23.1" customHeight="1">
      <c r="A24" s="1771" t="s">
        <v>997</v>
      </c>
      <c r="B24" s="1772"/>
      <c r="C24" s="1779">
        <f t="shared" si="0"/>
        <v>7</v>
      </c>
      <c r="D24" s="1779"/>
      <c r="E24" s="1781">
        <v>7</v>
      </c>
      <c r="F24" s="1781"/>
      <c r="G24" s="1781">
        <v>0</v>
      </c>
      <c r="H24" s="1781"/>
      <c r="I24" s="1781">
        <v>0</v>
      </c>
      <c r="J24" s="1782"/>
    </row>
    <row r="25" spans="1:11" ht="23.1" customHeight="1">
      <c r="A25" s="1771" t="s">
        <v>998</v>
      </c>
      <c r="B25" s="1772"/>
      <c r="C25" s="1779">
        <f t="shared" si="0"/>
        <v>1</v>
      </c>
      <c r="D25" s="1779"/>
      <c r="E25" s="1781">
        <v>0</v>
      </c>
      <c r="F25" s="1781"/>
      <c r="G25" s="1781">
        <v>0</v>
      </c>
      <c r="H25" s="1781"/>
      <c r="I25" s="1781">
        <v>1</v>
      </c>
      <c r="J25" s="1782"/>
    </row>
    <row r="26" spans="1:11" ht="23.1" customHeight="1">
      <c r="A26" s="1771" t="s">
        <v>999</v>
      </c>
      <c r="B26" s="1772"/>
      <c r="C26" s="1779">
        <f t="shared" si="0"/>
        <v>0</v>
      </c>
      <c r="D26" s="1779"/>
      <c r="E26" s="1781">
        <v>0</v>
      </c>
      <c r="F26" s="1781"/>
      <c r="G26" s="1781">
        <v>0</v>
      </c>
      <c r="H26" s="1781"/>
      <c r="I26" s="1781">
        <v>0</v>
      </c>
      <c r="J26" s="1782"/>
    </row>
    <row r="27" spans="1:11" ht="23.1" customHeight="1">
      <c r="A27" s="1771" t="s">
        <v>1000</v>
      </c>
      <c r="B27" s="1772"/>
      <c r="C27" s="1779">
        <f t="shared" si="0"/>
        <v>50</v>
      </c>
      <c r="D27" s="1779"/>
      <c r="E27" s="1781">
        <v>50</v>
      </c>
      <c r="F27" s="1781"/>
      <c r="G27" s="1781">
        <v>0</v>
      </c>
      <c r="H27" s="1781"/>
      <c r="I27" s="1781">
        <v>0</v>
      </c>
      <c r="J27" s="1782"/>
    </row>
    <row r="28" spans="1:11" ht="23.1" customHeight="1">
      <c r="A28" s="1771" t="s">
        <v>1001</v>
      </c>
      <c r="B28" s="1772"/>
      <c r="C28" s="1779">
        <f t="shared" si="0"/>
        <v>0</v>
      </c>
      <c r="D28" s="1779"/>
      <c r="E28" s="1781">
        <v>0</v>
      </c>
      <c r="F28" s="1781"/>
      <c r="G28" s="1781">
        <v>0</v>
      </c>
      <c r="H28" s="1781"/>
      <c r="I28" s="1781">
        <v>0</v>
      </c>
      <c r="J28" s="1782"/>
    </row>
    <row r="29" spans="1:11" ht="23.1" customHeight="1">
      <c r="A29" s="1771" t="s">
        <v>1002</v>
      </c>
      <c r="B29" s="1772"/>
      <c r="C29" s="1779">
        <f t="shared" si="0"/>
        <v>4</v>
      </c>
      <c r="D29" s="1779"/>
      <c r="E29" s="1781">
        <v>0</v>
      </c>
      <c r="F29" s="1781"/>
      <c r="G29" s="1781">
        <v>0</v>
      </c>
      <c r="H29" s="1781"/>
      <c r="I29" s="1781">
        <v>4</v>
      </c>
      <c r="J29" s="1782"/>
    </row>
    <row r="30" spans="1:11" ht="23.4" customHeight="1">
      <c r="A30" s="1771" t="s">
        <v>1003</v>
      </c>
      <c r="B30" s="1772"/>
      <c r="C30" s="1779">
        <f t="shared" si="0"/>
        <v>0</v>
      </c>
      <c r="D30" s="1779"/>
      <c r="E30" s="1781">
        <v>0</v>
      </c>
      <c r="F30" s="1781"/>
      <c r="G30" s="1781">
        <v>0</v>
      </c>
      <c r="H30" s="1781"/>
      <c r="I30" s="1781">
        <v>0</v>
      </c>
      <c r="J30" s="1782"/>
    </row>
    <row r="31" spans="1:11" ht="37.5" customHeight="1">
      <c r="A31" s="1771" t="s">
        <v>1004</v>
      </c>
      <c r="B31" s="1772"/>
      <c r="C31" s="1779">
        <f t="shared" si="0"/>
        <v>0</v>
      </c>
      <c r="D31" s="1779"/>
      <c r="E31" s="1781">
        <v>0</v>
      </c>
      <c r="F31" s="1781"/>
      <c r="G31" s="1781">
        <v>0</v>
      </c>
      <c r="H31" s="1781"/>
      <c r="I31" s="1781">
        <v>0</v>
      </c>
      <c r="J31" s="1782"/>
    </row>
    <row r="32" spans="1:11" ht="23.1" customHeight="1">
      <c r="A32" s="1771" t="s">
        <v>1005</v>
      </c>
      <c r="B32" s="1772"/>
      <c r="C32" s="1779">
        <f t="shared" si="0"/>
        <v>0</v>
      </c>
      <c r="D32" s="1779"/>
      <c r="E32" s="1781">
        <v>0</v>
      </c>
      <c r="F32" s="1781"/>
      <c r="G32" s="1781">
        <v>0</v>
      </c>
      <c r="H32" s="1781"/>
      <c r="I32" s="1781">
        <v>0</v>
      </c>
      <c r="J32" s="1782"/>
    </row>
    <row r="33" spans="1:10" ht="23.1" customHeight="1">
      <c r="A33" s="1771" t="s">
        <v>1006</v>
      </c>
      <c r="B33" s="1772"/>
      <c r="C33" s="1779">
        <f t="shared" si="0"/>
        <v>0</v>
      </c>
      <c r="D33" s="1779"/>
      <c r="E33" s="1781">
        <v>0</v>
      </c>
      <c r="F33" s="1781"/>
      <c r="G33" s="1781">
        <v>0</v>
      </c>
      <c r="H33" s="1781"/>
      <c r="I33" s="1781">
        <v>0</v>
      </c>
      <c r="J33" s="1782"/>
    </row>
    <row r="34" spans="1:10" ht="23.1" customHeight="1" thickBot="1">
      <c r="A34" s="1774" t="s">
        <v>1007</v>
      </c>
      <c r="B34" s="1775"/>
      <c r="C34" s="1783">
        <f t="shared" si="0"/>
        <v>0</v>
      </c>
      <c r="D34" s="1783"/>
      <c r="E34" s="1784">
        <v>0</v>
      </c>
      <c r="F34" s="1784"/>
      <c r="G34" s="1784">
        <v>0</v>
      </c>
      <c r="H34" s="1784"/>
      <c r="I34" s="1784">
        <v>0</v>
      </c>
      <c r="J34" s="1785"/>
    </row>
    <row r="35" spans="1:10">
      <c r="A35" s="79" t="s">
        <v>966</v>
      </c>
      <c r="B35" s="80" t="s">
        <v>967</v>
      </c>
      <c r="C35" s="77"/>
      <c r="D35" s="77"/>
      <c r="E35" s="81" t="s">
        <v>1008</v>
      </c>
      <c r="F35" s="81"/>
      <c r="G35" s="81" t="s">
        <v>968</v>
      </c>
      <c r="J35" s="81"/>
    </row>
    <row r="36" spans="1:10">
      <c r="A36" s="77"/>
      <c r="B36" s="77"/>
      <c r="E36" s="81" t="s">
        <v>1009</v>
      </c>
      <c r="F36" s="81"/>
      <c r="H36" s="1773" t="s">
        <v>2359</v>
      </c>
      <c r="I36" s="1773"/>
      <c r="J36" s="1773"/>
    </row>
    <row r="37" spans="1:10">
      <c r="A37" s="77"/>
      <c r="B37" s="77"/>
      <c r="E37" s="81"/>
      <c r="F37" s="81"/>
      <c r="J37" s="81"/>
    </row>
    <row r="38" spans="1:10">
      <c r="A38" s="82" t="s">
        <v>1010</v>
      </c>
      <c r="B38" s="83"/>
    </row>
    <row r="39" spans="1:10">
      <c r="A39" s="82" t="s">
        <v>1011</v>
      </c>
      <c r="B39" s="83"/>
    </row>
    <row r="40" spans="1:10">
      <c r="A40" s="84" t="s">
        <v>1012</v>
      </c>
      <c r="B40" s="83"/>
    </row>
    <row r="41" spans="1:10">
      <c r="A41" s="85"/>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3" type="noConversion"/>
  <hyperlinks>
    <hyperlink ref="K1" location="預告統計資料發布時間表!A1" display="回發布時間表" xr:uid="{39B5ECCE-DF96-4BD5-8C43-BB767A6B7AF6}"/>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056A6-13E8-477F-A3E1-010DDCC5859B}">
  <dimension ref="A1:K41"/>
  <sheetViews>
    <sheetView zoomScaleNormal="100" workbookViewId="0">
      <selection activeCell="H1" sqref="H1:J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47" t="s">
        <v>971</v>
      </c>
      <c r="B1" s="1748"/>
      <c r="G1" s="74" t="s">
        <v>871</v>
      </c>
      <c r="H1" s="1749" t="s">
        <v>972</v>
      </c>
      <c r="I1" s="1750"/>
      <c r="J1" s="1778"/>
      <c r="K1" s="967" t="s">
        <v>873</v>
      </c>
    </row>
    <row r="2" spans="1:11" ht="16.8" thickBot="1">
      <c r="A2" s="1747" t="s">
        <v>973</v>
      </c>
      <c r="B2" s="1748"/>
      <c r="C2" s="75" t="s">
        <v>974</v>
      </c>
      <c r="D2" s="76"/>
      <c r="G2" s="74" t="s">
        <v>975</v>
      </c>
      <c r="H2" s="1747" t="s">
        <v>976</v>
      </c>
      <c r="I2" s="1751"/>
      <c r="J2" s="1748"/>
    </row>
    <row r="3" spans="1:11" s="77" customFormat="1" ht="24.6">
      <c r="A3" s="1752" t="s">
        <v>977</v>
      </c>
      <c r="B3" s="1752"/>
      <c r="C3" s="1752"/>
      <c r="D3" s="1752"/>
      <c r="E3" s="1752"/>
      <c r="F3" s="1752"/>
      <c r="G3" s="1752"/>
      <c r="H3" s="1752"/>
      <c r="I3" s="1752"/>
      <c r="J3" s="1752"/>
    </row>
    <row r="4" spans="1:11" s="77" customFormat="1" ht="15">
      <c r="A4" s="1746"/>
      <c r="B4" s="1746"/>
      <c r="C4" s="1746"/>
      <c r="D4" s="1746"/>
      <c r="E4" s="1746"/>
      <c r="F4" s="1746"/>
    </row>
    <row r="5" spans="1:11" s="77" customFormat="1" ht="18.75" customHeight="1" thickBot="1">
      <c r="A5" s="1755" t="s">
        <v>2369</v>
      </c>
      <c r="B5" s="1755"/>
      <c r="C5" s="1755"/>
      <c r="D5" s="1755"/>
      <c r="E5" s="1755"/>
      <c r="F5" s="1755"/>
      <c r="G5" s="1755"/>
      <c r="H5" s="1755"/>
      <c r="I5" s="1755"/>
      <c r="J5" s="1755"/>
    </row>
    <row r="6" spans="1:11" s="78" customFormat="1" ht="24" customHeight="1">
      <c r="A6" s="1756" t="s">
        <v>978</v>
      </c>
      <c r="B6" s="1757"/>
      <c r="C6" s="1760" t="s">
        <v>979</v>
      </c>
      <c r="D6" s="1760"/>
      <c r="E6" s="1762" t="s">
        <v>980</v>
      </c>
      <c r="F6" s="1762"/>
      <c r="G6" s="1762"/>
      <c r="H6" s="1762"/>
      <c r="I6" s="1762"/>
      <c r="J6" s="1763"/>
    </row>
    <row r="7" spans="1:11" ht="15" customHeight="1">
      <c r="A7" s="1758"/>
      <c r="B7" s="1759"/>
      <c r="C7" s="1761"/>
      <c r="D7" s="1761"/>
      <c r="E7" s="1764" t="s">
        <v>981</v>
      </c>
      <c r="F7" s="1765"/>
      <c r="G7" s="1764" t="s">
        <v>982</v>
      </c>
      <c r="H7" s="1765"/>
      <c r="I7" s="1764" t="s">
        <v>983</v>
      </c>
      <c r="J7" s="1766"/>
      <c r="K7" s="78"/>
    </row>
    <row r="8" spans="1:11" ht="18" customHeight="1">
      <c r="A8" s="1758"/>
      <c r="B8" s="1759"/>
      <c r="C8" s="1761"/>
      <c r="D8" s="1761"/>
      <c r="E8" s="1765"/>
      <c r="F8" s="1765"/>
      <c r="G8" s="1765"/>
      <c r="H8" s="1765"/>
      <c r="I8" s="1764"/>
      <c r="J8" s="1766"/>
      <c r="K8" s="78"/>
    </row>
    <row r="9" spans="1:11" ht="17.25" customHeight="1">
      <c r="A9" s="1758"/>
      <c r="B9" s="1759"/>
      <c r="C9" s="1761"/>
      <c r="D9" s="1761"/>
      <c r="E9" s="1765"/>
      <c r="F9" s="1765"/>
      <c r="G9" s="1765"/>
      <c r="H9" s="1765"/>
      <c r="I9" s="1764"/>
      <c r="J9" s="1766"/>
      <c r="K9" s="78"/>
    </row>
    <row r="10" spans="1:11" s="78" customFormat="1" ht="15" customHeight="1">
      <c r="A10" s="1758"/>
      <c r="B10" s="1759"/>
      <c r="C10" s="1761"/>
      <c r="D10" s="1761"/>
      <c r="E10" s="1765"/>
      <c r="F10" s="1765"/>
      <c r="G10" s="1765"/>
      <c r="H10" s="1765"/>
      <c r="I10" s="1764"/>
      <c r="J10" s="1766"/>
    </row>
    <row r="11" spans="1:11" s="78" customFormat="1" ht="23.1" customHeight="1">
      <c r="A11" s="1767" t="s">
        <v>984</v>
      </c>
      <c r="B11" s="1768"/>
      <c r="C11" s="1779">
        <f>SUM(E11:J11)</f>
        <v>26035</v>
      </c>
      <c r="D11" s="1779"/>
      <c r="E11" s="1779">
        <f>SUM(E12:F34)</f>
        <v>25976</v>
      </c>
      <c r="F11" s="1779"/>
      <c r="G11" s="1779">
        <f>SUM(G12:H34)</f>
        <v>0</v>
      </c>
      <c r="H11" s="1779"/>
      <c r="I11" s="1779">
        <f>SUM(I12:J34)</f>
        <v>59</v>
      </c>
      <c r="J11" s="1780"/>
      <c r="K11" s="969"/>
    </row>
    <row r="12" spans="1:11" s="78" customFormat="1" ht="23.1" customHeight="1">
      <c r="A12" s="1753" t="s">
        <v>985</v>
      </c>
      <c r="B12" s="1754"/>
      <c r="C12" s="1779">
        <f t="shared" ref="C12:C34" si="0">SUM(E12:J12)</f>
        <v>4340</v>
      </c>
      <c r="D12" s="1779"/>
      <c r="E12" s="1781">
        <v>4310</v>
      </c>
      <c r="F12" s="1781"/>
      <c r="G12" s="1781">
        <v>0</v>
      </c>
      <c r="H12" s="1781"/>
      <c r="I12" s="1781">
        <v>30</v>
      </c>
      <c r="J12" s="1782"/>
    </row>
    <row r="13" spans="1:11" s="78" customFormat="1" ht="23.1" customHeight="1">
      <c r="A13" s="1753" t="s">
        <v>986</v>
      </c>
      <c r="B13" s="1754"/>
      <c r="C13" s="1779">
        <f t="shared" si="0"/>
        <v>3508</v>
      </c>
      <c r="D13" s="1779"/>
      <c r="E13" s="1781">
        <v>3500</v>
      </c>
      <c r="F13" s="1781"/>
      <c r="G13" s="1781">
        <v>0</v>
      </c>
      <c r="H13" s="1781"/>
      <c r="I13" s="1781">
        <v>8</v>
      </c>
      <c r="J13" s="1782"/>
    </row>
    <row r="14" spans="1:11" s="78" customFormat="1" ht="23.1" customHeight="1">
      <c r="A14" s="1753" t="s">
        <v>987</v>
      </c>
      <c r="B14" s="1754"/>
      <c r="C14" s="1786">
        <f t="shared" si="0"/>
        <v>0</v>
      </c>
      <c r="D14" s="1786"/>
      <c r="E14" s="1781">
        <v>0</v>
      </c>
      <c r="F14" s="1781"/>
      <c r="G14" s="1781">
        <v>0</v>
      </c>
      <c r="H14" s="1781"/>
      <c r="I14" s="1787">
        <v>0</v>
      </c>
      <c r="J14" s="1788"/>
    </row>
    <row r="15" spans="1:11" s="78" customFormat="1" ht="23.1" customHeight="1">
      <c r="A15" s="1753" t="s">
        <v>988</v>
      </c>
      <c r="B15" s="1754"/>
      <c r="C15" s="1779">
        <f t="shared" si="0"/>
        <v>0</v>
      </c>
      <c r="D15" s="1779"/>
      <c r="E15" s="1781">
        <v>0</v>
      </c>
      <c r="F15" s="1781"/>
      <c r="G15" s="1781">
        <v>0</v>
      </c>
      <c r="H15" s="1781"/>
      <c r="I15" s="1781">
        <v>0</v>
      </c>
      <c r="J15" s="1782"/>
    </row>
    <row r="16" spans="1:11" s="78" customFormat="1" ht="23.1" customHeight="1">
      <c r="A16" s="1753" t="s">
        <v>989</v>
      </c>
      <c r="B16" s="1754"/>
      <c r="C16" s="1779">
        <f t="shared" si="0"/>
        <v>2710</v>
      </c>
      <c r="D16" s="1779"/>
      <c r="E16" s="1781">
        <v>2710</v>
      </c>
      <c r="F16" s="1781"/>
      <c r="G16" s="1781">
        <v>0</v>
      </c>
      <c r="H16" s="1781"/>
      <c r="I16" s="1781">
        <v>0</v>
      </c>
      <c r="J16" s="1782"/>
    </row>
    <row r="17" spans="1:11" ht="23.1" customHeight="1">
      <c r="A17" s="1753" t="s">
        <v>990</v>
      </c>
      <c r="B17" s="1754"/>
      <c r="C17" s="1779">
        <f t="shared" si="0"/>
        <v>0</v>
      </c>
      <c r="D17" s="1779"/>
      <c r="E17" s="1781">
        <v>0</v>
      </c>
      <c r="F17" s="1781"/>
      <c r="G17" s="1781">
        <v>0</v>
      </c>
      <c r="H17" s="1781"/>
      <c r="I17" s="1781">
        <v>0</v>
      </c>
      <c r="J17" s="1782"/>
      <c r="K17" s="78"/>
    </row>
    <row r="18" spans="1:11" ht="23.1" customHeight="1">
      <c r="A18" s="1753" t="s">
        <v>991</v>
      </c>
      <c r="B18" s="1754"/>
      <c r="C18" s="1779">
        <f t="shared" si="0"/>
        <v>914</v>
      </c>
      <c r="D18" s="1779"/>
      <c r="E18" s="1781">
        <v>910</v>
      </c>
      <c r="F18" s="1781"/>
      <c r="G18" s="1781">
        <v>0</v>
      </c>
      <c r="H18" s="1781"/>
      <c r="I18" s="1781">
        <v>4</v>
      </c>
      <c r="J18" s="1782"/>
      <c r="K18" s="78"/>
    </row>
    <row r="19" spans="1:11" ht="23.1" customHeight="1">
      <c r="A19" s="1753" t="s">
        <v>992</v>
      </c>
      <c r="B19" s="1754"/>
      <c r="C19" s="1779">
        <f t="shared" si="0"/>
        <v>0</v>
      </c>
      <c r="D19" s="1779"/>
      <c r="E19" s="1781">
        <v>0</v>
      </c>
      <c r="F19" s="1781"/>
      <c r="G19" s="1781">
        <v>0</v>
      </c>
      <c r="H19" s="1781"/>
      <c r="I19" s="1781">
        <v>0</v>
      </c>
      <c r="J19" s="1782"/>
    </row>
    <row r="20" spans="1:11" ht="23.1" customHeight="1">
      <c r="A20" s="1753" t="s">
        <v>993</v>
      </c>
      <c r="B20" s="1754"/>
      <c r="C20" s="1779">
        <f t="shared" si="0"/>
        <v>1530</v>
      </c>
      <c r="D20" s="1779"/>
      <c r="E20" s="1781">
        <v>1530</v>
      </c>
      <c r="F20" s="1781"/>
      <c r="G20" s="1781">
        <v>0</v>
      </c>
      <c r="H20" s="1781"/>
      <c r="I20" s="1781">
        <v>0</v>
      </c>
      <c r="J20" s="1782"/>
    </row>
    <row r="21" spans="1:11" ht="23.1" customHeight="1">
      <c r="A21" s="1753" t="s">
        <v>994</v>
      </c>
      <c r="B21" s="1754"/>
      <c r="C21" s="1779">
        <f t="shared" si="0"/>
        <v>30</v>
      </c>
      <c r="D21" s="1779"/>
      <c r="E21" s="1781">
        <v>30</v>
      </c>
      <c r="F21" s="1781"/>
      <c r="G21" s="1781">
        <v>0</v>
      </c>
      <c r="H21" s="1781"/>
      <c r="I21" s="1781">
        <v>0</v>
      </c>
      <c r="J21" s="1782"/>
    </row>
    <row r="22" spans="1:11" ht="23.1" customHeight="1">
      <c r="A22" s="1771" t="s">
        <v>995</v>
      </c>
      <c r="B22" s="1772"/>
      <c r="C22" s="1779">
        <f t="shared" si="0"/>
        <v>12968</v>
      </c>
      <c r="D22" s="1779"/>
      <c r="E22" s="1781">
        <f>4230+7521+1200</f>
        <v>12951</v>
      </c>
      <c r="F22" s="1781"/>
      <c r="G22" s="1781">
        <v>0</v>
      </c>
      <c r="H22" s="1781"/>
      <c r="I22" s="1781">
        <v>17</v>
      </c>
      <c r="J22" s="1782"/>
    </row>
    <row r="23" spans="1:11" ht="23.1" customHeight="1">
      <c r="A23" s="1771" t="s">
        <v>996</v>
      </c>
      <c r="B23" s="1772"/>
      <c r="C23" s="1779">
        <f t="shared" si="0"/>
        <v>0</v>
      </c>
      <c r="D23" s="1779"/>
      <c r="E23" s="1781">
        <v>0</v>
      </c>
      <c r="F23" s="1781"/>
      <c r="G23" s="1781">
        <v>0</v>
      </c>
      <c r="H23" s="1781"/>
      <c r="I23" s="1781">
        <v>0</v>
      </c>
      <c r="J23" s="1782"/>
    </row>
    <row r="24" spans="1:11" ht="23.1" customHeight="1">
      <c r="A24" s="1771" t="s">
        <v>997</v>
      </c>
      <c r="B24" s="1772"/>
      <c r="C24" s="1779">
        <f t="shared" si="0"/>
        <v>5</v>
      </c>
      <c r="D24" s="1779"/>
      <c r="E24" s="1781">
        <v>5</v>
      </c>
      <c r="F24" s="1781"/>
      <c r="G24" s="1781">
        <v>0</v>
      </c>
      <c r="H24" s="1781"/>
      <c r="I24" s="1781">
        <v>0</v>
      </c>
      <c r="J24" s="1782"/>
    </row>
    <row r="25" spans="1:11" ht="23.1" customHeight="1">
      <c r="A25" s="1771" t="s">
        <v>998</v>
      </c>
      <c r="B25" s="1772"/>
      <c r="C25" s="1779">
        <f t="shared" si="0"/>
        <v>10</v>
      </c>
      <c r="D25" s="1779"/>
      <c r="E25" s="1781">
        <v>10</v>
      </c>
      <c r="F25" s="1781"/>
      <c r="G25" s="1781">
        <v>0</v>
      </c>
      <c r="H25" s="1781"/>
      <c r="I25" s="1781">
        <v>0</v>
      </c>
      <c r="J25" s="1782"/>
    </row>
    <row r="26" spans="1:11" ht="23.1" customHeight="1">
      <c r="A26" s="1771" t="s">
        <v>999</v>
      </c>
      <c r="B26" s="1772"/>
      <c r="C26" s="1779">
        <f t="shared" si="0"/>
        <v>0</v>
      </c>
      <c r="D26" s="1779"/>
      <c r="E26" s="1781">
        <v>0</v>
      </c>
      <c r="F26" s="1781"/>
      <c r="G26" s="1781">
        <v>0</v>
      </c>
      <c r="H26" s="1781"/>
      <c r="I26" s="1781">
        <v>0</v>
      </c>
      <c r="J26" s="1782"/>
    </row>
    <row r="27" spans="1:11" ht="23.1" customHeight="1">
      <c r="A27" s="1771" t="s">
        <v>1000</v>
      </c>
      <c r="B27" s="1772"/>
      <c r="C27" s="1779">
        <f t="shared" si="0"/>
        <v>20</v>
      </c>
      <c r="D27" s="1779"/>
      <c r="E27" s="1781">
        <v>20</v>
      </c>
      <c r="F27" s="1781"/>
      <c r="G27" s="1781">
        <v>0</v>
      </c>
      <c r="H27" s="1781"/>
      <c r="I27" s="1781">
        <v>0</v>
      </c>
      <c r="J27" s="1782"/>
    </row>
    <row r="28" spans="1:11" ht="23.1" customHeight="1">
      <c r="A28" s="1771" t="s">
        <v>1001</v>
      </c>
      <c r="B28" s="1772"/>
      <c r="C28" s="1779">
        <f t="shared" si="0"/>
        <v>0</v>
      </c>
      <c r="D28" s="1779"/>
      <c r="E28" s="1781">
        <v>0</v>
      </c>
      <c r="F28" s="1781"/>
      <c r="G28" s="1781">
        <v>0</v>
      </c>
      <c r="H28" s="1781"/>
      <c r="I28" s="1781">
        <v>0</v>
      </c>
      <c r="J28" s="1782"/>
    </row>
    <row r="29" spans="1:11" ht="23.1" customHeight="1">
      <c r="A29" s="1771" t="s">
        <v>1002</v>
      </c>
      <c r="B29" s="1772"/>
      <c r="C29" s="1779">
        <f t="shared" si="0"/>
        <v>0</v>
      </c>
      <c r="D29" s="1779"/>
      <c r="E29" s="1781">
        <v>0</v>
      </c>
      <c r="F29" s="1781"/>
      <c r="G29" s="1781">
        <v>0</v>
      </c>
      <c r="H29" s="1781"/>
      <c r="I29" s="1781">
        <v>0</v>
      </c>
      <c r="J29" s="1782"/>
    </row>
    <row r="30" spans="1:11" ht="23.4" customHeight="1">
      <c r="A30" s="1771" t="s">
        <v>1003</v>
      </c>
      <c r="B30" s="1772"/>
      <c r="C30" s="1779">
        <f t="shared" si="0"/>
        <v>0</v>
      </c>
      <c r="D30" s="1779"/>
      <c r="E30" s="1781">
        <v>0</v>
      </c>
      <c r="F30" s="1781"/>
      <c r="G30" s="1781">
        <v>0</v>
      </c>
      <c r="H30" s="1781"/>
      <c r="I30" s="1781">
        <v>0</v>
      </c>
      <c r="J30" s="1782"/>
    </row>
    <row r="31" spans="1:11" ht="37.5" customHeight="1">
      <c r="A31" s="1771" t="s">
        <v>1004</v>
      </c>
      <c r="B31" s="1772"/>
      <c r="C31" s="1779">
        <f t="shared" si="0"/>
        <v>0</v>
      </c>
      <c r="D31" s="1779"/>
      <c r="E31" s="1781">
        <v>0</v>
      </c>
      <c r="F31" s="1781"/>
      <c r="G31" s="1781">
        <v>0</v>
      </c>
      <c r="H31" s="1781"/>
      <c r="I31" s="1781">
        <v>0</v>
      </c>
      <c r="J31" s="1782"/>
    </row>
    <row r="32" spans="1:11" ht="23.1" customHeight="1">
      <c r="A32" s="1771" t="s">
        <v>1005</v>
      </c>
      <c r="B32" s="1772"/>
      <c r="C32" s="1779">
        <f t="shared" si="0"/>
        <v>0</v>
      </c>
      <c r="D32" s="1779"/>
      <c r="E32" s="1781">
        <v>0</v>
      </c>
      <c r="F32" s="1781"/>
      <c r="G32" s="1781">
        <v>0</v>
      </c>
      <c r="H32" s="1781"/>
      <c r="I32" s="1781">
        <v>0</v>
      </c>
      <c r="J32" s="1782"/>
    </row>
    <row r="33" spans="1:10" ht="23.1" customHeight="1">
      <c r="A33" s="1771" t="s">
        <v>1006</v>
      </c>
      <c r="B33" s="1772"/>
      <c r="C33" s="1779">
        <f t="shared" si="0"/>
        <v>0</v>
      </c>
      <c r="D33" s="1779"/>
      <c r="E33" s="1781">
        <v>0</v>
      </c>
      <c r="F33" s="1781"/>
      <c r="G33" s="1781">
        <v>0</v>
      </c>
      <c r="H33" s="1781"/>
      <c r="I33" s="1781">
        <v>0</v>
      </c>
      <c r="J33" s="1782"/>
    </row>
    <row r="34" spans="1:10" ht="23.1" customHeight="1" thickBot="1">
      <c r="A34" s="1774" t="s">
        <v>1007</v>
      </c>
      <c r="B34" s="1775"/>
      <c r="C34" s="1783">
        <f t="shared" si="0"/>
        <v>0</v>
      </c>
      <c r="D34" s="1783"/>
      <c r="E34" s="1784">
        <v>0</v>
      </c>
      <c r="F34" s="1784"/>
      <c r="G34" s="1784">
        <v>0</v>
      </c>
      <c r="H34" s="1784"/>
      <c r="I34" s="1784">
        <v>0</v>
      </c>
      <c r="J34" s="1785"/>
    </row>
    <row r="35" spans="1:10">
      <c r="A35" s="79" t="s">
        <v>966</v>
      </c>
      <c r="B35" s="80" t="s">
        <v>967</v>
      </c>
      <c r="C35" s="77"/>
      <c r="D35" s="77"/>
      <c r="E35" s="81" t="s">
        <v>1008</v>
      </c>
      <c r="F35" s="81"/>
      <c r="G35" s="81" t="s">
        <v>968</v>
      </c>
      <c r="J35" s="81"/>
    </row>
    <row r="36" spans="1:10">
      <c r="A36" s="77"/>
      <c r="B36" s="77"/>
      <c r="E36" s="81" t="s">
        <v>1009</v>
      </c>
      <c r="F36" s="81"/>
      <c r="H36" s="1773" t="s">
        <v>2370</v>
      </c>
      <c r="I36" s="1773"/>
      <c r="J36" s="1773"/>
    </row>
    <row r="37" spans="1:10">
      <c r="A37" s="77"/>
      <c r="B37" s="77"/>
      <c r="E37" s="81"/>
      <c r="F37" s="81"/>
      <c r="J37" s="81"/>
    </row>
    <row r="38" spans="1:10">
      <c r="A38" s="82" t="s">
        <v>1010</v>
      </c>
      <c r="B38" s="83"/>
    </row>
    <row r="39" spans="1:10">
      <c r="A39" s="82" t="s">
        <v>1011</v>
      </c>
      <c r="B39" s="83"/>
    </row>
    <row r="40" spans="1:10">
      <c r="A40" s="84" t="s">
        <v>1012</v>
      </c>
      <c r="B40" s="83"/>
    </row>
    <row r="41" spans="1:10">
      <c r="A41" s="85"/>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3" type="noConversion"/>
  <hyperlinks>
    <hyperlink ref="K1" location="預告統計資料發布時間表!A1" display="回發布時間表" xr:uid="{08B28A5F-467D-4C38-A060-7D6EEAA2503D}"/>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D792C-C614-42F0-A16D-C08AFD415942}">
  <dimension ref="A1:K41"/>
  <sheetViews>
    <sheetView zoomScaleNormal="100" workbookViewId="0">
      <selection sqref="A1:B1"/>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47" t="s">
        <v>971</v>
      </c>
      <c r="B1" s="1748"/>
      <c r="G1" s="74" t="s">
        <v>871</v>
      </c>
      <c r="H1" s="1749" t="s">
        <v>972</v>
      </c>
      <c r="I1" s="1750"/>
      <c r="J1" s="1778"/>
      <c r="K1" s="967" t="s">
        <v>873</v>
      </c>
    </row>
    <row r="2" spans="1:11" ht="16.8" thickBot="1">
      <c r="A2" s="1747" t="s">
        <v>973</v>
      </c>
      <c r="B2" s="1748"/>
      <c r="C2" s="75" t="s">
        <v>974</v>
      </c>
      <c r="D2" s="76"/>
      <c r="G2" s="74" t="s">
        <v>975</v>
      </c>
      <c r="H2" s="1747" t="s">
        <v>976</v>
      </c>
      <c r="I2" s="1751"/>
      <c r="J2" s="1748"/>
    </row>
    <row r="3" spans="1:11" s="77" customFormat="1" ht="24.6">
      <c r="A3" s="1752" t="s">
        <v>977</v>
      </c>
      <c r="B3" s="1752"/>
      <c r="C3" s="1752"/>
      <c r="D3" s="1752"/>
      <c r="E3" s="1752"/>
      <c r="F3" s="1752"/>
      <c r="G3" s="1752"/>
      <c r="H3" s="1752"/>
      <c r="I3" s="1752"/>
      <c r="J3" s="1752"/>
    </row>
    <row r="4" spans="1:11" s="77" customFormat="1" ht="15">
      <c r="A4" s="1746"/>
      <c r="B4" s="1746"/>
      <c r="C4" s="1746"/>
      <c r="D4" s="1746"/>
      <c r="E4" s="1746"/>
      <c r="F4" s="1746"/>
    </row>
    <row r="5" spans="1:11" s="77" customFormat="1" ht="18.75" customHeight="1" thickBot="1">
      <c r="A5" s="1755" t="s">
        <v>2474</v>
      </c>
      <c r="B5" s="1755"/>
      <c r="C5" s="1755"/>
      <c r="D5" s="1755"/>
      <c r="E5" s="1755"/>
      <c r="F5" s="1755"/>
      <c r="G5" s="1755"/>
      <c r="H5" s="1755"/>
      <c r="I5" s="1755"/>
      <c r="J5" s="1755"/>
    </row>
    <row r="6" spans="1:11" s="78" customFormat="1" ht="24" customHeight="1">
      <c r="A6" s="1756" t="s">
        <v>978</v>
      </c>
      <c r="B6" s="1757"/>
      <c r="C6" s="1760" t="s">
        <v>979</v>
      </c>
      <c r="D6" s="1760"/>
      <c r="E6" s="1762" t="s">
        <v>980</v>
      </c>
      <c r="F6" s="1762"/>
      <c r="G6" s="1762"/>
      <c r="H6" s="1762"/>
      <c r="I6" s="1762"/>
      <c r="J6" s="1763"/>
    </row>
    <row r="7" spans="1:11" ht="15" customHeight="1">
      <c r="A7" s="1758"/>
      <c r="B7" s="1759"/>
      <c r="C7" s="1761"/>
      <c r="D7" s="1761"/>
      <c r="E7" s="1764" t="s">
        <v>981</v>
      </c>
      <c r="F7" s="1765"/>
      <c r="G7" s="1764" t="s">
        <v>982</v>
      </c>
      <c r="H7" s="1765"/>
      <c r="I7" s="1764" t="s">
        <v>983</v>
      </c>
      <c r="J7" s="1766"/>
      <c r="K7" s="78"/>
    </row>
    <row r="8" spans="1:11" ht="18" customHeight="1">
      <c r="A8" s="1758"/>
      <c r="B8" s="1759"/>
      <c r="C8" s="1761"/>
      <c r="D8" s="1761"/>
      <c r="E8" s="1765"/>
      <c r="F8" s="1765"/>
      <c r="G8" s="1765"/>
      <c r="H8" s="1765"/>
      <c r="I8" s="1764"/>
      <c r="J8" s="1766"/>
      <c r="K8" s="78"/>
    </row>
    <row r="9" spans="1:11" ht="17.25" customHeight="1">
      <c r="A9" s="1758"/>
      <c r="B9" s="1759"/>
      <c r="C9" s="1761"/>
      <c r="D9" s="1761"/>
      <c r="E9" s="1765"/>
      <c r="F9" s="1765"/>
      <c r="G9" s="1765"/>
      <c r="H9" s="1765"/>
      <c r="I9" s="1764"/>
      <c r="J9" s="1766"/>
      <c r="K9" s="78"/>
    </row>
    <row r="10" spans="1:11" s="78" customFormat="1" ht="15" customHeight="1">
      <c r="A10" s="1758"/>
      <c r="B10" s="1759"/>
      <c r="C10" s="1761"/>
      <c r="D10" s="1761"/>
      <c r="E10" s="1765"/>
      <c r="F10" s="1765"/>
      <c r="G10" s="1765"/>
      <c r="H10" s="1765"/>
      <c r="I10" s="1764"/>
      <c r="J10" s="1766"/>
    </row>
    <row r="11" spans="1:11" s="78" customFormat="1" ht="23.1" customHeight="1">
      <c r="A11" s="1767" t="s">
        <v>984</v>
      </c>
      <c r="B11" s="1768"/>
      <c r="C11" s="1779">
        <f>SUM(E11:J11)</f>
        <v>60611</v>
      </c>
      <c r="D11" s="1779"/>
      <c r="E11" s="1779">
        <f>SUM(E12:F34)</f>
        <v>24792</v>
      </c>
      <c r="F11" s="1779"/>
      <c r="G11" s="1779">
        <f>SUM(G12:H34)</f>
        <v>0</v>
      </c>
      <c r="H11" s="1779"/>
      <c r="I11" s="1779">
        <f>SUM(I12:J34)</f>
        <v>35819</v>
      </c>
      <c r="J11" s="1780"/>
      <c r="K11" s="969"/>
    </row>
    <row r="12" spans="1:11" s="78" customFormat="1" ht="23.1" customHeight="1">
      <c r="A12" s="1753" t="s">
        <v>985</v>
      </c>
      <c r="B12" s="1754"/>
      <c r="C12" s="1779">
        <f t="shared" ref="C12:C34" si="0">SUM(E12:J12)</f>
        <v>12901</v>
      </c>
      <c r="D12" s="1779"/>
      <c r="E12" s="1781">
        <v>4350</v>
      </c>
      <c r="F12" s="1781"/>
      <c r="G12" s="1781">
        <v>0</v>
      </c>
      <c r="H12" s="1781"/>
      <c r="I12" s="1781">
        <f>4680+3871</f>
        <v>8551</v>
      </c>
      <c r="J12" s="1782"/>
    </row>
    <row r="13" spans="1:11" s="78" customFormat="1" ht="23.1" customHeight="1">
      <c r="A13" s="1753" t="s">
        <v>986</v>
      </c>
      <c r="B13" s="1754"/>
      <c r="C13" s="1779">
        <f t="shared" si="0"/>
        <v>10200</v>
      </c>
      <c r="D13" s="1779"/>
      <c r="E13" s="1781">
        <v>3500</v>
      </c>
      <c r="F13" s="1781"/>
      <c r="G13" s="1781">
        <v>0</v>
      </c>
      <c r="H13" s="1781"/>
      <c r="I13" s="1781">
        <f>6680+20</f>
        <v>6700</v>
      </c>
      <c r="J13" s="1782"/>
    </row>
    <row r="14" spans="1:11" s="78" customFormat="1" ht="23.1" customHeight="1">
      <c r="A14" s="1753" t="s">
        <v>987</v>
      </c>
      <c r="B14" s="1754"/>
      <c r="C14" s="1786">
        <f t="shared" si="0"/>
        <v>440</v>
      </c>
      <c r="D14" s="1786"/>
      <c r="E14" s="1781">
        <v>150</v>
      </c>
      <c r="F14" s="1781"/>
      <c r="G14" s="1781">
        <v>0</v>
      </c>
      <c r="H14" s="1781"/>
      <c r="I14" s="1787">
        <v>290</v>
      </c>
      <c r="J14" s="1788"/>
    </row>
    <row r="15" spans="1:11" s="78" customFormat="1" ht="23.1" customHeight="1">
      <c r="A15" s="1753" t="s">
        <v>988</v>
      </c>
      <c r="B15" s="1754"/>
      <c r="C15" s="1779">
        <f t="shared" si="0"/>
        <v>1690</v>
      </c>
      <c r="D15" s="1779"/>
      <c r="E15" s="1781">
        <v>620</v>
      </c>
      <c r="F15" s="1781"/>
      <c r="G15" s="1781">
        <v>0</v>
      </c>
      <c r="H15" s="1781"/>
      <c r="I15" s="1781">
        <f>1040+30</f>
        <v>1070</v>
      </c>
      <c r="J15" s="1782"/>
    </row>
    <row r="16" spans="1:11" s="78" customFormat="1" ht="23.1" customHeight="1">
      <c r="A16" s="1753" t="s">
        <v>989</v>
      </c>
      <c r="B16" s="1754"/>
      <c r="C16" s="1779">
        <f t="shared" si="0"/>
        <v>3095</v>
      </c>
      <c r="D16" s="1779"/>
      <c r="E16" s="1781">
        <v>0</v>
      </c>
      <c r="F16" s="1781"/>
      <c r="G16" s="1781">
        <v>0</v>
      </c>
      <c r="H16" s="1781"/>
      <c r="I16" s="1781">
        <f>2500+595</f>
        <v>3095</v>
      </c>
      <c r="J16" s="1782"/>
    </row>
    <row r="17" spans="1:11" ht="23.1" customHeight="1">
      <c r="A17" s="1753" t="s">
        <v>990</v>
      </c>
      <c r="B17" s="1754"/>
      <c r="C17" s="1779">
        <f t="shared" si="0"/>
        <v>6410</v>
      </c>
      <c r="D17" s="1779"/>
      <c r="E17" s="1781">
        <v>0</v>
      </c>
      <c r="F17" s="1781"/>
      <c r="G17" s="1781">
        <v>0</v>
      </c>
      <c r="H17" s="1781"/>
      <c r="I17" s="1781">
        <v>6410</v>
      </c>
      <c r="J17" s="1782"/>
      <c r="K17" s="78"/>
    </row>
    <row r="18" spans="1:11" ht="23.1" customHeight="1">
      <c r="A18" s="1753" t="s">
        <v>991</v>
      </c>
      <c r="B18" s="1754"/>
      <c r="C18" s="1779">
        <f t="shared" si="0"/>
        <v>5134</v>
      </c>
      <c r="D18" s="1779"/>
      <c r="E18" s="1781">
        <v>2060</v>
      </c>
      <c r="F18" s="1781"/>
      <c r="G18" s="1781">
        <v>0</v>
      </c>
      <c r="H18" s="1781"/>
      <c r="I18" s="1781">
        <f>2670+404</f>
        <v>3074</v>
      </c>
      <c r="J18" s="1782"/>
      <c r="K18" s="78"/>
    </row>
    <row r="19" spans="1:11" ht="23.1" customHeight="1">
      <c r="A19" s="1753" t="s">
        <v>992</v>
      </c>
      <c r="B19" s="1754"/>
      <c r="C19" s="1779">
        <f t="shared" si="0"/>
        <v>0</v>
      </c>
      <c r="D19" s="1779"/>
      <c r="E19" s="1781">
        <v>0</v>
      </c>
      <c r="F19" s="1781"/>
      <c r="G19" s="1781">
        <v>0</v>
      </c>
      <c r="H19" s="1781"/>
      <c r="I19" s="1781">
        <v>0</v>
      </c>
      <c r="J19" s="1782"/>
    </row>
    <row r="20" spans="1:11" ht="23.1" customHeight="1">
      <c r="A20" s="1753" t="s">
        <v>993</v>
      </c>
      <c r="B20" s="1754"/>
      <c r="C20" s="1779">
        <f t="shared" si="0"/>
        <v>2866</v>
      </c>
      <c r="D20" s="1779"/>
      <c r="E20" s="1781">
        <v>1120</v>
      </c>
      <c r="F20" s="1781"/>
      <c r="G20" s="1781">
        <v>0</v>
      </c>
      <c r="H20" s="1781"/>
      <c r="I20" s="1781">
        <f>1100+646</f>
        <v>1746</v>
      </c>
      <c r="J20" s="1782"/>
    </row>
    <row r="21" spans="1:11" ht="23.1" customHeight="1">
      <c r="A21" s="1753" t="s">
        <v>994</v>
      </c>
      <c r="B21" s="1754"/>
      <c r="C21" s="1779">
        <f t="shared" si="0"/>
        <v>20</v>
      </c>
      <c r="D21" s="1779"/>
      <c r="E21" s="1781">
        <v>20</v>
      </c>
      <c r="F21" s="1781"/>
      <c r="G21" s="1781">
        <v>0</v>
      </c>
      <c r="H21" s="1781"/>
      <c r="I21" s="1781">
        <v>0</v>
      </c>
      <c r="J21" s="1782"/>
    </row>
    <row r="22" spans="1:11" ht="23.1" customHeight="1">
      <c r="A22" s="1771" t="s">
        <v>995</v>
      </c>
      <c r="B22" s="1772"/>
      <c r="C22" s="1779">
        <f t="shared" si="0"/>
        <v>17833</v>
      </c>
      <c r="D22" s="1779"/>
      <c r="E22" s="1781">
        <f>7600+4200+1150</f>
        <v>12950</v>
      </c>
      <c r="F22" s="1781"/>
      <c r="G22" s="1781">
        <v>0</v>
      </c>
      <c r="H22" s="1781"/>
      <c r="I22" s="1781">
        <f>2510+1551+800+22</f>
        <v>4883</v>
      </c>
      <c r="J22" s="1782"/>
    </row>
    <row r="23" spans="1:11" ht="23.1" customHeight="1">
      <c r="A23" s="1771" t="s">
        <v>996</v>
      </c>
      <c r="B23" s="1772"/>
      <c r="C23" s="1779">
        <f t="shared" si="0"/>
        <v>0</v>
      </c>
      <c r="D23" s="1779"/>
      <c r="E23" s="1781">
        <v>0</v>
      </c>
      <c r="F23" s="1781"/>
      <c r="G23" s="1781">
        <v>0</v>
      </c>
      <c r="H23" s="1781"/>
      <c r="I23" s="1781">
        <v>0</v>
      </c>
      <c r="J23" s="1782"/>
    </row>
    <row r="24" spans="1:11" ht="23.1" customHeight="1">
      <c r="A24" s="1771" t="s">
        <v>997</v>
      </c>
      <c r="B24" s="1772"/>
      <c r="C24" s="1779">
        <f t="shared" si="0"/>
        <v>5</v>
      </c>
      <c r="D24" s="1779"/>
      <c r="E24" s="1781">
        <v>5</v>
      </c>
      <c r="F24" s="1781"/>
      <c r="G24" s="1781">
        <v>0</v>
      </c>
      <c r="H24" s="1781"/>
      <c r="I24" s="1781">
        <v>0</v>
      </c>
      <c r="J24" s="1782"/>
    </row>
    <row r="25" spans="1:11" ht="23.1" customHeight="1">
      <c r="A25" s="1771" t="s">
        <v>998</v>
      </c>
      <c r="B25" s="1772"/>
      <c r="C25" s="1779">
        <f t="shared" si="0"/>
        <v>7</v>
      </c>
      <c r="D25" s="1779"/>
      <c r="E25" s="1781">
        <v>7</v>
      </c>
      <c r="F25" s="1781"/>
      <c r="G25" s="1781">
        <v>0</v>
      </c>
      <c r="H25" s="1781"/>
      <c r="I25" s="1781">
        <v>0</v>
      </c>
      <c r="J25" s="1782"/>
    </row>
    <row r="26" spans="1:11" ht="23.1" customHeight="1">
      <c r="A26" s="1771" t="s">
        <v>999</v>
      </c>
      <c r="B26" s="1772"/>
      <c r="C26" s="1779">
        <f t="shared" si="0"/>
        <v>0</v>
      </c>
      <c r="D26" s="1779"/>
      <c r="E26" s="1781">
        <v>0</v>
      </c>
      <c r="F26" s="1781"/>
      <c r="G26" s="1781">
        <v>0</v>
      </c>
      <c r="H26" s="1781"/>
      <c r="I26" s="1781">
        <v>0</v>
      </c>
      <c r="J26" s="1782"/>
    </row>
    <row r="27" spans="1:11" ht="23.1" customHeight="1">
      <c r="A27" s="1771" t="s">
        <v>1000</v>
      </c>
      <c r="B27" s="1772"/>
      <c r="C27" s="1779">
        <f t="shared" si="0"/>
        <v>10</v>
      </c>
      <c r="D27" s="1779"/>
      <c r="E27" s="1781">
        <v>10</v>
      </c>
      <c r="F27" s="1781"/>
      <c r="G27" s="1781">
        <v>0</v>
      </c>
      <c r="H27" s="1781"/>
      <c r="I27" s="1781">
        <v>0</v>
      </c>
      <c r="J27" s="1782"/>
    </row>
    <row r="28" spans="1:11" ht="23.1" customHeight="1">
      <c r="A28" s="1771" t="s">
        <v>1001</v>
      </c>
      <c r="B28" s="1772"/>
      <c r="C28" s="1779">
        <f t="shared" si="0"/>
        <v>0</v>
      </c>
      <c r="D28" s="1779"/>
      <c r="E28" s="1781">
        <v>0</v>
      </c>
      <c r="F28" s="1781"/>
      <c r="G28" s="1781">
        <v>0</v>
      </c>
      <c r="H28" s="1781"/>
      <c r="I28" s="1781">
        <v>0</v>
      </c>
      <c r="J28" s="1782"/>
    </row>
    <row r="29" spans="1:11" ht="23.1" customHeight="1">
      <c r="A29" s="1771" t="s">
        <v>1002</v>
      </c>
      <c r="B29" s="1772"/>
      <c r="C29" s="1779">
        <f t="shared" si="0"/>
        <v>0</v>
      </c>
      <c r="D29" s="1779"/>
      <c r="E29" s="1781">
        <v>0</v>
      </c>
      <c r="F29" s="1781"/>
      <c r="G29" s="1781">
        <v>0</v>
      </c>
      <c r="H29" s="1781"/>
      <c r="I29" s="1781">
        <v>0</v>
      </c>
      <c r="J29" s="1782"/>
    </row>
    <row r="30" spans="1:11" ht="23.4" customHeight="1">
      <c r="A30" s="1771" t="s">
        <v>1003</v>
      </c>
      <c r="B30" s="1772"/>
      <c r="C30" s="1779">
        <f t="shared" si="0"/>
        <v>0</v>
      </c>
      <c r="D30" s="1779"/>
      <c r="E30" s="1781">
        <v>0</v>
      </c>
      <c r="F30" s="1781"/>
      <c r="G30" s="1781">
        <v>0</v>
      </c>
      <c r="H30" s="1781"/>
      <c r="I30" s="1781">
        <v>0</v>
      </c>
      <c r="J30" s="1782"/>
    </row>
    <row r="31" spans="1:11" ht="37.5" customHeight="1">
      <c r="A31" s="1771" t="s">
        <v>1004</v>
      </c>
      <c r="B31" s="1772"/>
      <c r="C31" s="1779">
        <f t="shared" si="0"/>
        <v>0</v>
      </c>
      <c r="D31" s="1779"/>
      <c r="E31" s="1781">
        <v>0</v>
      </c>
      <c r="F31" s="1781"/>
      <c r="G31" s="1781">
        <v>0</v>
      </c>
      <c r="H31" s="1781"/>
      <c r="I31" s="1781">
        <v>0</v>
      </c>
      <c r="J31" s="1782"/>
    </row>
    <row r="32" spans="1:11" ht="23.1" customHeight="1">
      <c r="A32" s="1771" t="s">
        <v>1005</v>
      </c>
      <c r="B32" s="1772"/>
      <c r="C32" s="1779">
        <f t="shared" si="0"/>
        <v>0</v>
      </c>
      <c r="D32" s="1779"/>
      <c r="E32" s="1781">
        <v>0</v>
      </c>
      <c r="F32" s="1781"/>
      <c r="G32" s="1781">
        <v>0</v>
      </c>
      <c r="H32" s="1781"/>
      <c r="I32" s="1781">
        <v>0</v>
      </c>
      <c r="J32" s="1782"/>
    </row>
    <row r="33" spans="1:10" ht="23.1" customHeight="1">
      <c r="A33" s="1771" t="s">
        <v>1006</v>
      </c>
      <c r="B33" s="1772"/>
      <c r="C33" s="1779">
        <f t="shared" si="0"/>
        <v>0</v>
      </c>
      <c r="D33" s="1779"/>
      <c r="E33" s="1781">
        <v>0</v>
      </c>
      <c r="F33" s="1781"/>
      <c r="G33" s="1781">
        <v>0</v>
      </c>
      <c r="H33" s="1781"/>
      <c r="I33" s="1781">
        <v>0</v>
      </c>
      <c r="J33" s="1782"/>
    </row>
    <row r="34" spans="1:10" ht="23.1" customHeight="1" thickBot="1">
      <c r="A34" s="1774" t="s">
        <v>1007</v>
      </c>
      <c r="B34" s="1775"/>
      <c r="C34" s="1783">
        <f t="shared" si="0"/>
        <v>0</v>
      </c>
      <c r="D34" s="1783"/>
      <c r="E34" s="1784">
        <v>0</v>
      </c>
      <c r="F34" s="1784"/>
      <c r="G34" s="1784">
        <v>0</v>
      </c>
      <c r="H34" s="1784"/>
      <c r="I34" s="1784">
        <v>0</v>
      </c>
      <c r="J34" s="1785"/>
    </row>
    <row r="35" spans="1:10">
      <c r="A35" s="79" t="s">
        <v>966</v>
      </c>
      <c r="B35" s="80" t="s">
        <v>967</v>
      </c>
      <c r="C35" s="77"/>
      <c r="D35" s="77"/>
      <c r="E35" s="81" t="s">
        <v>1008</v>
      </c>
      <c r="F35" s="81"/>
      <c r="G35" s="81" t="s">
        <v>968</v>
      </c>
      <c r="J35" s="81"/>
    </row>
    <row r="36" spans="1:10">
      <c r="A36" s="77"/>
      <c r="B36" s="77"/>
      <c r="E36" s="81" t="s">
        <v>1009</v>
      </c>
      <c r="F36" s="81"/>
      <c r="H36" s="1773" t="s">
        <v>2475</v>
      </c>
      <c r="I36" s="1773"/>
      <c r="J36" s="1773"/>
    </row>
    <row r="37" spans="1:10">
      <c r="A37" s="77"/>
      <c r="B37" s="77"/>
      <c r="E37" s="81"/>
      <c r="F37" s="81"/>
      <c r="J37" s="81"/>
    </row>
    <row r="38" spans="1:10">
      <c r="A38" s="82" t="s">
        <v>1010</v>
      </c>
      <c r="B38" s="83"/>
    </row>
    <row r="39" spans="1:10">
      <c r="A39" s="82" t="s">
        <v>1011</v>
      </c>
      <c r="B39" s="83"/>
    </row>
    <row r="40" spans="1:10">
      <c r="A40" s="84" t="s">
        <v>1012</v>
      </c>
      <c r="B40" s="83"/>
    </row>
    <row r="41" spans="1:10">
      <c r="A41" s="85"/>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3" type="noConversion"/>
  <hyperlinks>
    <hyperlink ref="K1" location="預告統計資料發布時間表!A1" display="回發布時間表" xr:uid="{C89F172D-F3EB-4B43-A37F-458509831C5D}"/>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92A43-84F8-498C-AB62-69EF9152F892}">
  <dimension ref="A1:K41"/>
  <sheetViews>
    <sheetView zoomScaleNormal="100" workbookViewId="0">
      <selection sqref="A1:B1"/>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47" t="s">
        <v>971</v>
      </c>
      <c r="B1" s="1748"/>
      <c r="G1" s="74" t="s">
        <v>871</v>
      </c>
      <c r="H1" s="1749" t="s">
        <v>972</v>
      </c>
      <c r="I1" s="1750"/>
      <c r="J1" s="1778"/>
      <c r="K1" s="967" t="s">
        <v>873</v>
      </c>
    </row>
    <row r="2" spans="1:11" ht="16.8" thickBot="1">
      <c r="A2" s="1747" t="s">
        <v>973</v>
      </c>
      <c r="B2" s="1748"/>
      <c r="C2" s="75" t="s">
        <v>974</v>
      </c>
      <c r="D2" s="76"/>
      <c r="G2" s="74" t="s">
        <v>975</v>
      </c>
      <c r="H2" s="1747" t="s">
        <v>976</v>
      </c>
      <c r="I2" s="1751"/>
      <c r="J2" s="1748"/>
    </row>
    <row r="3" spans="1:11" s="77" customFormat="1" ht="24.6">
      <c r="A3" s="1752" t="s">
        <v>977</v>
      </c>
      <c r="B3" s="1752"/>
      <c r="C3" s="1752"/>
      <c r="D3" s="1752"/>
      <c r="E3" s="1752"/>
      <c r="F3" s="1752"/>
      <c r="G3" s="1752"/>
      <c r="H3" s="1752"/>
      <c r="I3" s="1752"/>
      <c r="J3" s="1752"/>
    </row>
    <row r="4" spans="1:11" s="77" customFormat="1" ht="15">
      <c r="A4" s="1746"/>
      <c r="B4" s="1746"/>
      <c r="C4" s="1746"/>
      <c r="D4" s="1746"/>
      <c r="E4" s="1746"/>
      <c r="F4" s="1746"/>
    </row>
    <row r="5" spans="1:11" s="77" customFormat="1" ht="18.75" customHeight="1" thickBot="1">
      <c r="A5" s="1755" t="s">
        <v>2487</v>
      </c>
      <c r="B5" s="1755"/>
      <c r="C5" s="1755"/>
      <c r="D5" s="1755"/>
      <c r="E5" s="1755"/>
      <c r="F5" s="1755"/>
      <c r="G5" s="1755"/>
      <c r="H5" s="1755"/>
      <c r="I5" s="1755"/>
      <c r="J5" s="1755"/>
    </row>
    <row r="6" spans="1:11" s="78" customFormat="1" ht="24" customHeight="1">
      <c r="A6" s="1756" t="s">
        <v>978</v>
      </c>
      <c r="B6" s="1757"/>
      <c r="C6" s="1760" t="s">
        <v>979</v>
      </c>
      <c r="D6" s="1760"/>
      <c r="E6" s="1762" t="s">
        <v>980</v>
      </c>
      <c r="F6" s="1762"/>
      <c r="G6" s="1762"/>
      <c r="H6" s="1762"/>
      <c r="I6" s="1762"/>
      <c r="J6" s="1763"/>
    </row>
    <row r="7" spans="1:11" ht="15" customHeight="1">
      <c r="A7" s="1758"/>
      <c r="B7" s="1759"/>
      <c r="C7" s="1761"/>
      <c r="D7" s="1761"/>
      <c r="E7" s="1764" t="s">
        <v>981</v>
      </c>
      <c r="F7" s="1765"/>
      <c r="G7" s="1764" t="s">
        <v>982</v>
      </c>
      <c r="H7" s="1765"/>
      <c r="I7" s="1764" t="s">
        <v>983</v>
      </c>
      <c r="J7" s="1766"/>
      <c r="K7" s="78"/>
    </row>
    <row r="8" spans="1:11" ht="18" customHeight="1">
      <c r="A8" s="1758"/>
      <c r="B8" s="1759"/>
      <c r="C8" s="1761"/>
      <c r="D8" s="1761"/>
      <c r="E8" s="1765"/>
      <c r="F8" s="1765"/>
      <c r="G8" s="1765"/>
      <c r="H8" s="1765"/>
      <c r="I8" s="1764"/>
      <c r="J8" s="1766"/>
      <c r="K8" s="78"/>
    </row>
    <row r="9" spans="1:11" ht="17.25" customHeight="1">
      <c r="A9" s="1758"/>
      <c r="B9" s="1759"/>
      <c r="C9" s="1761"/>
      <c r="D9" s="1761"/>
      <c r="E9" s="1765"/>
      <c r="F9" s="1765"/>
      <c r="G9" s="1765"/>
      <c r="H9" s="1765"/>
      <c r="I9" s="1764"/>
      <c r="J9" s="1766"/>
      <c r="K9" s="78"/>
    </row>
    <row r="10" spans="1:11" s="78" customFormat="1" ht="15" customHeight="1">
      <c r="A10" s="1758"/>
      <c r="B10" s="1759"/>
      <c r="C10" s="1761"/>
      <c r="D10" s="1761"/>
      <c r="E10" s="1765"/>
      <c r="F10" s="1765"/>
      <c r="G10" s="1765"/>
      <c r="H10" s="1765"/>
      <c r="I10" s="1764"/>
      <c r="J10" s="1766"/>
    </row>
    <row r="11" spans="1:11" s="78" customFormat="1" ht="23.1" customHeight="1">
      <c r="A11" s="1767" t="s">
        <v>984</v>
      </c>
      <c r="B11" s="1768"/>
      <c r="C11" s="1779">
        <f>SUM(E11:J11)</f>
        <v>84882</v>
      </c>
      <c r="D11" s="1779"/>
      <c r="E11" s="1779">
        <f>SUM(E12:F34)</f>
        <v>45760</v>
      </c>
      <c r="F11" s="1779"/>
      <c r="G11" s="1779">
        <f>SUM(G12:H34)</f>
        <v>0</v>
      </c>
      <c r="H11" s="1779"/>
      <c r="I11" s="1779">
        <f>SUM(I12:J34)</f>
        <v>39122</v>
      </c>
      <c r="J11" s="1780"/>
      <c r="K11" s="969"/>
    </row>
    <row r="12" spans="1:11" s="78" customFormat="1" ht="23.1" customHeight="1">
      <c r="A12" s="1753" t="s">
        <v>985</v>
      </c>
      <c r="B12" s="1754"/>
      <c r="C12" s="1779">
        <f t="shared" ref="C12:C34" si="0">SUM(E12:J12)</f>
        <v>16312</v>
      </c>
      <c r="D12" s="1779"/>
      <c r="E12" s="1781">
        <v>4920</v>
      </c>
      <c r="F12" s="1781"/>
      <c r="G12" s="1781">
        <v>0</v>
      </c>
      <c r="H12" s="1781"/>
      <c r="I12" s="1781">
        <f>4582+6810</f>
        <v>11392</v>
      </c>
      <c r="J12" s="1782"/>
    </row>
    <row r="13" spans="1:11" s="78" customFormat="1" ht="23.1" customHeight="1">
      <c r="A13" s="1753" t="s">
        <v>986</v>
      </c>
      <c r="B13" s="1754"/>
      <c r="C13" s="1779">
        <f t="shared" si="0"/>
        <v>6400</v>
      </c>
      <c r="D13" s="1779"/>
      <c r="E13" s="1781">
        <v>2900</v>
      </c>
      <c r="F13" s="1781"/>
      <c r="G13" s="1781">
        <v>0</v>
      </c>
      <c r="H13" s="1781"/>
      <c r="I13" s="1781">
        <f>1380+2120</f>
        <v>3500</v>
      </c>
      <c r="J13" s="1782"/>
    </row>
    <row r="14" spans="1:11" s="78" customFormat="1" ht="23.1" customHeight="1">
      <c r="A14" s="1753" t="s">
        <v>987</v>
      </c>
      <c r="B14" s="1754"/>
      <c r="C14" s="1786">
        <f t="shared" si="0"/>
        <v>1780</v>
      </c>
      <c r="D14" s="1786"/>
      <c r="E14" s="1781">
        <v>300</v>
      </c>
      <c r="F14" s="1781"/>
      <c r="G14" s="1781">
        <v>0</v>
      </c>
      <c r="H14" s="1781"/>
      <c r="I14" s="1781">
        <f>1290+190</f>
        <v>1480</v>
      </c>
      <c r="J14" s="1782"/>
    </row>
    <row r="15" spans="1:11" s="78" customFormat="1" ht="23.1" customHeight="1">
      <c r="A15" s="1753" t="s">
        <v>988</v>
      </c>
      <c r="B15" s="1754"/>
      <c r="C15" s="1779">
        <f t="shared" si="0"/>
        <v>2430</v>
      </c>
      <c r="D15" s="1779"/>
      <c r="E15" s="1781">
        <v>350</v>
      </c>
      <c r="F15" s="1781"/>
      <c r="G15" s="1781">
        <v>0</v>
      </c>
      <c r="H15" s="1781"/>
      <c r="I15" s="1781">
        <f>1780+300</f>
        <v>2080</v>
      </c>
      <c r="J15" s="1782"/>
    </row>
    <row r="16" spans="1:11" s="78" customFormat="1" ht="23.1" customHeight="1">
      <c r="A16" s="1753" t="s">
        <v>989</v>
      </c>
      <c r="B16" s="1754"/>
      <c r="C16" s="1779">
        <f t="shared" si="0"/>
        <v>6389</v>
      </c>
      <c r="D16" s="1779"/>
      <c r="E16" s="1781">
        <v>3005</v>
      </c>
      <c r="F16" s="1781"/>
      <c r="G16" s="1781">
        <v>0</v>
      </c>
      <c r="H16" s="1781"/>
      <c r="I16" s="1781">
        <f>2660+724</f>
        <v>3384</v>
      </c>
      <c r="J16" s="1782"/>
    </row>
    <row r="17" spans="1:11" ht="23.1" customHeight="1">
      <c r="A17" s="1753" t="s">
        <v>990</v>
      </c>
      <c r="B17" s="1754"/>
      <c r="C17" s="1779">
        <f t="shared" si="0"/>
        <v>6530</v>
      </c>
      <c r="D17" s="1779"/>
      <c r="E17" s="1781">
        <v>3010</v>
      </c>
      <c r="F17" s="1781"/>
      <c r="G17" s="1781">
        <v>0</v>
      </c>
      <c r="H17" s="1781"/>
      <c r="I17" s="1781">
        <v>3520</v>
      </c>
      <c r="J17" s="1782"/>
      <c r="K17" s="78"/>
    </row>
    <row r="18" spans="1:11" ht="23.1" customHeight="1">
      <c r="A18" s="1753" t="s">
        <v>991</v>
      </c>
      <c r="B18" s="1754"/>
      <c r="C18" s="1779">
        <f t="shared" si="0"/>
        <v>7886</v>
      </c>
      <c r="D18" s="1779"/>
      <c r="E18" s="1781">
        <v>3255</v>
      </c>
      <c r="F18" s="1781"/>
      <c r="G18" s="1781">
        <v>0</v>
      </c>
      <c r="H18" s="1781"/>
      <c r="I18" s="1781">
        <f>3160+1471</f>
        <v>4631</v>
      </c>
      <c r="J18" s="1782"/>
      <c r="K18" s="78"/>
    </row>
    <row r="19" spans="1:11" ht="23.1" customHeight="1">
      <c r="A19" s="1753" t="s">
        <v>992</v>
      </c>
      <c r="B19" s="1754"/>
      <c r="C19" s="1779">
        <f t="shared" si="0"/>
        <v>0</v>
      </c>
      <c r="D19" s="1779"/>
      <c r="E19" s="1781">
        <v>0</v>
      </c>
      <c r="F19" s="1781"/>
      <c r="G19" s="1781">
        <v>0</v>
      </c>
      <c r="H19" s="1781"/>
      <c r="I19" s="1781">
        <v>0</v>
      </c>
      <c r="J19" s="1782"/>
    </row>
    <row r="20" spans="1:11" ht="23.1" customHeight="1">
      <c r="A20" s="1753" t="s">
        <v>993</v>
      </c>
      <c r="B20" s="1754"/>
      <c r="C20" s="1779">
        <f t="shared" si="0"/>
        <v>16125</v>
      </c>
      <c r="D20" s="1779"/>
      <c r="E20" s="1781">
        <v>12200</v>
      </c>
      <c r="F20" s="1781"/>
      <c r="G20" s="1781">
        <v>0</v>
      </c>
      <c r="H20" s="1781"/>
      <c r="I20" s="1781">
        <f>1990+1935</f>
        <v>3925</v>
      </c>
      <c r="J20" s="1782"/>
    </row>
    <row r="21" spans="1:11" ht="23.1" customHeight="1">
      <c r="A21" s="1753" t="s">
        <v>994</v>
      </c>
      <c r="B21" s="1754"/>
      <c r="C21" s="1779">
        <f t="shared" si="0"/>
        <v>210</v>
      </c>
      <c r="D21" s="1779"/>
      <c r="E21" s="1781">
        <v>210</v>
      </c>
      <c r="F21" s="1781"/>
      <c r="G21" s="1781">
        <v>0</v>
      </c>
      <c r="H21" s="1781"/>
      <c r="I21" s="1781">
        <v>0</v>
      </c>
      <c r="J21" s="1782"/>
    </row>
    <row r="22" spans="1:11" ht="23.1" customHeight="1">
      <c r="A22" s="1771" t="s">
        <v>995</v>
      </c>
      <c r="B22" s="1772"/>
      <c r="C22" s="1779">
        <f t="shared" si="0"/>
        <v>20760</v>
      </c>
      <c r="D22" s="1779"/>
      <c r="E22" s="1781">
        <f>5220+5000+4130+1200</f>
        <v>15550</v>
      </c>
      <c r="F22" s="1781"/>
      <c r="G22" s="1781">
        <v>0</v>
      </c>
      <c r="H22" s="1781"/>
      <c r="I22" s="1781">
        <f>1450+1720+470+430+655+485</f>
        <v>5210</v>
      </c>
      <c r="J22" s="1782"/>
    </row>
    <row r="23" spans="1:11" ht="23.1" customHeight="1">
      <c r="A23" s="1771" t="s">
        <v>996</v>
      </c>
      <c r="B23" s="1772"/>
      <c r="C23" s="1779">
        <f t="shared" si="0"/>
        <v>0</v>
      </c>
      <c r="D23" s="1779"/>
      <c r="E23" s="1781">
        <v>0</v>
      </c>
      <c r="F23" s="1781"/>
      <c r="G23" s="1781">
        <v>0</v>
      </c>
      <c r="H23" s="1781"/>
      <c r="I23" s="1781">
        <v>0</v>
      </c>
      <c r="J23" s="1782"/>
    </row>
    <row r="24" spans="1:11" ht="23.1" customHeight="1">
      <c r="A24" s="1771" t="s">
        <v>997</v>
      </c>
      <c r="B24" s="1772"/>
      <c r="C24" s="1779">
        <f t="shared" si="0"/>
        <v>5</v>
      </c>
      <c r="D24" s="1779"/>
      <c r="E24" s="1781">
        <v>5</v>
      </c>
      <c r="F24" s="1781"/>
      <c r="G24" s="1781">
        <v>0</v>
      </c>
      <c r="H24" s="1781"/>
      <c r="I24" s="1781">
        <v>0</v>
      </c>
      <c r="J24" s="1782"/>
    </row>
    <row r="25" spans="1:11" ht="23.1" customHeight="1">
      <c r="A25" s="1771" t="s">
        <v>998</v>
      </c>
      <c r="B25" s="1772"/>
      <c r="C25" s="1779">
        <f t="shared" si="0"/>
        <v>5</v>
      </c>
      <c r="D25" s="1779"/>
      <c r="E25" s="1781">
        <v>5</v>
      </c>
      <c r="F25" s="1781"/>
      <c r="G25" s="1781">
        <v>0</v>
      </c>
      <c r="H25" s="1781"/>
      <c r="I25" s="1781">
        <v>0</v>
      </c>
      <c r="J25" s="1782"/>
    </row>
    <row r="26" spans="1:11" ht="23.1" customHeight="1">
      <c r="A26" s="1771" t="s">
        <v>999</v>
      </c>
      <c r="B26" s="1772"/>
      <c r="C26" s="1779">
        <f t="shared" si="0"/>
        <v>0</v>
      </c>
      <c r="D26" s="1779"/>
      <c r="E26" s="1781">
        <v>0</v>
      </c>
      <c r="F26" s="1781"/>
      <c r="G26" s="1781">
        <v>0</v>
      </c>
      <c r="H26" s="1781"/>
      <c r="I26" s="1781">
        <v>0</v>
      </c>
      <c r="J26" s="1782"/>
    </row>
    <row r="27" spans="1:11" ht="23.1" customHeight="1">
      <c r="A27" s="1771" t="s">
        <v>1000</v>
      </c>
      <c r="B27" s="1772"/>
      <c r="C27" s="1779">
        <f t="shared" si="0"/>
        <v>0</v>
      </c>
      <c r="D27" s="1779"/>
      <c r="E27" s="1781">
        <v>0</v>
      </c>
      <c r="F27" s="1781"/>
      <c r="G27" s="1781">
        <v>0</v>
      </c>
      <c r="H27" s="1781"/>
      <c r="I27" s="1781">
        <v>0</v>
      </c>
      <c r="J27" s="1782"/>
    </row>
    <row r="28" spans="1:11" ht="23.1" customHeight="1">
      <c r="A28" s="1771" t="s">
        <v>1001</v>
      </c>
      <c r="B28" s="1772"/>
      <c r="C28" s="1779">
        <f t="shared" si="0"/>
        <v>0</v>
      </c>
      <c r="D28" s="1779"/>
      <c r="E28" s="1781">
        <v>0</v>
      </c>
      <c r="F28" s="1781"/>
      <c r="G28" s="1781">
        <v>0</v>
      </c>
      <c r="H28" s="1781"/>
      <c r="I28" s="1781">
        <v>0</v>
      </c>
      <c r="J28" s="1782"/>
    </row>
    <row r="29" spans="1:11" ht="23.1" customHeight="1">
      <c r="A29" s="1771" t="s">
        <v>1002</v>
      </c>
      <c r="B29" s="1772"/>
      <c r="C29" s="1779">
        <f t="shared" si="0"/>
        <v>0</v>
      </c>
      <c r="D29" s="1779"/>
      <c r="E29" s="1781">
        <v>0</v>
      </c>
      <c r="F29" s="1781"/>
      <c r="G29" s="1781">
        <v>0</v>
      </c>
      <c r="H29" s="1781"/>
      <c r="I29" s="1781">
        <v>0</v>
      </c>
      <c r="J29" s="1782"/>
    </row>
    <row r="30" spans="1:11" ht="23.4" customHeight="1">
      <c r="A30" s="1771" t="s">
        <v>1003</v>
      </c>
      <c r="B30" s="1772"/>
      <c r="C30" s="1779">
        <f t="shared" si="0"/>
        <v>0</v>
      </c>
      <c r="D30" s="1779"/>
      <c r="E30" s="1781">
        <v>0</v>
      </c>
      <c r="F30" s="1781"/>
      <c r="G30" s="1781">
        <v>0</v>
      </c>
      <c r="H30" s="1781"/>
      <c r="I30" s="1781">
        <v>0</v>
      </c>
      <c r="J30" s="1782"/>
    </row>
    <row r="31" spans="1:11" ht="37.5" customHeight="1">
      <c r="A31" s="1771" t="s">
        <v>1004</v>
      </c>
      <c r="B31" s="1772"/>
      <c r="C31" s="1779">
        <f t="shared" si="0"/>
        <v>0</v>
      </c>
      <c r="D31" s="1779"/>
      <c r="E31" s="1781">
        <v>0</v>
      </c>
      <c r="F31" s="1781"/>
      <c r="G31" s="1781">
        <v>0</v>
      </c>
      <c r="H31" s="1781"/>
      <c r="I31" s="1781">
        <v>0</v>
      </c>
      <c r="J31" s="1782"/>
    </row>
    <row r="32" spans="1:11" ht="23.1" customHeight="1">
      <c r="A32" s="1771" t="s">
        <v>1005</v>
      </c>
      <c r="B32" s="1772"/>
      <c r="C32" s="1779">
        <f t="shared" si="0"/>
        <v>0</v>
      </c>
      <c r="D32" s="1779"/>
      <c r="E32" s="1781">
        <v>0</v>
      </c>
      <c r="F32" s="1781"/>
      <c r="G32" s="1781">
        <v>0</v>
      </c>
      <c r="H32" s="1781"/>
      <c r="I32" s="1781">
        <v>0</v>
      </c>
      <c r="J32" s="1782"/>
    </row>
    <row r="33" spans="1:10" ht="23.1" customHeight="1">
      <c r="A33" s="1771" t="s">
        <v>1006</v>
      </c>
      <c r="B33" s="1772"/>
      <c r="C33" s="1779">
        <f t="shared" si="0"/>
        <v>0</v>
      </c>
      <c r="D33" s="1779"/>
      <c r="E33" s="1781">
        <v>0</v>
      </c>
      <c r="F33" s="1781"/>
      <c r="G33" s="1781">
        <v>0</v>
      </c>
      <c r="H33" s="1781"/>
      <c r="I33" s="1781">
        <v>0</v>
      </c>
      <c r="J33" s="1782"/>
    </row>
    <row r="34" spans="1:10" ht="23.1" customHeight="1" thickBot="1">
      <c r="A34" s="1774" t="s">
        <v>1007</v>
      </c>
      <c r="B34" s="1775"/>
      <c r="C34" s="1783">
        <f t="shared" si="0"/>
        <v>50</v>
      </c>
      <c r="D34" s="1783"/>
      <c r="E34" s="1784">
        <v>50</v>
      </c>
      <c r="F34" s="1784"/>
      <c r="G34" s="1784">
        <v>0</v>
      </c>
      <c r="H34" s="1784"/>
      <c r="I34" s="1784">
        <v>0</v>
      </c>
      <c r="J34" s="1785"/>
    </row>
    <row r="35" spans="1:10">
      <c r="A35" s="79" t="s">
        <v>966</v>
      </c>
      <c r="B35" s="80" t="s">
        <v>967</v>
      </c>
      <c r="C35" s="77"/>
      <c r="D35" s="77"/>
      <c r="E35" s="81" t="s">
        <v>1008</v>
      </c>
      <c r="F35" s="81"/>
      <c r="G35" s="81" t="s">
        <v>968</v>
      </c>
      <c r="J35" s="81"/>
    </row>
    <row r="36" spans="1:10">
      <c r="A36" s="77"/>
      <c r="B36" s="77"/>
      <c r="E36" s="81" t="s">
        <v>1009</v>
      </c>
      <c r="F36" s="81"/>
      <c r="H36" s="1773" t="s">
        <v>2486</v>
      </c>
      <c r="I36" s="1773"/>
      <c r="J36" s="1773"/>
    </row>
    <row r="37" spans="1:10">
      <c r="A37" s="77"/>
      <c r="B37" s="77"/>
      <c r="E37" s="81"/>
      <c r="F37" s="81"/>
      <c r="J37" s="81"/>
    </row>
    <row r="38" spans="1:10">
      <c r="A38" s="82" t="s">
        <v>1010</v>
      </c>
      <c r="B38" s="83"/>
    </row>
    <row r="39" spans="1:10">
      <c r="A39" s="82" t="s">
        <v>1011</v>
      </c>
      <c r="B39" s="83"/>
    </row>
    <row r="40" spans="1:10">
      <c r="A40" s="84" t="s">
        <v>1012</v>
      </c>
      <c r="B40" s="83"/>
    </row>
    <row r="41" spans="1:10">
      <c r="A41" s="85"/>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3" type="noConversion"/>
  <hyperlinks>
    <hyperlink ref="K1" location="預告統計資料發布時間表!A1" display="回發布時間表" xr:uid="{51934ADB-9FC5-497B-9E1B-EE20B0B23C0A}"/>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4990D-6944-4A33-916C-0515C9535DC2}">
  <dimension ref="A1:K41"/>
  <sheetViews>
    <sheetView zoomScaleNormal="100" workbookViewId="0">
      <selection sqref="A1:B1"/>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47" t="s">
        <v>971</v>
      </c>
      <c r="B1" s="1748"/>
      <c r="G1" s="74" t="s">
        <v>871</v>
      </c>
      <c r="H1" s="1749" t="s">
        <v>972</v>
      </c>
      <c r="I1" s="1750"/>
      <c r="J1" s="1778"/>
      <c r="K1" s="967" t="s">
        <v>873</v>
      </c>
    </row>
    <row r="2" spans="1:11" ht="16.8" thickBot="1">
      <c r="A2" s="1747" t="s">
        <v>973</v>
      </c>
      <c r="B2" s="1748"/>
      <c r="C2" s="75" t="s">
        <v>974</v>
      </c>
      <c r="D2" s="76"/>
      <c r="G2" s="74" t="s">
        <v>975</v>
      </c>
      <c r="H2" s="1747" t="s">
        <v>976</v>
      </c>
      <c r="I2" s="1751"/>
      <c r="J2" s="1748"/>
    </row>
    <row r="3" spans="1:11" s="77" customFormat="1" ht="24.6">
      <c r="A3" s="1752" t="s">
        <v>977</v>
      </c>
      <c r="B3" s="1752"/>
      <c r="C3" s="1752"/>
      <c r="D3" s="1752"/>
      <c r="E3" s="1752"/>
      <c r="F3" s="1752"/>
      <c r="G3" s="1752"/>
      <c r="H3" s="1752"/>
      <c r="I3" s="1752"/>
      <c r="J3" s="1752"/>
    </row>
    <row r="4" spans="1:11" s="77" customFormat="1" ht="15">
      <c r="A4" s="1746"/>
      <c r="B4" s="1746"/>
      <c r="C4" s="1746"/>
      <c r="D4" s="1746"/>
      <c r="E4" s="1746"/>
      <c r="F4" s="1746"/>
    </row>
    <row r="5" spans="1:11" s="77" customFormat="1" ht="18.75" customHeight="1" thickBot="1">
      <c r="A5" s="1755" t="s">
        <v>2510</v>
      </c>
      <c r="B5" s="1755"/>
      <c r="C5" s="1755"/>
      <c r="D5" s="1755"/>
      <c r="E5" s="1755"/>
      <c r="F5" s="1755"/>
      <c r="G5" s="1755"/>
      <c r="H5" s="1755"/>
      <c r="I5" s="1755"/>
      <c r="J5" s="1755"/>
    </row>
    <row r="6" spans="1:11" s="78" customFormat="1" ht="24" customHeight="1">
      <c r="A6" s="1756" t="s">
        <v>978</v>
      </c>
      <c r="B6" s="1757"/>
      <c r="C6" s="1760" t="s">
        <v>979</v>
      </c>
      <c r="D6" s="1760"/>
      <c r="E6" s="1762" t="s">
        <v>980</v>
      </c>
      <c r="F6" s="1762"/>
      <c r="G6" s="1762"/>
      <c r="H6" s="1762"/>
      <c r="I6" s="1762"/>
      <c r="J6" s="1763"/>
    </row>
    <row r="7" spans="1:11" ht="15" customHeight="1">
      <c r="A7" s="1758"/>
      <c r="B7" s="1759"/>
      <c r="C7" s="1761"/>
      <c r="D7" s="1761"/>
      <c r="E7" s="1764" t="s">
        <v>981</v>
      </c>
      <c r="F7" s="1765"/>
      <c r="G7" s="1764" t="s">
        <v>982</v>
      </c>
      <c r="H7" s="1765"/>
      <c r="I7" s="1764" t="s">
        <v>983</v>
      </c>
      <c r="J7" s="1766"/>
      <c r="K7" s="78"/>
    </row>
    <row r="8" spans="1:11" ht="18" customHeight="1">
      <c r="A8" s="1758"/>
      <c r="B8" s="1759"/>
      <c r="C8" s="1761"/>
      <c r="D8" s="1761"/>
      <c r="E8" s="1765"/>
      <c r="F8" s="1765"/>
      <c r="G8" s="1765"/>
      <c r="H8" s="1765"/>
      <c r="I8" s="1764"/>
      <c r="J8" s="1766"/>
      <c r="K8" s="78"/>
    </row>
    <row r="9" spans="1:11" ht="17.25" customHeight="1">
      <c r="A9" s="1758"/>
      <c r="B9" s="1759"/>
      <c r="C9" s="1761"/>
      <c r="D9" s="1761"/>
      <c r="E9" s="1765"/>
      <c r="F9" s="1765"/>
      <c r="G9" s="1765"/>
      <c r="H9" s="1765"/>
      <c r="I9" s="1764"/>
      <c r="J9" s="1766"/>
      <c r="K9" s="78"/>
    </row>
    <row r="10" spans="1:11" s="78" customFormat="1" ht="15" customHeight="1">
      <c r="A10" s="1758"/>
      <c r="B10" s="1759"/>
      <c r="C10" s="1761"/>
      <c r="D10" s="1761"/>
      <c r="E10" s="1765"/>
      <c r="F10" s="1765"/>
      <c r="G10" s="1765"/>
      <c r="H10" s="1765"/>
      <c r="I10" s="1764"/>
      <c r="J10" s="1766"/>
    </row>
    <row r="11" spans="1:11" s="78" customFormat="1" ht="23.1" customHeight="1">
      <c r="A11" s="1767" t="s">
        <v>984</v>
      </c>
      <c r="B11" s="1768"/>
      <c r="C11" s="1779">
        <f>SUM(E11:J11)</f>
        <v>90315</v>
      </c>
      <c r="D11" s="1779"/>
      <c r="E11" s="1779">
        <f>SUM(E12:F34)</f>
        <v>45430</v>
      </c>
      <c r="F11" s="1779"/>
      <c r="G11" s="1779">
        <f>SUM(G12:H34)</f>
        <v>0</v>
      </c>
      <c r="H11" s="1779"/>
      <c r="I11" s="1779">
        <f>SUM(I12:J34)</f>
        <v>44885</v>
      </c>
      <c r="J11" s="1780"/>
      <c r="K11" s="969"/>
    </row>
    <row r="12" spans="1:11" s="78" customFormat="1" ht="23.1" customHeight="1">
      <c r="A12" s="1753" t="s">
        <v>985</v>
      </c>
      <c r="B12" s="1754"/>
      <c r="C12" s="1779">
        <f t="shared" ref="C12:C34" si="0">SUM(E12:J12)</f>
        <v>18800</v>
      </c>
      <c r="D12" s="1779"/>
      <c r="E12" s="1781">
        <v>2000</v>
      </c>
      <c r="F12" s="1781"/>
      <c r="G12" s="1781">
        <v>0</v>
      </c>
      <c r="H12" s="1781"/>
      <c r="I12" s="1781">
        <f>11400+30+5370</f>
        <v>16800</v>
      </c>
      <c r="J12" s="1782"/>
    </row>
    <row r="13" spans="1:11" s="78" customFormat="1" ht="23.1" customHeight="1">
      <c r="A13" s="1753" t="s">
        <v>986</v>
      </c>
      <c r="B13" s="1754"/>
      <c r="C13" s="1779">
        <f t="shared" si="0"/>
        <v>5405</v>
      </c>
      <c r="D13" s="1779"/>
      <c r="E13" s="1781">
        <v>1500</v>
      </c>
      <c r="F13" s="1781"/>
      <c r="G13" s="1781">
        <v>0</v>
      </c>
      <c r="H13" s="1781"/>
      <c r="I13" s="1781">
        <f>2+3903</f>
        <v>3905</v>
      </c>
      <c r="J13" s="1782"/>
    </row>
    <row r="14" spans="1:11" s="78" customFormat="1" ht="23.1" customHeight="1">
      <c r="A14" s="1753" t="s">
        <v>987</v>
      </c>
      <c r="B14" s="1754"/>
      <c r="C14" s="1779">
        <f t="shared" si="0"/>
        <v>743</v>
      </c>
      <c r="D14" s="1779"/>
      <c r="E14" s="1781">
        <v>500</v>
      </c>
      <c r="F14" s="1781"/>
      <c r="G14" s="1781">
        <v>0</v>
      </c>
      <c r="H14" s="1781"/>
      <c r="I14" s="1781">
        <f>3+240</f>
        <v>243</v>
      </c>
      <c r="J14" s="1782"/>
    </row>
    <row r="15" spans="1:11" s="78" customFormat="1" ht="23.1" customHeight="1">
      <c r="A15" s="1753" t="s">
        <v>988</v>
      </c>
      <c r="B15" s="1754"/>
      <c r="C15" s="1779">
        <f t="shared" si="0"/>
        <v>2300</v>
      </c>
      <c r="D15" s="1779"/>
      <c r="E15" s="1781">
        <v>0</v>
      </c>
      <c r="F15" s="1781"/>
      <c r="G15" s="1781">
        <v>0</v>
      </c>
      <c r="H15" s="1781"/>
      <c r="I15" s="1781">
        <f>2000+300</f>
        <v>2300</v>
      </c>
      <c r="J15" s="1782"/>
    </row>
    <row r="16" spans="1:11" s="78" customFormat="1" ht="23.1" customHeight="1">
      <c r="A16" s="1753" t="s">
        <v>989</v>
      </c>
      <c r="B16" s="1754"/>
      <c r="C16" s="1779">
        <f t="shared" si="0"/>
        <v>3751</v>
      </c>
      <c r="D16" s="1779"/>
      <c r="E16" s="1781">
        <v>0</v>
      </c>
      <c r="F16" s="1781"/>
      <c r="G16" s="1781">
        <v>0</v>
      </c>
      <c r="H16" s="1781"/>
      <c r="I16" s="1781">
        <f>2870+881</f>
        <v>3751</v>
      </c>
      <c r="J16" s="1782"/>
    </row>
    <row r="17" spans="1:11" ht="23.1" customHeight="1">
      <c r="A17" s="1753" t="s">
        <v>990</v>
      </c>
      <c r="B17" s="1754"/>
      <c r="C17" s="1779">
        <f t="shared" si="0"/>
        <v>5975</v>
      </c>
      <c r="D17" s="1779"/>
      <c r="E17" s="1781">
        <v>3010</v>
      </c>
      <c r="F17" s="1781"/>
      <c r="G17" s="1781">
        <v>0</v>
      </c>
      <c r="H17" s="1781"/>
      <c r="I17" s="1781">
        <f>2965</f>
        <v>2965</v>
      </c>
      <c r="J17" s="1782"/>
      <c r="K17" s="78"/>
    </row>
    <row r="18" spans="1:11" ht="23.1" customHeight="1">
      <c r="A18" s="1753" t="s">
        <v>991</v>
      </c>
      <c r="B18" s="1754"/>
      <c r="C18" s="1779">
        <f t="shared" si="0"/>
        <v>7535</v>
      </c>
      <c r="D18" s="1779"/>
      <c r="E18" s="1781">
        <v>2150</v>
      </c>
      <c r="F18" s="1781"/>
      <c r="G18" s="1781">
        <v>0</v>
      </c>
      <c r="H18" s="1781"/>
      <c r="I18" s="1781">
        <f>3420+1963+2</f>
        <v>5385</v>
      </c>
      <c r="J18" s="1782"/>
      <c r="K18" s="78"/>
    </row>
    <row r="19" spans="1:11" ht="23.1" customHeight="1">
      <c r="A19" s="1753" t="s">
        <v>992</v>
      </c>
      <c r="B19" s="1754"/>
      <c r="C19" s="1779">
        <f t="shared" si="0"/>
        <v>0</v>
      </c>
      <c r="D19" s="1779"/>
      <c r="E19" s="1781">
        <v>0</v>
      </c>
      <c r="F19" s="1781"/>
      <c r="G19" s="1781">
        <v>0</v>
      </c>
      <c r="H19" s="1781"/>
      <c r="I19" s="1781">
        <v>0</v>
      </c>
      <c r="J19" s="1782"/>
    </row>
    <row r="20" spans="1:11" ht="23.1" customHeight="1">
      <c r="A20" s="1753" t="s">
        <v>993</v>
      </c>
      <c r="B20" s="1754"/>
      <c r="C20" s="1779">
        <f t="shared" si="0"/>
        <v>19280</v>
      </c>
      <c r="D20" s="1779"/>
      <c r="E20" s="1781">
        <v>15660</v>
      </c>
      <c r="F20" s="1781"/>
      <c r="G20" s="1781">
        <v>0</v>
      </c>
      <c r="H20" s="1781"/>
      <c r="I20" s="1781">
        <f>1600+2020</f>
        <v>3620</v>
      </c>
      <c r="J20" s="1782"/>
    </row>
    <row r="21" spans="1:11" ht="23.1" customHeight="1">
      <c r="A21" s="1753" t="s">
        <v>994</v>
      </c>
      <c r="B21" s="1754"/>
      <c r="C21" s="1779">
        <f t="shared" si="0"/>
        <v>80</v>
      </c>
      <c r="D21" s="1779"/>
      <c r="E21" s="1781">
        <v>80</v>
      </c>
      <c r="F21" s="1781"/>
      <c r="G21" s="1781">
        <v>0</v>
      </c>
      <c r="H21" s="1781"/>
      <c r="I21" s="1781">
        <v>0</v>
      </c>
      <c r="J21" s="1782"/>
    </row>
    <row r="22" spans="1:11" ht="23.1" customHeight="1">
      <c r="A22" s="1771" t="s">
        <v>995</v>
      </c>
      <c r="B22" s="1772"/>
      <c r="C22" s="1779">
        <f t="shared" si="0"/>
        <v>26366</v>
      </c>
      <c r="D22" s="1779"/>
      <c r="E22" s="1781">
        <f>6550+5200+5200+3500</f>
        <v>20450</v>
      </c>
      <c r="F22" s="1781"/>
      <c r="G22" s="1781">
        <v>0</v>
      </c>
      <c r="H22" s="1781"/>
      <c r="I22" s="1781">
        <f>1830+1830+370+630+740+510+2+2+2</f>
        <v>5916</v>
      </c>
      <c r="J22" s="1782"/>
    </row>
    <row r="23" spans="1:11" ht="23.1" customHeight="1">
      <c r="A23" s="1771" t="s">
        <v>996</v>
      </c>
      <c r="B23" s="1772"/>
      <c r="C23" s="1779">
        <f t="shared" si="0"/>
        <v>0</v>
      </c>
      <c r="D23" s="1779"/>
      <c r="E23" s="1781">
        <v>0</v>
      </c>
      <c r="F23" s="1781"/>
      <c r="G23" s="1781">
        <v>0</v>
      </c>
      <c r="H23" s="1781"/>
      <c r="I23" s="1781">
        <v>0</v>
      </c>
      <c r="J23" s="1782"/>
    </row>
    <row r="24" spans="1:11" ht="23.1" customHeight="1">
      <c r="A24" s="1771" t="s">
        <v>997</v>
      </c>
      <c r="B24" s="1772"/>
      <c r="C24" s="1779">
        <f t="shared" si="0"/>
        <v>20</v>
      </c>
      <c r="D24" s="1779"/>
      <c r="E24" s="1781">
        <v>20</v>
      </c>
      <c r="F24" s="1781"/>
      <c r="G24" s="1781">
        <v>0</v>
      </c>
      <c r="H24" s="1781"/>
      <c r="I24" s="1781">
        <v>0</v>
      </c>
      <c r="J24" s="1782"/>
    </row>
    <row r="25" spans="1:11" ht="23.1" customHeight="1">
      <c r="A25" s="1771" t="s">
        <v>998</v>
      </c>
      <c r="B25" s="1772"/>
      <c r="C25" s="1779">
        <f t="shared" si="0"/>
        <v>10</v>
      </c>
      <c r="D25" s="1779"/>
      <c r="E25" s="1781">
        <v>10</v>
      </c>
      <c r="F25" s="1781"/>
      <c r="G25" s="1781">
        <v>0</v>
      </c>
      <c r="H25" s="1781"/>
      <c r="I25" s="1781">
        <v>0</v>
      </c>
      <c r="J25" s="1782"/>
    </row>
    <row r="26" spans="1:11" ht="23.1" customHeight="1">
      <c r="A26" s="1771" t="s">
        <v>999</v>
      </c>
      <c r="B26" s="1772"/>
      <c r="C26" s="1779">
        <f t="shared" si="0"/>
        <v>0</v>
      </c>
      <c r="D26" s="1779"/>
      <c r="E26" s="1781">
        <v>0</v>
      </c>
      <c r="F26" s="1781"/>
      <c r="G26" s="1781">
        <v>0</v>
      </c>
      <c r="H26" s="1781"/>
      <c r="I26" s="1781">
        <v>0</v>
      </c>
      <c r="J26" s="1782"/>
    </row>
    <row r="27" spans="1:11" ht="23.1" customHeight="1">
      <c r="A27" s="1771" t="s">
        <v>1000</v>
      </c>
      <c r="B27" s="1772"/>
      <c r="C27" s="1779">
        <f t="shared" si="0"/>
        <v>50</v>
      </c>
      <c r="D27" s="1779"/>
      <c r="E27" s="1781">
        <v>50</v>
      </c>
      <c r="F27" s="1781"/>
      <c r="G27" s="1781">
        <v>0</v>
      </c>
      <c r="H27" s="1781"/>
      <c r="I27" s="1781">
        <v>0</v>
      </c>
      <c r="J27" s="1782"/>
    </row>
    <row r="28" spans="1:11" ht="23.1" customHeight="1">
      <c r="A28" s="1771" t="s">
        <v>1001</v>
      </c>
      <c r="B28" s="1772"/>
      <c r="C28" s="1779">
        <f t="shared" si="0"/>
        <v>0</v>
      </c>
      <c r="D28" s="1779"/>
      <c r="E28" s="1781">
        <v>0</v>
      </c>
      <c r="F28" s="1781"/>
      <c r="G28" s="1781">
        <v>0</v>
      </c>
      <c r="H28" s="1781"/>
      <c r="I28" s="1781">
        <v>0</v>
      </c>
      <c r="J28" s="1782"/>
    </row>
    <row r="29" spans="1:11" ht="23.1" customHeight="1">
      <c r="A29" s="1771" t="s">
        <v>1002</v>
      </c>
      <c r="B29" s="1772"/>
      <c r="C29" s="1779">
        <f t="shared" si="0"/>
        <v>0</v>
      </c>
      <c r="D29" s="1779"/>
      <c r="E29" s="1781">
        <v>0</v>
      </c>
      <c r="F29" s="1781"/>
      <c r="G29" s="1781">
        <v>0</v>
      </c>
      <c r="H29" s="1781"/>
      <c r="I29" s="1781">
        <v>0</v>
      </c>
      <c r="J29" s="1782"/>
    </row>
    <row r="30" spans="1:11" ht="23.4" customHeight="1">
      <c r="A30" s="1771" t="s">
        <v>1003</v>
      </c>
      <c r="B30" s="1772"/>
      <c r="C30" s="1779">
        <f t="shared" si="0"/>
        <v>0</v>
      </c>
      <c r="D30" s="1779"/>
      <c r="E30" s="1781">
        <v>0</v>
      </c>
      <c r="F30" s="1781"/>
      <c r="G30" s="1781">
        <v>0</v>
      </c>
      <c r="H30" s="1781"/>
      <c r="I30" s="1781">
        <v>0</v>
      </c>
      <c r="J30" s="1782"/>
    </row>
    <row r="31" spans="1:11" ht="37.5" customHeight="1">
      <c r="A31" s="1771" t="s">
        <v>1004</v>
      </c>
      <c r="B31" s="1772"/>
      <c r="C31" s="1779">
        <f t="shared" si="0"/>
        <v>0</v>
      </c>
      <c r="D31" s="1779"/>
      <c r="E31" s="1781">
        <v>0</v>
      </c>
      <c r="F31" s="1781"/>
      <c r="G31" s="1781">
        <v>0</v>
      </c>
      <c r="H31" s="1781"/>
      <c r="I31" s="1781">
        <v>0</v>
      </c>
      <c r="J31" s="1782"/>
    </row>
    <row r="32" spans="1:11" ht="23.1" customHeight="1">
      <c r="A32" s="1771" t="s">
        <v>1005</v>
      </c>
      <c r="B32" s="1772"/>
      <c r="C32" s="1779">
        <f t="shared" si="0"/>
        <v>0</v>
      </c>
      <c r="D32" s="1779"/>
      <c r="E32" s="1781">
        <v>0</v>
      </c>
      <c r="F32" s="1781"/>
      <c r="G32" s="1781">
        <v>0</v>
      </c>
      <c r="H32" s="1781"/>
      <c r="I32" s="1781">
        <v>0</v>
      </c>
      <c r="J32" s="1782"/>
    </row>
    <row r="33" spans="1:10" ht="23.1" customHeight="1">
      <c r="A33" s="1771" t="s">
        <v>1006</v>
      </c>
      <c r="B33" s="1772"/>
      <c r="C33" s="1779">
        <f t="shared" si="0"/>
        <v>0</v>
      </c>
      <c r="D33" s="1779"/>
      <c r="E33" s="1781">
        <v>0</v>
      </c>
      <c r="F33" s="1781"/>
      <c r="G33" s="1781">
        <v>0</v>
      </c>
      <c r="H33" s="1781"/>
      <c r="I33" s="1781">
        <v>0</v>
      </c>
      <c r="J33" s="1782"/>
    </row>
    <row r="34" spans="1:10" ht="23.1" customHeight="1" thickBot="1">
      <c r="A34" s="1774" t="s">
        <v>1007</v>
      </c>
      <c r="B34" s="1775"/>
      <c r="C34" s="1783">
        <f t="shared" si="0"/>
        <v>0</v>
      </c>
      <c r="D34" s="1783"/>
      <c r="E34" s="1784">
        <v>0</v>
      </c>
      <c r="F34" s="1784"/>
      <c r="G34" s="1784">
        <v>0</v>
      </c>
      <c r="H34" s="1784"/>
      <c r="I34" s="1784">
        <v>0</v>
      </c>
      <c r="J34" s="1785"/>
    </row>
    <row r="35" spans="1:10">
      <c r="A35" s="79" t="s">
        <v>966</v>
      </c>
      <c r="B35" s="80" t="s">
        <v>967</v>
      </c>
      <c r="C35" s="77"/>
      <c r="D35" s="77"/>
      <c r="E35" s="81" t="s">
        <v>1008</v>
      </c>
      <c r="F35" s="81"/>
      <c r="G35" s="81" t="s">
        <v>968</v>
      </c>
      <c r="J35" s="81"/>
    </row>
    <row r="36" spans="1:10">
      <c r="A36" s="77"/>
      <c r="B36" s="77"/>
      <c r="E36" s="81" t="s">
        <v>1009</v>
      </c>
      <c r="F36" s="81"/>
      <c r="H36" s="1773" t="s">
        <v>2511</v>
      </c>
      <c r="I36" s="1773"/>
      <c r="J36" s="1773"/>
    </row>
    <row r="37" spans="1:10">
      <c r="A37" s="77"/>
      <c r="B37" s="77"/>
      <c r="E37" s="81"/>
      <c r="F37" s="81"/>
      <c r="J37" s="81"/>
    </row>
    <row r="38" spans="1:10">
      <c r="A38" s="82" t="s">
        <v>1010</v>
      </c>
      <c r="B38" s="83"/>
    </row>
    <row r="39" spans="1:10">
      <c r="A39" s="82" t="s">
        <v>1011</v>
      </c>
      <c r="B39" s="83"/>
    </row>
    <row r="40" spans="1:10">
      <c r="A40" s="84" t="s">
        <v>1012</v>
      </c>
      <c r="B40" s="83"/>
    </row>
    <row r="41" spans="1:10">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C85519EC-AB95-42B8-970C-358FA49FA503}"/>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E59CF-67DA-476C-9813-F98689311A63}">
  <dimension ref="A1:K41"/>
  <sheetViews>
    <sheetView zoomScaleNormal="100" workbookViewId="0">
      <selection activeCell="K1" sqref="K1"/>
    </sheetView>
  </sheetViews>
  <sheetFormatPr defaultRowHeight="16.2"/>
  <cols>
    <col min="1" max="1" width="10.6640625" style="969" customWidth="1"/>
    <col min="2" max="2" width="11.77734375" style="969" customWidth="1"/>
    <col min="3" max="3" width="8.6640625" style="2656" customWidth="1"/>
    <col min="4" max="4" width="9.6640625" style="2656"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47" t="s">
        <v>971</v>
      </c>
      <c r="B1" s="1748"/>
      <c r="G1" s="74" t="s">
        <v>871</v>
      </c>
      <c r="H1" s="1749" t="s">
        <v>972</v>
      </c>
      <c r="I1" s="1750"/>
      <c r="J1" s="1778"/>
      <c r="K1" s="967" t="s">
        <v>873</v>
      </c>
    </row>
    <row r="2" spans="1:11" ht="16.8" thickBot="1">
      <c r="A2" s="1747" t="s">
        <v>973</v>
      </c>
      <c r="B2" s="1748"/>
      <c r="C2" s="2657" t="s">
        <v>974</v>
      </c>
      <c r="D2" s="2658"/>
      <c r="G2" s="74" t="s">
        <v>975</v>
      </c>
      <c r="H2" s="1747" t="s">
        <v>976</v>
      </c>
      <c r="I2" s="1751"/>
      <c r="J2" s="1748"/>
    </row>
    <row r="3" spans="1:11" s="77" customFormat="1" ht="24.6">
      <c r="A3" s="1752" t="s">
        <v>977</v>
      </c>
      <c r="B3" s="1752"/>
      <c r="C3" s="1752"/>
      <c r="D3" s="1752"/>
      <c r="E3" s="1752"/>
      <c r="F3" s="1752"/>
      <c r="G3" s="1752"/>
      <c r="H3" s="1752"/>
      <c r="I3" s="1752"/>
      <c r="J3" s="1752"/>
    </row>
    <row r="4" spans="1:11" s="77" customFormat="1" ht="15">
      <c r="A4" s="1746"/>
      <c r="B4" s="1746"/>
      <c r="C4" s="1746"/>
      <c r="D4" s="1746"/>
      <c r="E4" s="1746"/>
      <c r="F4" s="1746"/>
    </row>
    <row r="5" spans="1:11" s="77" customFormat="1" ht="18.75" customHeight="1" thickBot="1">
      <c r="A5" s="1755" t="s">
        <v>2517</v>
      </c>
      <c r="B5" s="1755"/>
      <c r="C5" s="1755"/>
      <c r="D5" s="1755"/>
      <c r="E5" s="1755"/>
      <c r="F5" s="1755"/>
      <c r="G5" s="1755"/>
      <c r="H5" s="1755"/>
      <c r="I5" s="1755"/>
      <c r="J5" s="1755"/>
    </row>
    <row r="6" spans="1:11" s="78" customFormat="1" ht="24" customHeight="1">
      <c r="A6" s="1756" t="s">
        <v>978</v>
      </c>
      <c r="B6" s="1757"/>
      <c r="C6" s="2659" t="s">
        <v>979</v>
      </c>
      <c r="D6" s="2659"/>
      <c r="E6" s="1762" t="s">
        <v>980</v>
      </c>
      <c r="F6" s="1762"/>
      <c r="G6" s="1762"/>
      <c r="H6" s="1762"/>
      <c r="I6" s="1762"/>
      <c r="J6" s="1763"/>
    </row>
    <row r="7" spans="1:11" ht="15" customHeight="1">
      <c r="A7" s="1758"/>
      <c r="B7" s="1759"/>
      <c r="C7" s="2660"/>
      <c r="D7" s="2660"/>
      <c r="E7" s="1764" t="s">
        <v>981</v>
      </c>
      <c r="F7" s="1765"/>
      <c r="G7" s="1764" t="s">
        <v>982</v>
      </c>
      <c r="H7" s="1765"/>
      <c r="I7" s="1764" t="s">
        <v>983</v>
      </c>
      <c r="J7" s="1766"/>
      <c r="K7" s="78"/>
    </row>
    <row r="8" spans="1:11" ht="18" customHeight="1">
      <c r="A8" s="1758"/>
      <c r="B8" s="1759"/>
      <c r="C8" s="2660"/>
      <c r="D8" s="2660"/>
      <c r="E8" s="1765"/>
      <c r="F8" s="1765"/>
      <c r="G8" s="1765"/>
      <c r="H8" s="1765"/>
      <c r="I8" s="1764"/>
      <c r="J8" s="1766"/>
      <c r="K8" s="78"/>
    </row>
    <row r="9" spans="1:11" ht="17.25" customHeight="1">
      <c r="A9" s="1758"/>
      <c r="B9" s="1759"/>
      <c r="C9" s="2660"/>
      <c r="D9" s="2660"/>
      <c r="E9" s="1765"/>
      <c r="F9" s="1765"/>
      <c r="G9" s="1765"/>
      <c r="H9" s="1765"/>
      <c r="I9" s="1764"/>
      <c r="J9" s="1766"/>
      <c r="K9" s="78"/>
    </row>
    <row r="10" spans="1:11" s="78" customFormat="1" ht="15" customHeight="1">
      <c r="A10" s="2644"/>
      <c r="B10" s="2645"/>
      <c r="C10" s="2661"/>
      <c r="D10" s="2661"/>
      <c r="E10" s="2641"/>
      <c r="F10" s="2641"/>
      <c r="G10" s="2641"/>
      <c r="H10" s="2641"/>
      <c r="I10" s="2100"/>
      <c r="J10" s="2642"/>
    </row>
    <row r="11" spans="1:11" s="78" customFormat="1" ht="23.1" customHeight="1">
      <c r="A11" s="2650" t="s">
        <v>2518</v>
      </c>
      <c r="B11" s="2651"/>
      <c r="C11" s="2655">
        <f>SUM(E11:J11)</f>
        <v>85661</v>
      </c>
      <c r="D11" s="2655"/>
      <c r="E11" s="2655">
        <f>SUM(E12:F34)</f>
        <v>30885</v>
      </c>
      <c r="F11" s="2655"/>
      <c r="G11" s="2655">
        <f>SUM(G12:H34)</f>
        <v>0</v>
      </c>
      <c r="H11" s="2655"/>
      <c r="I11" s="2655">
        <f>SUM(I12:J34)</f>
        <v>54776</v>
      </c>
      <c r="J11" s="2655"/>
      <c r="K11" s="969"/>
    </row>
    <row r="12" spans="1:11" s="78" customFormat="1" ht="23.1" customHeight="1">
      <c r="A12" s="2646" t="s">
        <v>985</v>
      </c>
      <c r="B12" s="2648"/>
      <c r="C12" s="2662">
        <f t="shared" ref="C12:C34" si="0">SUM(E12:J12)</f>
        <v>18721</v>
      </c>
      <c r="D12" s="2662"/>
      <c r="E12" s="2643">
        <v>5800</v>
      </c>
      <c r="F12" s="2643"/>
      <c r="G12" s="2643">
        <v>0</v>
      </c>
      <c r="H12" s="2643"/>
      <c r="I12" s="2643">
        <v>12921</v>
      </c>
      <c r="J12" s="2643"/>
    </row>
    <row r="13" spans="1:11" s="78" customFormat="1" ht="23.1" customHeight="1">
      <c r="A13" s="2646" t="s">
        <v>986</v>
      </c>
      <c r="B13" s="2648"/>
      <c r="C13" s="2662">
        <f t="shared" si="0"/>
        <v>3562</v>
      </c>
      <c r="D13" s="2662"/>
      <c r="E13" s="2643">
        <v>800</v>
      </c>
      <c r="F13" s="2643"/>
      <c r="G13" s="2643">
        <v>0</v>
      </c>
      <c r="H13" s="2643"/>
      <c r="I13" s="2643">
        <v>2762</v>
      </c>
      <c r="J13" s="2643"/>
    </row>
    <row r="14" spans="1:11" s="78" customFormat="1" ht="23.1" customHeight="1">
      <c r="A14" s="2646" t="s">
        <v>987</v>
      </c>
      <c r="B14" s="2648"/>
      <c r="C14" s="2662">
        <f t="shared" si="0"/>
        <v>333</v>
      </c>
      <c r="D14" s="2662"/>
      <c r="E14" s="2643">
        <v>200</v>
      </c>
      <c r="F14" s="2643"/>
      <c r="G14" s="2643">
        <v>0</v>
      </c>
      <c r="H14" s="2643"/>
      <c r="I14" s="2643">
        <v>133</v>
      </c>
      <c r="J14" s="2643"/>
    </row>
    <row r="15" spans="1:11" s="78" customFormat="1" ht="23.1" customHeight="1">
      <c r="A15" s="2646" t="s">
        <v>988</v>
      </c>
      <c r="B15" s="2648"/>
      <c r="C15" s="2662">
        <f t="shared" si="0"/>
        <v>2095</v>
      </c>
      <c r="D15" s="2662"/>
      <c r="E15" s="2643">
        <v>0</v>
      </c>
      <c r="F15" s="2643"/>
      <c r="G15" s="2643">
        <v>0</v>
      </c>
      <c r="H15" s="2643"/>
      <c r="I15" s="2643">
        <v>2095</v>
      </c>
      <c r="J15" s="2643"/>
    </row>
    <row r="16" spans="1:11" s="78" customFormat="1" ht="23.1" customHeight="1">
      <c r="A16" s="2646" t="s">
        <v>989</v>
      </c>
      <c r="B16" s="2648"/>
      <c r="C16" s="2662">
        <f t="shared" si="0"/>
        <v>7710</v>
      </c>
      <c r="D16" s="2662"/>
      <c r="E16" s="2643">
        <v>3700</v>
      </c>
      <c r="F16" s="2643"/>
      <c r="G16" s="2643">
        <v>0</v>
      </c>
      <c r="H16" s="2643"/>
      <c r="I16" s="2643">
        <v>4010</v>
      </c>
      <c r="J16" s="2643"/>
    </row>
    <row r="17" spans="1:11" ht="23.1" customHeight="1">
      <c r="A17" s="2646" t="s">
        <v>990</v>
      </c>
      <c r="B17" s="2648"/>
      <c r="C17" s="2662">
        <f t="shared" si="0"/>
        <v>6802</v>
      </c>
      <c r="D17" s="2662"/>
      <c r="E17" s="2643">
        <v>0</v>
      </c>
      <c r="F17" s="2643"/>
      <c r="G17" s="2643">
        <v>0</v>
      </c>
      <c r="H17" s="2643"/>
      <c r="I17" s="2643">
        <v>6802</v>
      </c>
      <c r="J17" s="2643"/>
      <c r="K17" s="78"/>
    </row>
    <row r="18" spans="1:11" ht="23.1" customHeight="1">
      <c r="A18" s="2646" t="s">
        <v>991</v>
      </c>
      <c r="B18" s="2648"/>
      <c r="C18" s="2662">
        <f t="shared" si="0"/>
        <v>4902</v>
      </c>
      <c r="D18" s="2662"/>
      <c r="E18" s="2643">
        <v>1060</v>
      </c>
      <c r="F18" s="2643"/>
      <c r="G18" s="2643">
        <v>0</v>
      </c>
      <c r="H18" s="2643"/>
      <c r="I18" s="2643">
        <v>3842</v>
      </c>
      <c r="J18" s="2643"/>
      <c r="K18" s="78"/>
    </row>
    <row r="19" spans="1:11" ht="23.1" customHeight="1">
      <c r="A19" s="2646" t="s">
        <v>992</v>
      </c>
      <c r="B19" s="2648"/>
      <c r="C19" s="2662">
        <f t="shared" si="0"/>
        <v>0</v>
      </c>
      <c r="D19" s="2662"/>
      <c r="E19" s="2643">
        <v>0</v>
      </c>
      <c r="F19" s="2643"/>
      <c r="G19" s="2643">
        <v>0</v>
      </c>
      <c r="H19" s="2643"/>
      <c r="I19" s="2643">
        <v>0</v>
      </c>
      <c r="J19" s="2643"/>
    </row>
    <row r="20" spans="1:11" ht="23.1" customHeight="1">
      <c r="A20" s="2646" t="s">
        <v>993</v>
      </c>
      <c r="B20" s="2648"/>
      <c r="C20" s="2662">
        <f t="shared" si="0"/>
        <v>3658</v>
      </c>
      <c r="D20" s="2662"/>
      <c r="E20" s="2643">
        <v>1120</v>
      </c>
      <c r="F20" s="2643"/>
      <c r="G20" s="2643">
        <v>0</v>
      </c>
      <c r="H20" s="2643"/>
      <c r="I20" s="2643">
        <v>2538</v>
      </c>
      <c r="J20" s="2643"/>
    </row>
    <row r="21" spans="1:11" ht="23.1" customHeight="1">
      <c r="A21" s="2646" t="s">
        <v>994</v>
      </c>
      <c r="B21" s="2648"/>
      <c r="C21" s="2662">
        <f t="shared" si="0"/>
        <v>20</v>
      </c>
      <c r="D21" s="2662"/>
      <c r="E21" s="2643">
        <v>20</v>
      </c>
      <c r="F21" s="2643"/>
      <c r="G21" s="2643">
        <v>0</v>
      </c>
      <c r="H21" s="2643"/>
      <c r="I21" s="2643">
        <v>0</v>
      </c>
      <c r="J21" s="2643"/>
    </row>
    <row r="22" spans="1:11" ht="23.1" customHeight="1">
      <c r="A22" s="2647" t="s">
        <v>995</v>
      </c>
      <c r="B22" s="2649"/>
      <c r="C22" s="2662">
        <f t="shared" si="0"/>
        <v>37773</v>
      </c>
      <c r="D22" s="2662"/>
      <c r="E22" s="2643">
        <v>18100</v>
      </c>
      <c r="F22" s="2643"/>
      <c r="G22" s="2643">
        <v>0</v>
      </c>
      <c r="H22" s="2643"/>
      <c r="I22" s="2643">
        <v>19673</v>
      </c>
      <c r="J22" s="2643"/>
    </row>
    <row r="23" spans="1:11" ht="23.1" customHeight="1">
      <c r="A23" s="2647" t="s">
        <v>996</v>
      </c>
      <c r="B23" s="2649"/>
      <c r="C23" s="2662">
        <f t="shared" si="0"/>
        <v>0</v>
      </c>
      <c r="D23" s="2662"/>
      <c r="E23" s="2643">
        <v>0</v>
      </c>
      <c r="F23" s="2643"/>
      <c r="G23" s="2643">
        <v>0</v>
      </c>
      <c r="H23" s="2643"/>
      <c r="I23" s="2643">
        <v>0</v>
      </c>
      <c r="J23" s="2643"/>
    </row>
    <row r="24" spans="1:11" ht="23.1" customHeight="1">
      <c r="A24" s="2647" t="s">
        <v>997</v>
      </c>
      <c r="B24" s="2649"/>
      <c r="C24" s="2662">
        <f t="shared" si="0"/>
        <v>10</v>
      </c>
      <c r="D24" s="2662"/>
      <c r="E24" s="2643">
        <v>10</v>
      </c>
      <c r="F24" s="2643"/>
      <c r="G24" s="2643">
        <v>0</v>
      </c>
      <c r="H24" s="2643"/>
      <c r="I24" s="2643">
        <v>0</v>
      </c>
      <c r="J24" s="2643"/>
    </row>
    <row r="25" spans="1:11" ht="23.1" customHeight="1">
      <c r="A25" s="2647" t="s">
        <v>998</v>
      </c>
      <c r="B25" s="2649"/>
      <c r="C25" s="2662">
        <f t="shared" si="0"/>
        <v>5</v>
      </c>
      <c r="D25" s="2662"/>
      <c r="E25" s="2643">
        <v>5</v>
      </c>
      <c r="F25" s="2643"/>
      <c r="G25" s="2643">
        <v>0</v>
      </c>
      <c r="H25" s="2643"/>
      <c r="I25" s="2643">
        <v>0</v>
      </c>
      <c r="J25" s="2643"/>
    </row>
    <row r="26" spans="1:11" ht="23.1" customHeight="1">
      <c r="A26" s="2647" t="s">
        <v>999</v>
      </c>
      <c r="B26" s="2649"/>
      <c r="C26" s="2662">
        <f t="shared" si="0"/>
        <v>0</v>
      </c>
      <c r="D26" s="2662"/>
      <c r="E26" s="2643">
        <v>0</v>
      </c>
      <c r="F26" s="2643"/>
      <c r="G26" s="2643">
        <v>0</v>
      </c>
      <c r="H26" s="2643"/>
      <c r="I26" s="2643">
        <v>0</v>
      </c>
      <c r="J26" s="2643"/>
    </row>
    <row r="27" spans="1:11" ht="23.1" customHeight="1">
      <c r="A27" s="2647" t="s">
        <v>1000</v>
      </c>
      <c r="B27" s="2649"/>
      <c r="C27" s="2662">
        <f t="shared" si="0"/>
        <v>20</v>
      </c>
      <c r="D27" s="2662"/>
      <c r="E27" s="2643">
        <v>20</v>
      </c>
      <c r="F27" s="2643"/>
      <c r="G27" s="2643">
        <v>0</v>
      </c>
      <c r="H27" s="2643"/>
      <c r="I27" s="2643">
        <v>0</v>
      </c>
      <c r="J27" s="2643"/>
    </row>
    <row r="28" spans="1:11" ht="23.1" customHeight="1">
      <c r="A28" s="2647" t="s">
        <v>1001</v>
      </c>
      <c r="B28" s="2649"/>
      <c r="C28" s="2662">
        <f t="shared" si="0"/>
        <v>0</v>
      </c>
      <c r="D28" s="2662"/>
      <c r="E28" s="2643">
        <v>0</v>
      </c>
      <c r="F28" s="2643"/>
      <c r="G28" s="2643">
        <v>0</v>
      </c>
      <c r="H28" s="2643"/>
      <c r="I28" s="2643">
        <v>0</v>
      </c>
      <c r="J28" s="2643"/>
    </row>
    <row r="29" spans="1:11" ht="23.1" customHeight="1">
      <c r="A29" s="2647" t="s">
        <v>1002</v>
      </c>
      <c r="B29" s="2649"/>
      <c r="C29" s="2662">
        <f t="shared" si="0"/>
        <v>0</v>
      </c>
      <c r="D29" s="2662"/>
      <c r="E29" s="2643">
        <v>0</v>
      </c>
      <c r="F29" s="2643"/>
      <c r="G29" s="2643">
        <v>0</v>
      </c>
      <c r="H29" s="2643"/>
      <c r="I29" s="2643">
        <v>0</v>
      </c>
      <c r="J29" s="2643"/>
    </row>
    <row r="30" spans="1:11" ht="23.4" customHeight="1">
      <c r="A30" s="2647" t="s">
        <v>1003</v>
      </c>
      <c r="B30" s="2649"/>
      <c r="C30" s="2662">
        <f t="shared" si="0"/>
        <v>0</v>
      </c>
      <c r="D30" s="2662"/>
      <c r="E30" s="2643">
        <v>0</v>
      </c>
      <c r="F30" s="2643"/>
      <c r="G30" s="2643">
        <v>0</v>
      </c>
      <c r="H30" s="2643"/>
      <c r="I30" s="2643">
        <v>0</v>
      </c>
      <c r="J30" s="2643"/>
    </row>
    <row r="31" spans="1:11" ht="37.5" customHeight="1">
      <c r="A31" s="2647" t="s">
        <v>1004</v>
      </c>
      <c r="B31" s="2649"/>
      <c r="C31" s="2662">
        <f t="shared" si="0"/>
        <v>0</v>
      </c>
      <c r="D31" s="2662"/>
      <c r="E31" s="2643">
        <v>0</v>
      </c>
      <c r="F31" s="2643"/>
      <c r="G31" s="2643">
        <v>0</v>
      </c>
      <c r="H31" s="2643"/>
      <c r="I31" s="2643">
        <v>0</v>
      </c>
      <c r="J31" s="2643"/>
    </row>
    <row r="32" spans="1:11" ht="23.1" customHeight="1">
      <c r="A32" s="2647" t="s">
        <v>1005</v>
      </c>
      <c r="B32" s="2649"/>
      <c r="C32" s="2662">
        <f t="shared" si="0"/>
        <v>50</v>
      </c>
      <c r="D32" s="2662"/>
      <c r="E32" s="2643">
        <v>50</v>
      </c>
      <c r="F32" s="2643"/>
      <c r="G32" s="2643">
        <v>0</v>
      </c>
      <c r="H32" s="2643"/>
      <c r="I32" s="2643">
        <v>0</v>
      </c>
      <c r="J32" s="2643"/>
    </row>
    <row r="33" spans="1:10" ht="23.1" customHeight="1">
      <c r="A33" s="2647" t="s">
        <v>1006</v>
      </c>
      <c r="B33" s="2649"/>
      <c r="C33" s="2662">
        <f t="shared" si="0"/>
        <v>0</v>
      </c>
      <c r="D33" s="2662"/>
      <c r="E33" s="2643">
        <v>0</v>
      </c>
      <c r="F33" s="2643"/>
      <c r="G33" s="2643">
        <v>0</v>
      </c>
      <c r="H33" s="2643"/>
      <c r="I33" s="2643">
        <v>0</v>
      </c>
      <c r="J33" s="2643"/>
    </row>
    <row r="34" spans="1:10" ht="23.1" customHeight="1">
      <c r="A34" s="2652" t="s">
        <v>1007</v>
      </c>
      <c r="B34" s="2653"/>
      <c r="C34" s="2663">
        <f t="shared" si="0"/>
        <v>0</v>
      </c>
      <c r="D34" s="2663"/>
      <c r="E34" s="2654">
        <v>0</v>
      </c>
      <c r="F34" s="2654"/>
      <c r="G34" s="2654">
        <v>0</v>
      </c>
      <c r="H34" s="2654"/>
      <c r="I34" s="2654">
        <v>0</v>
      </c>
      <c r="J34" s="2654"/>
    </row>
    <row r="35" spans="1:10">
      <c r="A35" s="79" t="s">
        <v>966</v>
      </c>
      <c r="B35" s="80" t="s">
        <v>967</v>
      </c>
      <c r="C35" s="2664"/>
      <c r="D35" s="2664"/>
      <c r="E35" s="81" t="s">
        <v>1008</v>
      </c>
      <c r="F35" s="81"/>
      <c r="G35" s="81" t="s">
        <v>968</v>
      </c>
      <c r="J35" s="81"/>
    </row>
    <row r="36" spans="1:10">
      <c r="A36" s="77"/>
      <c r="B36" s="77"/>
      <c r="E36" s="81" t="s">
        <v>1009</v>
      </c>
      <c r="F36" s="81"/>
      <c r="H36" s="1773" t="s">
        <v>2519</v>
      </c>
      <c r="I36" s="1773"/>
      <c r="J36" s="1773"/>
    </row>
    <row r="37" spans="1:10">
      <c r="A37" s="77"/>
      <c r="B37" s="77"/>
      <c r="E37" s="81"/>
      <c r="F37" s="81"/>
      <c r="J37" s="81"/>
    </row>
    <row r="38" spans="1:10">
      <c r="A38" s="82" t="s">
        <v>1010</v>
      </c>
      <c r="B38" s="83"/>
    </row>
    <row r="39" spans="1:10">
      <c r="A39" s="82" t="s">
        <v>1011</v>
      </c>
      <c r="B39" s="83"/>
    </row>
    <row r="40" spans="1:10">
      <c r="A40" s="84" t="s">
        <v>1012</v>
      </c>
      <c r="B40" s="83"/>
    </row>
    <row r="41" spans="1:10">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358F3D31-125C-4B61-8FF6-E723F62836E1}"/>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6A43B-51C3-4FB9-AE21-7B45A13F4AB7}">
  <sheetPr>
    <pageSetUpPr fitToPage="1"/>
  </sheetPr>
  <dimension ref="A1:I41"/>
  <sheetViews>
    <sheetView zoomScale="80" zoomScaleNormal="80" workbookViewId="0">
      <selection activeCell="G12" sqref="G12"/>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1013</v>
      </c>
      <c r="D1" s="86" t="s">
        <v>871</v>
      </c>
      <c r="E1" s="1797" t="s">
        <v>1014</v>
      </c>
      <c r="F1" s="1798"/>
      <c r="G1" s="1799"/>
      <c r="H1" s="966"/>
      <c r="I1" s="966"/>
    </row>
    <row r="2" spans="1:9" ht="18" customHeight="1" thickBot="1">
      <c r="A2" s="86" t="s">
        <v>1015</v>
      </c>
      <c r="B2" s="88" t="s">
        <v>1016</v>
      </c>
      <c r="C2" s="89"/>
      <c r="D2" s="86" t="s">
        <v>1017</v>
      </c>
      <c r="E2" s="1797" t="s">
        <v>1018</v>
      </c>
      <c r="F2" s="1798"/>
      <c r="G2" s="1799"/>
      <c r="H2" s="967" t="s">
        <v>873</v>
      </c>
      <c r="I2" s="966"/>
    </row>
    <row r="3" spans="1:9" ht="42.6" customHeight="1">
      <c r="A3" s="1800" t="s">
        <v>2147</v>
      </c>
      <c r="B3" s="1800"/>
      <c r="C3" s="1800"/>
      <c r="D3" s="1800"/>
      <c r="E3" s="1800"/>
      <c r="F3" s="1800"/>
      <c r="G3" s="1800"/>
    </row>
    <row r="4" spans="1:9">
      <c r="A4" s="1801"/>
      <c r="B4" s="1801"/>
      <c r="C4" s="1801"/>
      <c r="D4" s="1801"/>
      <c r="E4" s="1801"/>
      <c r="F4" s="1801"/>
      <c r="G4" s="1801"/>
    </row>
    <row r="5" spans="1:9" ht="18.75" customHeight="1" thickBot="1">
      <c r="A5" s="1802" t="s">
        <v>2146</v>
      </c>
      <c r="B5" s="1802"/>
      <c r="C5" s="1802"/>
      <c r="D5" s="1802"/>
      <c r="E5" s="1802"/>
      <c r="F5" s="1802"/>
      <c r="G5" s="1802"/>
    </row>
    <row r="6" spans="1:9" ht="19.5" customHeight="1">
      <c r="A6" s="1789" t="s">
        <v>978</v>
      </c>
      <c r="B6" s="1789"/>
      <c r="C6" s="1790"/>
      <c r="D6" s="1793" t="s">
        <v>1019</v>
      </c>
      <c r="E6" s="90"/>
      <c r="F6" s="90"/>
      <c r="G6" s="1795" t="s">
        <v>1020</v>
      </c>
    </row>
    <row r="7" spans="1:9" ht="48" customHeight="1" thickBot="1">
      <c r="A7" s="1791"/>
      <c r="B7" s="1791"/>
      <c r="C7" s="1792"/>
      <c r="D7" s="1794"/>
      <c r="E7" s="91" t="s">
        <v>1021</v>
      </c>
      <c r="F7" s="968" t="s">
        <v>1022</v>
      </c>
      <c r="G7" s="1796"/>
    </row>
    <row r="8" spans="1:9" ht="32.1" customHeight="1">
      <c r="A8" s="1809" t="s">
        <v>1023</v>
      </c>
      <c r="B8" s="1811" t="s">
        <v>1024</v>
      </c>
      <c r="C8" s="1812"/>
      <c r="D8" s="987">
        <f>SUM(D9:D11)</f>
        <v>84</v>
      </c>
      <c r="E8" s="970"/>
      <c r="F8" s="971"/>
      <c r="G8" s="972"/>
    </row>
    <row r="9" spans="1:9" ht="32.1" customHeight="1">
      <c r="A9" s="1809"/>
      <c r="B9" s="1813" t="s">
        <v>1025</v>
      </c>
      <c r="C9" s="1814"/>
      <c r="D9" s="973">
        <v>81</v>
      </c>
      <c r="E9" s="974"/>
      <c r="F9" s="975"/>
      <c r="G9" s="976"/>
    </row>
    <row r="10" spans="1:9" ht="32.1" customHeight="1">
      <c r="A10" s="1809"/>
      <c r="B10" s="1815" t="s">
        <v>1026</v>
      </c>
      <c r="C10" s="1816"/>
      <c r="D10" s="973">
        <v>0</v>
      </c>
      <c r="E10" s="974"/>
      <c r="F10" s="977"/>
      <c r="G10" s="976"/>
    </row>
    <row r="11" spans="1:9" ht="32.1" customHeight="1">
      <c r="A11" s="1810"/>
      <c r="B11" s="1806" t="s">
        <v>1027</v>
      </c>
      <c r="C11" s="1817"/>
      <c r="D11" s="973">
        <v>3</v>
      </c>
      <c r="E11" s="974"/>
      <c r="F11" s="977"/>
      <c r="G11" s="976"/>
    </row>
    <row r="12" spans="1:9" ht="32.1" customHeight="1">
      <c r="A12" s="1818" t="s">
        <v>1028</v>
      </c>
      <c r="B12" s="1815" t="s">
        <v>1024</v>
      </c>
      <c r="C12" s="1816"/>
      <c r="D12" s="988">
        <f>SUM(D13:D14)</f>
        <v>47751</v>
      </c>
      <c r="E12" s="974"/>
      <c r="F12" s="975"/>
      <c r="G12" s="978"/>
    </row>
    <row r="13" spans="1:9" ht="32.1" customHeight="1">
      <c r="A13" s="1819"/>
      <c r="B13" s="1815" t="s">
        <v>1029</v>
      </c>
      <c r="C13" s="1816"/>
      <c r="D13" s="973">
        <f>D16+D19+D25</f>
        <v>84</v>
      </c>
      <c r="E13" s="974"/>
      <c r="F13" s="975"/>
      <c r="G13" s="978"/>
    </row>
    <row r="14" spans="1:9" ht="32.1" customHeight="1">
      <c r="A14" s="1819"/>
      <c r="B14" s="1815" t="s">
        <v>1030</v>
      </c>
      <c r="C14" s="1816"/>
      <c r="D14" s="973">
        <f>D17+D20+D26</f>
        <v>47667</v>
      </c>
      <c r="E14" s="974"/>
      <c r="F14" s="975"/>
      <c r="G14" s="979"/>
    </row>
    <row r="15" spans="1:9" ht="32.1" customHeight="1">
      <c r="A15" s="1819"/>
      <c r="B15" s="1804" t="s">
        <v>1031</v>
      </c>
      <c r="C15" s="93" t="s">
        <v>1032</v>
      </c>
      <c r="D15" s="987"/>
      <c r="E15" s="980"/>
      <c r="F15" s="971"/>
      <c r="G15" s="978"/>
    </row>
    <row r="16" spans="1:9" ht="32.1" customHeight="1">
      <c r="A16" s="1819"/>
      <c r="B16" s="1804"/>
      <c r="C16" s="92" t="s">
        <v>1033</v>
      </c>
      <c r="D16" s="973"/>
      <c r="E16" s="974"/>
      <c r="F16" s="975"/>
      <c r="G16" s="978"/>
    </row>
    <row r="17" spans="1:7" ht="32.1" customHeight="1">
      <c r="A17" s="1819"/>
      <c r="B17" s="1805"/>
      <c r="C17" s="92" t="s">
        <v>1034</v>
      </c>
      <c r="D17" s="973"/>
      <c r="E17" s="974"/>
      <c r="F17" s="975"/>
      <c r="G17" s="979"/>
    </row>
    <row r="18" spans="1:7" ht="32.1" customHeight="1">
      <c r="A18" s="1819"/>
      <c r="B18" s="1803" t="s">
        <v>1035</v>
      </c>
      <c r="C18" s="92" t="s">
        <v>1032</v>
      </c>
      <c r="D18" s="988"/>
      <c r="E18" s="974"/>
      <c r="F18" s="975"/>
      <c r="G18" s="978"/>
    </row>
    <row r="19" spans="1:7" ht="32.1" customHeight="1">
      <c r="A19" s="1819"/>
      <c r="B19" s="1804"/>
      <c r="C19" s="92" t="s">
        <v>1033</v>
      </c>
      <c r="D19" s="973"/>
      <c r="E19" s="974"/>
      <c r="F19" s="975"/>
      <c r="G19" s="978"/>
    </row>
    <row r="20" spans="1:7" ht="32.1" customHeight="1">
      <c r="A20" s="1819"/>
      <c r="B20" s="1805"/>
      <c r="C20" s="92" t="s">
        <v>1034</v>
      </c>
      <c r="D20" s="973"/>
      <c r="E20" s="974"/>
      <c r="F20" s="975"/>
      <c r="G20" s="979"/>
    </row>
    <row r="21" spans="1:7" ht="32.1" customHeight="1">
      <c r="A21" s="1819"/>
      <c r="B21" s="1806" t="s">
        <v>1036</v>
      </c>
      <c r="C21" s="92" t="s">
        <v>1037</v>
      </c>
      <c r="D21" s="981"/>
      <c r="E21" s="982"/>
      <c r="F21" s="977"/>
      <c r="G21" s="972"/>
    </row>
    <row r="22" spans="1:7" ht="32.1" customHeight="1">
      <c r="A22" s="1819"/>
      <c r="B22" s="1806"/>
      <c r="C22" s="92" t="s">
        <v>1038</v>
      </c>
      <c r="D22" s="981"/>
      <c r="E22" s="982"/>
      <c r="F22" s="977"/>
      <c r="G22" s="976"/>
    </row>
    <row r="23" spans="1:7" ht="32.1" customHeight="1">
      <c r="A23" s="1819"/>
      <c r="B23" s="1806"/>
      <c r="C23" s="92" t="s">
        <v>1039</v>
      </c>
      <c r="D23" s="981"/>
      <c r="E23" s="982"/>
      <c r="F23" s="977"/>
      <c r="G23" s="976"/>
    </row>
    <row r="24" spans="1:7" ht="32.1" customHeight="1">
      <c r="A24" s="1819"/>
      <c r="B24" s="1806" t="s">
        <v>1040</v>
      </c>
      <c r="C24" s="92" t="s">
        <v>1032</v>
      </c>
      <c r="D24" s="988">
        <f>SUM(D25:D26)</f>
        <v>47751</v>
      </c>
      <c r="E24" s="974"/>
      <c r="F24" s="975"/>
      <c r="G24" s="972"/>
    </row>
    <row r="25" spans="1:7" ht="32.1" customHeight="1">
      <c r="A25" s="1819"/>
      <c r="B25" s="1806"/>
      <c r="C25" s="92" t="s">
        <v>1033</v>
      </c>
      <c r="D25" s="973">
        <f>D8</f>
        <v>84</v>
      </c>
      <c r="E25" s="974"/>
      <c r="F25" s="975"/>
      <c r="G25" s="976"/>
    </row>
    <row r="26" spans="1:7" ht="32.1" customHeight="1">
      <c r="A26" s="1820"/>
      <c r="B26" s="1806"/>
      <c r="C26" s="92" t="s">
        <v>1034</v>
      </c>
      <c r="D26" s="973">
        <v>47667</v>
      </c>
      <c r="E26" s="974"/>
      <c r="F26" s="975"/>
      <c r="G26" s="979"/>
    </row>
    <row r="27" spans="1:7" ht="32.1" customHeight="1" thickBot="1">
      <c r="A27" s="1807" t="s">
        <v>1041</v>
      </c>
      <c r="B27" s="1807"/>
      <c r="C27" s="1808"/>
      <c r="D27" s="983"/>
      <c r="E27" s="984"/>
      <c r="F27" s="985"/>
      <c r="G27" s="986"/>
    </row>
    <row r="28" spans="1:7" ht="23.1" customHeight="1">
      <c r="A28" s="94" t="s">
        <v>966</v>
      </c>
      <c r="B28" s="87" t="s">
        <v>1042</v>
      </c>
      <c r="C28" s="87" t="s">
        <v>1043</v>
      </c>
      <c r="D28" s="87" t="s">
        <v>1044</v>
      </c>
      <c r="E28" s="94"/>
      <c r="F28" s="94"/>
      <c r="G28" s="95"/>
    </row>
    <row r="29" spans="1:7" ht="36" customHeight="1">
      <c r="A29" s="96"/>
      <c r="B29" s="96" t="s">
        <v>1045</v>
      </c>
      <c r="C29" s="96" t="s">
        <v>1046</v>
      </c>
      <c r="D29" s="96"/>
      <c r="E29" s="96"/>
      <c r="F29" s="96"/>
      <c r="G29" s="97" t="s">
        <v>2246</v>
      </c>
    </row>
    <row r="30" spans="1:7" ht="23.1" customHeight="1">
      <c r="C30" s="95"/>
      <c r="G30" s="95"/>
    </row>
    <row r="31" spans="1:7" ht="23.1" customHeight="1">
      <c r="C31" s="95"/>
      <c r="G31" s="95"/>
    </row>
    <row r="32" spans="1:7" ht="23.1" customHeight="1">
      <c r="A32" s="98" t="s">
        <v>1047</v>
      </c>
      <c r="C32" s="95"/>
      <c r="G32" s="95"/>
    </row>
    <row r="33" spans="1:7" ht="23.1" customHeight="1">
      <c r="A33" s="98" t="s">
        <v>1048</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2">
    <mergeCell ref="B18:B20"/>
    <mergeCell ref="B21:B23"/>
    <mergeCell ref="B24:B26"/>
    <mergeCell ref="A27:C27"/>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1BC51774-2256-4756-8173-DE9904042E93}"/>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09B70-60F6-4D91-AEE8-E91B4240AB76}">
  <sheetPr>
    <pageSetUpPr fitToPage="1"/>
  </sheetPr>
  <dimension ref="A1:I41"/>
  <sheetViews>
    <sheetView zoomScale="70" zoomScaleNormal="70" workbookViewId="0">
      <selection activeCell="D27" sqref="D27"/>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1013</v>
      </c>
      <c r="D1" s="86" t="s">
        <v>871</v>
      </c>
      <c r="E1" s="1797" t="s">
        <v>1014</v>
      </c>
      <c r="F1" s="1798"/>
      <c r="G1" s="1799"/>
      <c r="H1" s="966"/>
      <c r="I1" s="966"/>
    </row>
    <row r="2" spans="1:9" ht="18" customHeight="1" thickBot="1">
      <c r="A2" s="86" t="s">
        <v>1015</v>
      </c>
      <c r="B2" s="88" t="s">
        <v>1016</v>
      </c>
      <c r="C2" s="89"/>
      <c r="D2" s="86" t="s">
        <v>1017</v>
      </c>
      <c r="E2" s="1797" t="s">
        <v>1018</v>
      </c>
      <c r="F2" s="1798"/>
      <c r="G2" s="1799"/>
      <c r="H2" s="967" t="s">
        <v>873</v>
      </c>
      <c r="I2" s="966"/>
    </row>
    <row r="3" spans="1:9" ht="42.6" customHeight="1">
      <c r="A3" s="1800" t="s">
        <v>2147</v>
      </c>
      <c r="B3" s="1800"/>
      <c r="C3" s="1800"/>
      <c r="D3" s="1800"/>
      <c r="E3" s="1800"/>
      <c r="F3" s="1800"/>
      <c r="G3" s="1800"/>
    </row>
    <row r="4" spans="1:9">
      <c r="A4" s="1801"/>
      <c r="B4" s="1801"/>
      <c r="C4" s="1801"/>
      <c r="D4" s="1801"/>
      <c r="E4" s="1801"/>
      <c r="F4" s="1801"/>
      <c r="G4" s="1801"/>
    </row>
    <row r="5" spans="1:9" ht="18.75" customHeight="1" thickBot="1">
      <c r="A5" s="1802" t="s">
        <v>2242</v>
      </c>
      <c r="B5" s="1802"/>
      <c r="C5" s="1802"/>
      <c r="D5" s="1802"/>
      <c r="E5" s="1802"/>
      <c r="F5" s="1802"/>
      <c r="G5" s="1802"/>
    </row>
    <row r="6" spans="1:9" ht="19.5" customHeight="1">
      <c r="A6" s="1789" t="s">
        <v>978</v>
      </c>
      <c r="B6" s="1789"/>
      <c r="C6" s="1790"/>
      <c r="D6" s="1793" t="s">
        <v>1019</v>
      </c>
      <c r="E6" s="90"/>
      <c r="F6" s="90"/>
      <c r="G6" s="1795" t="s">
        <v>1020</v>
      </c>
    </row>
    <row r="7" spans="1:9" ht="48" customHeight="1" thickBot="1">
      <c r="A7" s="1791"/>
      <c r="B7" s="1791"/>
      <c r="C7" s="1792"/>
      <c r="D7" s="1794"/>
      <c r="E7" s="91" t="s">
        <v>1021</v>
      </c>
      <c r="F7" s="968" t="s">
        <v>1022</v>
      </c>
      <c r="G7" s="1796"/>
    </row>
    <row r="8" spans="1:9" ht="32.1" customHeight="1">
      <c r="A8" s="1809" t="s">
        <v>1023</v>
      </c>
      <c r="B8" s="1811" t="s">
        <v>1024</v>
      </c>
      <c r="C8" s="1812"/>
      <c r="D8" s="1175">
        <f>SUM(D9:D11)</f>
        <v>116</v>
      </c>
      <c r="E8" s="970"/>
      <c r="F8" s="971"/>
      <c r="G8" s="972"/>
    </row>
    <row r="9" spans="1:9" ht="32.1" customHeight="1">
      <c r="A9" s="1809"/>
      <c r="B9" s="1813" t="s">
        <v>1025</v>
      </c>
      <c r="C9" s="1814"/>
      <c r="D9" s="973">
        <v>112</v>
      </c>
      <c r="E9" s="974"/>
      <c r="F9" s="975"/>
      <c r="G9" s="976"/>
    </row>
    <row r="10" spans="1:9" ht="32.1" customHeight="1">
      <c r="A10" s="1809"/>
      <c r="B10" s="1815" t="s">
        <v>1026</v>
      </c>
      <c r="C10" s="1816"/>
      <c r="D10" s="973">
        <v>0</v>
      </c>
      <c r="E10" s="974"/>
      <c r="F10" s="977"/>
      <c r="G10" s="976"/>
    </row>
    <row r="11" spans="1:9" ht="32.1" customHeight="1">
      <c r="A11" s="1810"/>
      <c r="B11" s="1806" t="s">
        <v>1027</v>
      </c>
      <c r="C11" s="1817"/>
      <c r="D11" s="973">
        <v>4</v>
      </c>
      <c r="E11" s="974"/>
      <c r="F11" s="977"/>
      <c r="G11" s="976"/>
    </row>
    <row r="12" spans="1:9" ht="32.1" customHeight="1">
      <c r="A12" s="1818" t="s">
        <v>1028</v>
      </c>
      <c r="B12" s="1815" t="s">
        <v>1024</v>
      </c>
      <c r="C12" s="1816"/>
      <c r="D12" s="1176">
        <f>SUM(D13:D14)</f>
        <v>164</v>
      </c>
      <c r="E12" s="974"/>
      <c r="F12" s="975"/>
      <c r="G12" s="978"/>
    </row>
    <row r="13" spans="1:9" ht="32.1" customHeight="1">
      <c r="A13" s="1819"/>
      <c r="B13" s="1815" t="s">
        <v>1029</v>
      </c>
      <c r="C13" s="1816"/>
      <c r="D13" s="973">
        <v>116</v>
      </c>
      <c r="E13" s="974"/>
      <c r="F13" s="975"/>
      <c r="G13" s="978"/>
    </row>
    <row r="14" spans="1:9" ht="32.1" customHeight="1">
      <c r="A14" s="1819"/>
      <c r="B14" s="1815" t="s">
        <v>1030</v>
      </c>
      <c r="C14" s="1816"/>
      <c r="D14" s="973">
        <f>D17+D20+D26</f>
        <v>48</v>
      </c>
      <c r="E14" s="974"/>
      <c r="F14" s="975"/>
      <c r="G14" s="979"/>
    </row>
    <row r="15" spans="1:9" ht="32.1" customHeight="1">
      <c r="A15" s="1819"/>
      <c r="B15" s="1804" t="s">
        <v>1031</v>
      </c>
      <c r="C15" s="93" t="s">
        <v>1032</v>
      </c>
      <c r="D15" s="1175">
        <v>3</v>
      </c>
      <c r="E15" s="980"/>
      <c r="F15" s="971"/>
      <c r="G15" s="978"/>
    </row>
    <row r="16" spans="1:9" ht="32.1" customHeight="1">
      <c r="A16" s="1819"/>
      <c r="B16" s="1804"/>
      <c r="C16" s="92" t="s">
        <v>1033</v>
      </c>
      <c r="D16" s="973">
        <v>51</v>
      </c>
      <c r="E16" s="974"/>
      <c r="F16" s="975"/>
      <c r="G16" s="978"/>
    </row>
    <row r="17" spans="1:7" ht="32.1" customHeight="1">
      <c r="A17" s="1819"/>
      <c r="B17" s="1805"/>
      <c r="C17" s="92" t="s">
        <v>1034</v>
      </c>
      <c r="D17" s="973">
        <v>48</v>
      </c>
      <c r="E17" s="974"/>
      <c r="F17" s="975"/>
      <c r="G17" s="979"/>
    </row>
    <row r="18" spans="1:7" ht="32.1" customHeight="1">
      <c r="A18" s="1819"/>
      <c r="B18" s="1803" t="s">
        <v>1035</v>
      </c>
      <c r="C18" s="92" t="s">
        <v>1032</v>
      </c>
      <c r="D18" s="1176">
        <f>D19-D20</f>
        <v>0</v>
      </c>
      <c r="E18" s="974"/>
      <c r="F18" s="975"/>
      <c r="G18" s="978"/>
    </row>
    <row r="19" spans="1:7" ht="32.1" customHeight="1">
      <c r="A19" s="1819"/>
      <c r="B19" s="1804"/>
      <c r="C19" s="92" t="s">
        <v>1033</v>
      </c>
      <c r="D19" s="973"/>
      <c r="E19" s="974"/>
      <c r="F19" s="975"/>
      <c r="G19" s="978"/>
    </row>
    <row r="20" spans="1:7" ht="32.1" customHeight="1">
      <c r="A20" s="1819"/>
      <c r="B20" s="1805"/>
      <c r="C20" s="92" t="s">
        <v>1034</v>
      </c>
      <c r="D20" s="973"/>
      <c r="E20" s="974"/>
      <c r="F20" s="975"/>
      <c r="G20" s="979"/>
    </row>
    <row r="21" spans="1:7" ht="32.1" customHeight="1">
      <c r="A21" s="1819"/>
      <c r="B21" s="1806" t="s">
        <v>1036</v>
      </c>
      <c r="C21" s="92" t="s">
        <v>1037</v>
      </c>
      <c r="D21" s="981"/>
      <c r="E21" s="982"/>
      <c r="F21" s="977"/>
      <c r="G21" s="972"/>
    </row>
    <row r="22" spans="1:7" ht="32.1" customHeight="1">
      <c r="A22" s="1819"/>
      <c r="B22" s="1806"/>
      <c r="C22" s="92" t="s">
        <v>1038</v>
      </c>
      <c r="D22" s="981"/>
      <c r="E22" s="982"/>
      <c r="F22" s="977"/>
      <c r="G22" s="976"/>
    </row>
    <row r="23" spans="1:7" ht="32.1" customHeight="1">
      <c r="A23" s="1819"/>
      <c r="B23" s="1806"/>
      <c r="C23" s="92" t="s">
        <v>1039</v>
      </c>
      <c r="D23" s="981"/>
      <c r="E23" s="982"/>
      <c r="F23" s="977"/>
      <c r="G23" s="976"/>
    </row>
    <row r="24" spans="1:7" ht="32.1" customHeight="1">
      <c r="A24" s="1819"/>
      <c r="B24" s="1806" t="s">
        <v>1040</v>
      </c>
      <c r="C24" s="92" t="s">
        <v>1032</v>
      </c>
      <c r="D24" s="1176">
        <f>SUM(D25:D26)</f>
        <v>0</v>
      </c>
      <c r="E24" s="974"/>
      <c r="F24" s="975"/>
      <c r="G24" s="972"/>
    </row>
    <row r="25" spans="1:7" ht="32.1" customHeight="1">
      <c r="A25" s="1819"/>
      <c r="B25" s="1806"/>
      <c r="C25" s="92" t="s">
        <v>1033</v>
      </c>
      <c r="D25" s="973"/>
      <c r="E25" s="974"/>
      <c r="F25" s="975"/>
      <c r="G25" s="976"/>
    </row>
    <row r="26" spans="1:7" ht="32.1" customHeight="1">
      <c r="A26" s="1820"/>
      <c r="B26" s="1806"/>
      <c r="C26" s="92" t="s">
        <v>1034</v>
      </c>
      <c r="D26" s="973"/>
      <c r="E26" s="974"/>
      <c r="F26" s="975"/>
      <c r="G26" s="979"/>
    </row>
    <row r="27" spans="1:7" ht="32.1" customHeight="1" thickBot="1">
      <c r="A27" s="1236" t="s">
        <v>1041</v>
      </c>
      <c r="B27" s="1236"/>
      <c r="C27" s="1237" t="s">
        <v>2297</v>
      </c>
      <c r="D27" s="983">
        <v>116</v>
      </c>
      <c r="E27" s="984"/>
      <c r="F27" s="985"/>
      <c r="G27" s="986"/>
    </row>
    <row r="28" spans="1:7" ht="23.1" customHeight="1">
      <c r="A28" s="94" t="s">
        <v>966</v>
      </c>
      <c r="B28" s="87" t="s">
        <v>1042</v>
      </c>
      <c r="C28" s="87" t="s">
        <v>1043</v>
      </c>
      <c r="D28" s="87" t="s">
        <v>1044</v>
      </c>
      <c r="E28" s="94"/>
      <c r="F28" s="94"/>
      <c r="G28" s="95"/>
    </row>
    <row r="29" spans="1:7" ht="36" customHeight="1">
      <c r="A29" s="96"/>
      <c r="B29" s="96" t="s">
        <v>1045</v>
      </c>
      <c r="C29" s="96" t="s">
        <v>1046</v>
      </c>
      <c r="D29" s="96"/>
      <c r="E29" s="96"/>
      <c r="F29" s="96"/>
      <c r="G29" s="97" t="s">
        <v>2298</v>
      </c>
    </row>
    <row r="30" spans="1:7" ht="23.1" customHeight="1">
      <c r="C30" s="95"/>
      <c r="G30" s="95"/>
    </row>
    <row r="31" spans="1:7" ht="23.1" customHeight="1">
      <c r="C31" s="95"/>
      <c r="G31" s="95"/>
    </row>
    <row r="32" spans="1:7" ht="23.1" customHeight="1">
      <c r="A32" s="98" t="s">
        <v>1047</v>
      </c>
      <c r="C32" s="95"/>
      <c r="G32" s="95"/>
    </row>
    <row r="33" spans="1:7" ht="23.1" customHeight="1">
      <c r="A33" s="98" t="s">
        <v>1048</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83EAC876-7943-476C-8D95-9EB8E17C939A}"/>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9717B-D91B-47C4-AA89-DFA2C48D22C0}">
  <sheetPr>
    <pageSetUpPr fitToPage="1"/>
  </sheetPr>
  <dimension ref="A1:I41"/>
  <sheetViews>
    <sheetView topLeftCell="A16" zoomScale="70" zoomScaleNormal="70" workbookViewId="0">
      <selection activeCell="A5" sqref="A5:G5"/>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1013</v>
      </c>
      <c r="D1" s="86" t="s">
        <v>871</v>
      </c>
      <c r="E1" s="1797" t="s">
        <v>1014</v>
      </c>
      <c r="F1" s="1798"/>
      <c r="G1" s="1799"/>
      <c r="H1" s="966"/>
      <c r="I1" s="966"/>
    </row>
    <row r="2" spans="1:9" ht="18" customHeight="1" thickBot="1">
      <c r="A2" s="86" t="s">
        <v>1015</v>
      </c>
      <c r="B2" s="88" t="s">
        <v>1016</v>
      </c>
      <c r="C2" s="89"/>
      <c r="D2" s="86" t="s">
        <v>1017</v>
      </c>
      <c r="E2" s="1797" t="s">
        <v>1018</v>
      </c>
      <c r="F2" s="1798"/>
      <c r="G2" s="1799"/>
      <c r="H2" s="967" t="s">
        <v>873</v>
      </c>
      <c r="I2" s="966"/>
    </row>
    <row r="3" spans="1:9" ht="42.6" customHeight="1">
      <c r="A3" s="1800" t="s">
        <v>2147</v>
      </c>
      <c r="B3" s="1800"/>
      <c r="C3" s="1800"/>
      <c r="D3" s="1800"/>
      <c r="E3" s="1800"/>
      <c r="F3" s="1800"/>
      <c r="G3" s="1800"/>
    </row>
    <row r="4" spans="1:9">
      <c r="A4" s="1801"/>
      <c r="B4" s="1801"/>
      <c r="C4" s="1801"/>
      <c r="D4" s="1801"/>
      <c r="E4" s="1801"/>
      <c r="F4" s="1801"/>
      <c r="G4" s="1801"/>
    </row>
    <row r="5" spans="1:9" ht="18.75" customHeight="1" thickBot="1">
      <c r="A5" s="1802" t="s">
        <v>2339</v>
      </c>
      <c r="B5" s="1802"/>
      <c r="C5" s="1802"/>
      <c r="D5" s="1802"/>
      <c r="E5" s="1802"/>
      <c r="F5" s="1802"/>
      <c r="G5" s="1802"/>
    </row>
    <row r="6" spans="1:9" ht="19.5" customHeight="1">
      <c r="A6" s="1789" t="s">
        <v>978</v>
      </c>
      <c r="B6" s="1789"/>
      <c r="C6" s="1790"/>
      <c r="D6" s="1793" t="s">
        <v>1019</v>
      </c>
      <c r="E6" s="90"/>
      <c r="F6" s="90"/>
      <c r="G6" s="1795" t="s">
        <v>1020</v>
      </c>
    </row>
    <row r="7" spans="1:9" ht="48" customHeight="1" thickBot="1">
      <c r="A7" s="1791"/>
      <c r="B7" s="1791"/>
      <c r="C7" s="1792"/>
      <c r="D7" s="1794"/>
      <c r="E7" s="91" t="s">
        <v>1021</v>
      </c>
      <c r="F7" s="968" t="s">
        <v>1022</v>
      </c>
      <c r="G7" s="1796"/>
    </row>
    <row r="8" spans="1:9" ht="32.1" customHeight="1">
      <c r="A8" s="1809" t="s">
        <v>1023</v>
      </c>
      <c r="B8" s="1811" t="s">
        <v>1024</v>
      </c>
      <c r="C8" s="1812"/>
      <c r="D8" s="1242">
        <f>SUM(D9:D11)</f>
        <v>122</v>
      </c>
      <c r="E8" s="970"/>
      <c r="F8" s="971"/>
      <c r="G8" s="972"/>
    </row>
    <row r="9" spans="1:9" ht="32.1" customHeight="1">
      <c r="A9" s="1809"/>
      <c r="B9" s="1813" t="s">
        <v>1025</v>
      </c>
      <c r="C9" s="1814"/>
      <c r="D9" s="1243">
        <v>110</v>
      </c>
      <c r="E9" s="974"/>
      <c r="F9" s="975"/>
      <c r="G9" s="976"/>
    </row>
    <row r="10" spans="1:9" ht="32.1" customHeight="1">
      <c r="A10" s="1809"/>
      <c r="B10" s="1815" t="s">
        <v>1026</v>
      </c>
      <c r="C10" s="1816"/>
      <c r="D10" s="1243">
        <v>0</v>
      </c>
      <c r="E10" s="974"/>
      <c r="F10" s="977"/>
      <c r="G10" s="976"/>
    </row>
    <row r="11" spans="1:9" ht="32.1" customHeight="1">
      <c r="A11" s="1810"/>
      <c r="B11" s="1806" t="s">
        <v>1027</v>
      </c>
      <c r="C11" s="1817"/>
      <c r="D11" s="1243">
        <v>12</v>
      </c>
      <c r="E11" s="974"/>
      <c r="F11" s="977"/>
      <c r="G11" s="976"/>
    </row>
    <row r="12" spans="1:9" ht="32.1" customHeight="1">
      <c r="A12" s="1818" t="s">
        <v>1028</v>
      </c>
      <c r="B12" s="1815" t="s">
        <v>1024</v>
      </c>
      <c r="C12" s="1816"/>
      <c r="D12" s="1244">
        <f>SUM(D13:D14)</f>
        <v>122</v>
      </c>
      <c r="E12" s="974"/>
      <c r="F12" s="975"/>
      <c r="G12" s="978"/>
    </row>
    <row r="13" spans="1:9" ht="32.1" customHeight="1">
      <c r="A13" s="1819"/>
      <c r="B13" s="1815" t="s">
        <v>1029</v>
      </c>
      <c r="C13" s="1816"/>
      <c r="D13" s="1243">
        <f>D8</f>
        <v>122</v>
      </c>
      <c r="E13" s="974"/>
      <c r="F13" s="975"/>
      <c r="G13" s="978"/>
    </row>
    <row r="14" spans="1:9" ht="32.1" customHeight="1">
      <c r="A14" s="1819"/>
      <c r="B14" s="1815" t="s">
        <v>1030</v>
      </c>
      <c r="C14" s="1816"/>
      <c r="D14" s="1243">
        <v>0</v>
      </c>
      <c r="E14" s="974"/>
      <c r="F14" s="975"/>
      <c r="G14" s="979"/>
    </row>
    <row r="15" spans="1:9" ht="32.1" customHeight="1">
      <c r="A15" s="1819"/>
      <c r="B15" s="1804" t="s">
        <v>1031</v>
      </c>
      <c r="C15" s="93" t="s">
        <v>1032</v>
      </c>
      <c r="D15" s="1242">
        <f>D16+D17</f>
        <v>51.3</v>
      </c>
      <c r="E15" s="980"/>
      <c r="F15" s="971"/>
      <c r="G15" s="978"/>
    </row>
    <row r="16" spans="1:9" ht="32.1" customHeight="1">
      <c r="A16" s="1819"/>
      <c r="B16" s="1804"/>
      <c r="C16" s="92" t="s">
        <v>1033</v>
      </c>
      <c r="D16" s="1243">
        <v>51.3</v>
      </c>
      <c r="E16" s="974"/>
      <c r="F16" s="975"/>
      <c r="G16" s="978"/>
    </row>
    <row r="17" spans="1:7" ht="32.1" customHeight="1">
      <c r="A17" s="1819"/>
      <c r="B17" s="1805"/>
      <c r="C17" s="92" t="s">
        <v>1034</v>
      </c>
      <c r="D17" s="1243">
        <v>0</v>
      </c>
      <c r="E17" s="974"/>
      <c r="F17" s="975"/>
      <c r="G17" s="979"/>
    </row>
    <row r="18" spans="1:7" ht="32.1" customHeight="1">
      <c r="A18" s="1819"/>
      <c r="B18" s="1803" t="s">
        <v>1035</v>
      </c>
      <c r="C18" s="92" t="s">
        <v>1032</v>
      </c>
      <c r="D18" s="1244">
        <f>D19-D20</f>
        <v>0</v>
      </c>
      <c r="E18" s="974"/>
      <c r="F18" s="975"/>
      <c r="G18" s="978"/>
    </row>
    <row r="19" spans="1:7" ht="32.1" customHeight="1">
      <c r="A19" s="1819"/>
      <c r="B19" s="1804"/>
      <c r="C19" s="92" t="s">
        <v>1033</v>
      </c>
      <c r="D19" s="1243"/>
      <c r="E19" s="974"/>
      <c r="F19" s="975"/>
      <c r="G19" s="978"/>
    </row>
    <row r="20" spans="1:7" ht="32.1" customHeight="1">
      <c r="A20" s="1819"/>
      <c r="B20" s="1805"/>
      <c r="C20" s="92" t="s">
        <v>1034</v>
      </c>
      <c r="D20" s="1243"/>
      <c r="E20" s="974"/>
      <c r="F20" s="975"/>
      <c r="G20" s="979"/>
    </row>
    <row r="21" spans="1:7" ht="32.1" customHeight="1">
      <c r="A21" s="1819"/>
      <c r="B21" s="1806" t="s">
        <v>1036</v>
      </c>
      <c r="C21" s="92" t="s">
        <v>1037</v>
      </c>
      <c r="D21" s="1245"/>
      <c r="E21" s="982"/>
      <c r="F21" s="977"/>
      <c r="G21" s="972"/>
    </row>
    <row r="22" spans="1:7" ht="32.1" customHeight="1">
      <c r="A22" s="1819"/>
      <c r="B22" s="1806"/>
      <c r="C22" s="92" t="s">
        <v>1038</v>
      </c>
      <c r="D22" s="1245"/>
      <c r="E22" s="982"/>
      <c r="F22" s="977"/>
      <c r="G22" s="976"/>
    </row>
    <row r="23" spans="1:7" ht="32.1" customHeight="1">
      <c r="A23" s="1819"/>
      <c r="B23" s="1806"/>
      <c r="C23" s="92" t="s">
        <v>1039</v>
      </c>
      <c r="D23" s="1245"/>
      <c r="E23" s="982"/>
      <c r="F23" s="977"/>
      <c r="G23" s="976"/>
    </row>
    <row r="24" spans="1:7" ht="32.1" customHeight="1">
      <c r="A24" s="1819"/>
      <c r="B24" s="1806" t="s">
        <v>1040</v>
      </c>
      <c r="C24" s="92" t="s">
        <v>1032</v>
      </c>
      <c r="D24" s="1244">
        <f>SUM(D25:D26)</f>
        <v>0</v>
      </c>
      <c r="E24" s="974"/>
      <c r="F24" s="975"/>
      <c r="G24" s="972"/>
    </row>
    <row r="25" spans="1:7" ht="32.1" customHeight="1">
      <c r="A25" s="1819"/>
      <c r="B25" s="1806"/>
      <c r="C25" s="92" t="s">
        <v>1033</v>
      </c>
      <c r="D25" s="1243"/>
      <c r="E25" s="974"/>
      <c r="F25" s="975"/>
      <c r="G25" s="976"/>
    </row>
    <row r="26" spans="1:7" ht="32.1" customHeight="1">
      <c r="A26" s="1820"/>
      <c r="B26" s="1806"/>
      <c r="C26" s="92" t="s">
        <v>1034</v>
      </c>
      <c r="D26" s="1243"/>
      <c r="E26" s="974"/>
      <c r="F26" s="975"/>
      <c r="G26" s="979"/>
    </row>
    <row r="27" spans="1:7" ht="32.1" customHeight="1" thickBot="1">
      <c r="A27" s="1236" t="s">
        <v>1041</v>
      </c>
      <c r="B27" s="1236"/>
      <c r="C27" s="1237" t="s">
        <v>2297</v>
      </c>
      <c r="D27" s="1241">
        <f>D8-D15</f>
        <v>70.7</v>
      </c>
      <c r="E27" s="984"/>
      <c r="F27" s="985"/>
      <c r="G27" s="986"/>
    </row>
    <row r="28" spans="1:7" ht="23.1" customHeight="1">
      <c r="A28" s="94" t="s">
        <v>966</v>
      </c>
      <c r="B28" s="87" t="s">
        <v>1042</v>
      </c>
      <c r="C28" s="87" t="s">
        <v>1043</v>
      </c>
      <c r="D28" s="87" t="s">
        <v>1044</v>
      </c>
      <c r="E28" s="94"/>
      <c r="F28" s="94"/>
      <c r="G28" s="95"/>
    </row>
    <row r="29" spans="1:7" ht="36" customHeight="1">
      <c r="A29" s="96"/>
      <c r="B29" s="96" t="s">
        <v>1045</v>
      </c>
      <c r="C29" s="96" t="s">
        <v>1046</v>
      </c>
      <c r="D29" s="96"/>
      <c r="E29" s="96"/>
      <c r="F29" s="96"/>
      <c r="G29" s="97" t="s">
        <v>2296</v>
      </c>
    </row>
    <row r="30" spans="1:7" ht="23.1" customHeight="1">
      <c r="C30" s="95"/>
      <c r="G30" s="95"/>
    </row>
    <row r="31" spans="1:7" ht="23.1" customHeight="1">
      <c r="C31" s="95"/>
      <c r="G31" s="95"/>
    </row>
    <row r="32" spans="1:7" ht="23.1" customHeight="1">
      <c r="A32" s="98" t="s">
        <v>1047</v>
      </c>
      <c r="C32" s="95"/>
      <c r="G32" s="95"/>
    </row>
    <row r="33" spans="1:7" ht="23.1" customHeight="1">
      <c r="A33" s="98" t="s">
        <v>1048</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2D5B3694-62C0-412B-BA1E-D81891A2F728}"/>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23067-83DF-418C-B3D0-C99FA25AF8B7}">
  <sheetPr>
    <pageSetUpPr fitToPage="1"/>
  </sheetPr>
  <dimension ref="A1:I41"/>
  <sheetViews>
    <sheetView topLeftCell="A2" zoomScale="70" zoomScaleNormal="70" workbookViewId="0">
      <selection activeCell="H2" sqref="H2"/>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1013</v>
      </c>
      <c r="D1" s="86" t="s">
        <v>871</v>
      </c>
      <c r="E1" s="1797" t="s">
        <v>1014</v>
      </c>
      <c r="F1" s="1798"/>
      <c r="G1" s="1799"/>
      <c r="H1" s="966"/>
      <c r="I1" s="966"/>
    </row>
    <row r="2" spans="1:9" ht="18" customHeight="1" thickBot="1">
      <c r="A2" s="86" t="s">
        <v>1015</v>
      </c>
      <c r="B2" s="88" t="s">
        <v>1016</v>
      </c>
      <c r="C2" s="89"/>
      <c r="D2" s="86" t="s">
        <v>1017</v>
      </c>
      <c r="E2" s="1797" t="s">
        <v>1018</v>
      </c>
      <c r="F2" s="1798"/>
      <c r="G2" s="1799"/>
      <c r="H2" s="967" t="s">
        <v>873</v>
      </c>
      <c r="I2" s="966"/>
    </row>
    <row r="3" spans="1:9" ht="42.6" customHeight="1">
      <c r="A3" s="1800" t="s">
        <v>2147</v>
      </c>
      <c r="B3" s="1800"/>
      <c r="C3" s="1800"/>
      <c r="D3" s="1800"/>
      <c r="E3" s="1800"/>
      <c r="F3" s="1800"/>
      <c r="G3" s="1800"/>
    </row>
    <row r="4" spans="1:9">
      <c r="A4" s="1801"/>
      <c r="B4" s="1801"/>
      <c r="C4" s="1801"/>
      <c r="D4" s="1801"/>
      <c r="E4" s="1801"/>
      <c r="F4" s="1801"/>
      <c r="G4" s="1801"/>
    </row>
    <row r="5" spans="1:9" ht="18.75" customHeight="1" thickBot="1">
      <c r="A5" s="1802" t="s">
        <v>2340</v>
      </c>
      <c r="B5" s="1802"/>
      <c r="C5" s="1802"/>
      <c r="D5" s="1802"/>
      <c r="E5" s="1802"/>
      <c r="F5" s="1802"/>
      <c r="G5" s="1802"/>
    </row>
    <row r="6" spans="1:9" ht="19.5" customHeight="1">
      <c r="A6" s="1789" t="s">
        <v>978</v>
      </c>
      <c r="B6" s="1789"/>
      <c r="C6" s="1790"/>
      <c r="D6" s="1793" t="s">
        <v>1019</v>
      </c>
      <c r="E6" s="90"/>
      <c r="F6" s="90"/>
      <c r="G6" s="1795" t="s">
        <v>1020</v>
      </c>
    </row>
    <row r="7" spans="1:9" ht="48" customHeight="1" thickBot="1">
      <c r="A7" s="1791"/>
      <c r="B7" s="1791"/>
      <c r="C7" s="1792"/>
      <c r="D7" s="1794"/>
      <c r="E7" s="91" t="s">
        <v>1021</v>
      </c>
      <c r="F7" s="968" t="s">
        <v>1022</v>
      </c>
      <c r="G7" s="1796"/>
    </row>
    <row r="8" spans="1:9" ht="32.1" customHeight="1">
      <c r="A8" s="1809" t="s">
        <v>1023</v>
      </c>
      <c r="B8" s="1811" t="s">
        <v>1024</v>
      </c>
      <c r="C8" s="1812"/>
      <c r="D8" s="1242">
        <f>SUM(D9:D11)</f>
        <v>126</v>
      </c>
      <c r="E8" s="970"/>
      <c r="F8" s="971"/>
      <c r="G8" s="972"/>
    </row>
    <row r="9" spans="1:9" ht="32.1" customHeight="1">
      <c r="A9" s="1809"/>
      <c r="B9" s="1813" t="s">
        <v>1025</v>
      </c>
      <c r="C9" s="1814"/>
      <c r="D9" s="1243">
        <v>115</v>
      </c>
      <c r="E9" s="974"/>
      <c r="F9" s="975"/>
      <c r="G9" s="976"/>
    </row>
    <row r="10" spans="1:9" ht="32.1" customHeight="1">
      <c r="A10" s="1809"/>
      <c r="B10" s="1815" t="s">
        <v>1026</v>
      </c>
      <c r="C10" s="1816"/>
      <c r="D10" s="1243">
        <v>0</v>
      </c>
      <c r="E10" s="974"/>
      <c r="F10" s="977"/>
      <c r="G10" s="976"/>
    </row>
    <row r="11" spans="1:9" ht="32.1" customHeight="1">
      <c r="A11" s="1810"/>
      <c r="B11" s="1806" t="s">
        <v>1027</v>
      </c>
      <c r="C11" s="1817"/>
      <c r="D11" s="1243">
        <v>11</v>
      </c>
      <c r="E11" s="974"/>
      <c r="F11" s="977"/>
      <c r="G11" s="976"/>
    </row>
    <row r="12" spans="1:9" ht="32.1" customHeight="1">
      <c r="A12" s="1818" t="s">
        <v>1028</v>
      </c>
      <c r="B12" s="1815" t="s">
        <v>1024</v>
      </c>
      <c r="C12" s="1816"/>
      <c r="D12" s="1244">
        <f>SUM(D13:D14)</f>
        <v>126</v>
      </c>
      <c r="E12" s="974"/>
      <c r="F12" s="975"/>
      <c r="G12" s="978"/>
    </row>
    <row r="13" spans="1:9" ht="32.1" customHeight="1">
      <c r="A13" s="1819"/>
      <c r="B13" s="1815" t="s">
        <v>1029</v>
      </c>
      <c r="C13" s="1816"/>
      <c r="D13" s="1243">
        <f>D8</f>
        <v>126</v>
      </c>
      <c r="E13" s="974"/>
      <c r="F13" s="975"/>
      <c r="G13" s="978"/>
    </row>
    <row r="14" spans="1:9" ht="32.1" customHeight="1">
      <c r="A14" s="1819"/>
      <c r="B14" s="1815" t="s">
        <v>1030</v>
      </c>
      <c r="C14" s="1816"/>
      <c r="D14" s="1243">
        <v>0</v>
      </c>
      <c r="E14" s="974"/>
      <c r="F14" s="975"/>
      <c r="G14" s="979"/>
    </row>
    <row r="15" spans="1:9" ht="32.1" customHeight="1">
      <c r="A15" s="1819"/>
      <c r="B15" s="1804" t="s">
        <v>1031</v>
      </c>
      <c r="C15" s="93" t="s">
        <v>1032</v>
      </c>
      <c r="D15" s="1242">
        <f>D16+D17</f>
        <v>64.599999999999994</v>
      </c>
      <c r="E15" s="980"/>
      <c r="F15" s="971"/>
      <c r="G15" s="978"/>
    </row>
    <row r="16" spans="1:9" ht="32.1" customHeight="1">
      <c r="A16" s="1819"/>
      <c r="B16" s="1804"/>
      <c r="C16" s="92" t="s">
        <v>1033</v>
      </c>
      <c r="D16" s="1243">
        <v>64.599999999999994</v>
      </c>
      <c r="E16" s="974"/>
      <c r="F16" s="975"/>
      <c r="G16" s="978"/>
    </row>
    <row r="17" spans="1:7" ht="32.1" customHeight="1">
      <c r="A17" s="1819"/>
      <c r="B17" s="1805"/>
      <c r="C17" s="92" t="s">
        <v>1034</v>
      </c>
      <c r="D17" s="1243">
        <v>0</v>
      </c>
      <c r="E17" s="974"/>
      <c r="F17" s="975"/>
      <c r="G17" s="979"/>
    </row>
    <row r="18" spans="1:7" ht="32.1" customHeight="1">
      <c r="A18" s="1819"/>
      <c r="B18" s="1803" t="s">
        <v>1035</v>
      </c>
      <c r="C18" s="92" t="s">
        <v>1032</v>
      </c>
      <c r="D18" s="1244">
        <f>D19-D20</f>
        <v>0</v>
      </c>
      <c r="E18" s="974"/>
      <c r="F18" s="975"/>
      <c r="G18" s="978"/>
    </row>
    <row r="19" spans="1:7" ht="32.1" customHeight="1">
      <c r="A19" s="1819"/>
      <c r="B19" s="1804"/>
      <c r="C19" s="92" t="s">
        <v>1033</v>
      </c>
      <c r="D19" s="1243"/>
      <c r="E19" s="974"/>
      <c r="F19" s="975"/>
      <c r="G19" s="978"/>
    </row>
    <row r="20" spans="1:7" ht="32.1" customHeight="1">
      <c r="A20" s="1819"/>
      <c r="B20" s="1805"/>
      <c r="C20" s="92" t="s">
        <v>1034</v>
      </c>
      <c r="D20" s="1243"/>
      <c r="E20" s="974"/>
      <c r="F20" s="975"/>
      <c r="G20" s="979"/>
    </row>
    <row r="21" spans="1:7" ht="32.1" customHeight="1">
      <c r="A21" s="1819"/>
      <c r="B21" s="1806" t="s">
        <v>1036</v>
      </c>
      <c r="C21" s="92" t="s">
        <v>1037</v>
      </c>
      <c r="D21" s="1245"/>
      <c r="E21" s="982"/>
      <c r="F21" s="977"/>
      <c r="G21" s="972"/>
    </row>
    <row r="22" spans="1:7" ht="32.1" customHeight="1">
      <c r="A22" s="1819"/>
      <c r="B22" s="1806"/>
      <c r="C22" s="92" t="s">
        <v>1038</v>
      </c>
      <c r="D22" s="1245"/>
      <c r="E22" s="982"/>
      <c r="F22" s="977"/>
      <c r="G22" s="976"/>
    </row>
    <row r="23" spans="1:7" ht="32.1" customHeight="1">
      <c r="A23" s="1819"/>
      <c r="B23" s="1806"/>
      <c r="C23" s="92" t="s">
        <v>1039</v>
      </c>
      <c r="D23" s="1245"/>
      <c r="E23" s="982"/>
      <c r="F23" s="977"/>
      <c r="G23" s="976"/>
    </row>
    <row r="24" spans="1:7" ht="32.1" customHeight="1">
      <c r="A24" s="1819"/>
      <c r="B24" s="1806" t="s">
        <v>1040</v>
      </c>
      <c r="C24" s="92" t="s">
        <v>1032</v>
      </c>
      <c r="D24" s="1244">
        <f>SUM(D25:D26)</f>
        <v>0</v>
      </c>
      <c r="E24" s="974"/>
      <c r="F24" s="975"/>
      <c r="G24" s="972"/>
    </row>
    <row r="25" spans="1:7" ht="32.1" customHeight="1">
      <c r="A25" s="1819"/>
      <c r="B25" s="1806"/>
      <c r="C25" s="92" t="s">
        <v>1033</v>
      </c>
      <c r="D25" s="1243"/>
      <c r="E25" s="974"/>
      <c r="F25" s="975"/>
      <c r="G25" s="976"/>
    </row>
    <row r="26" spans="1:7" ht="32.1" customHeight="1">
      <c r="A26" s="1820"/>
      <c r="B26" s="1806"/>
      <c r="C26" s="92" t="s">
        <v>1034</v>
      </c>
      <c r="D26" s="1243"/>
      <c r="E26" s="974"/>
      <c r="F26" s="975"/>
      <c r="G26" s="979"/>
    </row>
    <row r="27" spans="1:7" ht="32.1" customHeight="1" thickBot="1">
      <c r="A27" s="1236" t="s">
        <v>1041</v>
      </c>
      <c r="B27" s="1236"/>
      <c r="C27" s="1237" t="s">
        <v>2297</v>
      </c>
      <c r="D27" s="1241">
        <f>D8-D15</f>
        <v>61.400000000000006</v>
      </c>
      <c r="E27" s="984"/>
      <c r="F27" s="985"/>
      <c r="G27" s="986"/>
    </row>
    <row r="28" spans="1:7" ht="23.1" customHeight="1">
      <c r="A28" s="94" t="s">
        <v>966</v>
      </c>
      <c r="B28" s="87" t="s">
        <v>1042</v>
      </c>
      <c r="C28" s="87" t="s">
        <v>1043</v>
      </c>
      <c r="D28" s="87" t="s">
        <v>1044</v>
      </c>
      <c r="E28" s="94"/>
      <c r="F28" s="94"/>
      <c r="G28" s="95"/>
    </row>
    <row r="29" spans="1:7" ht="36" customHeight="1">
      <c r="A29" s="96"/>
      <c r="B29" s="96" t="s">
        <v>1045</v>
      </c>
      <c r="C29" s="96" t="s">
        <v>1046</v>
      </c>
      <c r="D29" s="96"/>
      <c r="E29" s="96"/>
      <c r="F29" s="96"/>
      <c r="G29" s="97" t="s">
        <v>2296</v>
      </c>
    </row>
    <row r="30" spans="1:7" ht="23.1" customHeight="1">
      <c r="C30" s="95"/>
      <c r="G30" s="95"/>
    </row>
    <row r="31" spans="1:7" ht="23.1" customHeight="1">
      <c r="C31" s="95"/>
      <c r="G31" s="95"/>
    </row>
    <row r="32" spans="1:7" ht="23.1" customHeight="1">
      <c r="A32" s="98" t="s">
        <v>1047</v>
      </c>
      <c r="C32" s="95"/>
      <c r="G32" s="95"/>
    </row>
    <row r="33" spans="1:7" ht="23.1" customHeight="1">
      <c r="A33" s="98" t="s">
        <v>1048</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C4782EB8-F63E-4D1B-95B7-C97CD804C941}"/>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4.9989318521683403E-2"/>
  </sheetPr>
  <dimension ref="A1:B34"/>
  <sheetViews>
    <sheetView workbookViewId="0">
      <selection activeCell="H12" sqref="H12"/>
    </sheetView>
  </sheetViews>
  <sheetFormatPr defaultRowHeight="16.2"/>
  <cols>
    <col min="1" max="1" width="93.6640625" customWidth="1"/>
  </cols>
  <sheetData>
    <row r="1" spans="1:2" ht="19.8">
      <c r="A1" s="12" t="s">
        <v>795</v>
      </c>
      <c r="B1" s="1" t="s">
        <v>15</v>
      </c>
    </row>
    <row r="2" spans="1:2" ht="19.8">
      <c r="A2" s="13" t="s">
        <v>534</v>
      </c>
    </row>
    <row r="3" spans="1:2" ht="19.8">
      <c r="A3" s="13" t="s">
        <v>241</v>
      </c>
    </row>
    <row r="4" spans="1:2" ht="19.8">
      <c r="A4" s="14" t="s">
        <v>3</v>
      </c>
    </row>
    <row r="5" spans="1:2" ht="19.8">
      <c r="A5" s="57" t="s">
        <v>796</v>
      </c>
    </row>
    <row r="6" spans="1:2" ht="19.8">
      <c r="A6" s="57" t="s">
        <v>797</v>
      </c>
    </row>
    <row r="7" spans="1:2" ht="19.8">
      <c r="A7" s="59" t="s">
        <v>846</v>
      </c>
    </row>
    <row r="8" spans="1:2" ht="19.8">
      <c r="A8" s="59" t="s">
        <v>840</v>
      </c>
    </row>
    <row r="9" spans="1:2" ht="19.8">
      <c r="A9" s="59" t="s">
        <v>845</v>
      </c>
    </row>
    <row r="10" spans="1:2" ht="19.8">
      <c r="A10" s="56" t="s">
        <v>4</v>
      </c>
    </row>
    <row r="11" spans="1:2" ht="19.8">
      <c r="A11" s="57" t="s">
        <v>559</v>
      </c>
    </row>
    <row r="12" spans="1:2" ht="88.2">
      <c r="A12" s="58" t="s">
        <v>786</v>
      </c>
    </row>
    <row r="13" spans="1:2" ht="19.8">
      <c r="A13" s="14" t="s">
        <v>560</v>
      </c>
    </row>
    <row r="14" spans="1:2" ht="59.4">
      <c r="A14" s="17" t="s">
        <v>561</v>
      </c>
    </row>
    <row r="15" spans="1:2" ht="19.8">
      <c r="A15" s="10" t="s">
        <v>205</v>
      </c>
    </row>
    <row r="16" spans="1:2" ht="19.8">
      <c r="A16" s="9" t="s">
        <v>7</v>
      </c>
    </row>
    <row r="17" spans="1:1" ht="39.6">
      <c r="A17" s="10" t="s">
        <v>243</v>
      </c>
    </row>
    <row r="18" spans="1:1" ht="39.6">
      <c r="A18" s="10" t="s">
        <v>562</v>
      </c>
    </row>
    <row r="19" spans="1:1" ht="39.6">
      <c r="A19" s="10" t="s">
        <v>563</v>
      </c>
    </row>
    <row r="20" spans="1:1" ht="19.8">
      <c r="A20" s="10" t="s">
        <v>244</v>
      </c>
    </row>
    <row r="21" spans="1:1" ht="19.8">
      <c r="A21" s="45" t="s">
        <v>245</v>
      </c>
    </row>
    <row r="22" spans="1:1" ht="19.8">
      <c r="A22" s="45" t="s">
        <v>214</v>
      </c>
    </row>
    <row r="23" spans="1:1" ht="39.6">
      <c r="A23" s="45" t="s">
        <v>242</v>
      </c>
    </row>
    <row r="24" spans="1:1" ht="19.8">
      <c r="A24" s="45" t="s">
        <v>135</v>
      </c>
    </row>
    <row r="25" spans="1:1" ht="19.8">
      <c r="A25" s="45" t="s">
        <v>769</v>
      </c>
    </row>
    <row r="26" spans="1:1" ht="19.8">
      <c r="A26" s="45" t="s">
        <v>9</v>
      </c>
    </row>
    <row r="27" spans="1:1" ht="19.8">
      <c r="A27" s="55" t="s">
        <v>10</v>
      </c>
    </row>
    <row r="28" spans="1:1" ht="39.6">
      <c r="A28" s="45" t="s">
        <v>770</v>
      </c>
    </row>
    <row r="29" spans="1:1" ht="39.6">
      <c r="A29" s="45" t="s">
        <v>216</v>
      </c>
    </row>
    <row r="30" spans="1:1" ht="19.8">
      <c r="A30" s="55" t="s">
        <v>11</v>
      </c>
    </row>
    <row r="31" spans="1:1" ht="39.6">
      <c r="A31" s="45" t="s">
        <v>246</v>
      </c>
    </row>
    <row r="32" spans="1:1" ht="19.8">
      <c r="A32" s="45" t="s">
        <v>39</v>
      </c>
    </row>
    <row r="33" spans="1:1" ht="39.6">
      <c r="A33" s="15" t="s">
        <v>14</v>
      </c>
    </row>
    <row r="34" spans="1:1" ht="20.399999999999999" thickBot="1">
      <c r="A34" s="16" t="s">
        <v>12</v>
      </c>
    </row>
  </sheetData>
  <phoneticPr fontId="13" type="noConversion"/>
  <hyperlinks>
    <hyperlink ref="B1" location="預告統計資料發布時間表!A1" display="回發布時間表"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32D60-C1EE-4175-B957-7C4E375C0280}">
  <sheetPr>
    <pageSetUpPr fitToPage="1"/>
  </sheetPr>
  <dimension ref="A1:I41"/>
  <sheetViews>
    <sheetView zoomScale="70" zoomScaleNormal="70" workbookViewId="0">
      <selection sqref="A1:G33"/>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1013</v>
      </c>
      <c r="D1" s="86" t="s">
        <v>871</v>
      </c>
      <c r="E1" s="1797" t="s">
        <v>1014</v>
      </c>
      <c r="F1" s="1798"/>
      <c r="G1" s="1799"/>
      <c r="H1" s="966"/>
      <c r="I1" s="966"/>
    </row>
    <row r="2" spans="1:9" ht="18" customHeight="1" thickBot="1">
      <c r="A2" s="86" t="s">
        <v>1015</v>
      </c>
      <c r="B2" s="88" t="s">
        <v>1016</v>
      </c>
      <c r="C2" s="89"/>
      <c r="D2" s="86" t="s">
        <v>1017</v>
      </c>
      <c r="E2" s="1797" t="s">
        <v>1018</v>
      </c>
      <c r="F2" s="1798"/>
      <c r="G2" s="1799"/>
      <c r="H2" s="967" t="s">
        <v>873</v>
      </c>
      <c r="I2" s="966"/>
    </row>
    <row r="3" spans="1:9" ht="42.6" customHeight="1">
      <c r="A3" s="1800" t="s">
        <v>2147</v>
      </c>
      <c r="B3" s="1800"/>
      <c r="C3" s="1800"/>
      <c r="D3" s="1800"/>
      <c r="E3" s="1800"/>
      <c r="F3" s="1800"/>
      <c r="G3" s="1800"/>
    </row>
    <row r="4" spans="1:9">
      <c r="A4" s="1801"/>
      <c r="B4" s="1801"/>
      <c r="C4" s="1801"/>
      <c r="D4" s="1801"/>
      <c r="E4" s="1801"/>
      <c r="F4" s="1801"/>
      <c r="G4" s="1801"/>
    </row>
    <row r="5" spans="1:9" ht="18.75" customHeight="1" thickBot="1">
      <c r="A5" s="1802" t="s">
        <v>2344</v>
      </c>
      <c r="B5" s="1802"/>
      <c r="C5" s="1802"/>
      <c r="D5" s="1802"/>
      <c r="E5" s="1802"/>
      <c r="F5" s="1802"/>
      <c r="G5" s="1802"/>
    </row>
    <row r="6" spans="1:9" ht="19.5" customHeight="1">
      <c r="A6" s="1789" t="s">
        <v>978</v>
      </c>
      <c r="B6" s="1789"/>
      <c r="C6" s="1790"/>
      <c r="D6" s="1793" t="s">
        <v>1019</v>
      </c>
      <c r="E6" s="90"/>
      <c r="F6" s="90"/>
      <c r="G6" s="1795" t="s">
        <v>1020</v>
      </c>
    </row>
    <row r="7" spans="1:9" ht="48" customHeight="1" thickBot="1">
      <c r="A7" s="1791"/>
      <c r="B7" s="1791"/>
      <c r="C7" s="1792"/>
      <c r="D7" s="1794"/>
      <c r="E7" s="91" t="s">
        <v>1021</v>
      </c>
      <c r="F7" s="968" t="s">
        <v>1022</v>
      </c>
      <c r="G7" s="1796"/>
    </row>
    <row r="8" spans="1:9" ht="32.1" customHeight="1">
      <c r="A8" s="1809" t="s">
        <v>1023</v>
      </c>
      <c r="B8" s="1811" t="s">
        <v>1024</v>
      </c>
      <c r="C8" s="1812"/>
      <c r="D8" s="1242">
        <f>SUM(D9:D11)</f>
        <v>125.2</v>
      </c>
      <c r="E8" s="970"/>
      <c r="F8" s="971"/>
      <c r="G8" s="972"/>
    </row>
    <row r="9" spans="1:9" ht="32.1" customHeight="1">
      <c r="A9" s="1809"/>
      <c r="B9" s="1813" t="s">
        <v>1025</v>
      </c>
      <c r="C9" s="1814"/>
      <c r="D9" s="1243">
        <v>110.2</v>
      </c>
      <c r="E9" s="974"/>
      <c r="F9" s="975"/>
      <c r="G9" s="976"/>
    </row>
    <row r="10" spans="1:9" ht="32.1" customHeight="1">
      <c r="A10" s="1809"/>
      <c r="B10" s="1815" t="s">
        <v>1026</v>
      </c>
      <c r="C10" s="1816"/>
      <c r="D10" s="1243">
        <v>0</v>
      </c>
      <c r="E10" s="974"/>
      <c r="F10" s="977"/>
      <c r="G10" s="976"/>
    </row>
    <row r="11" spans="1:9" ht="32.1" customHeight="1">
      <c r="A11" s="1810"/>
      <c r="B11" s="1806" t="s">
        <v>1027</v>
      </c>
      <c r="C11" s="1817"/>
      <c r="D11" s="1243">
        <v>15</v>
      </c>
      <c r="E11" s="974"/>
      <c r="F11" s="977"/>
      <c r="G11" s="976"/>
    </row>
    <row r="12" spans="1:9" ht="32.1" customHeight="1">
      <c r="A12" s="1818" t="s">
        <v>1028</v>
      </c>
      <c r="B12" s="1815" t="s">
        <v>1024</v>
      </c>
      <c r="C12" s="1816"/>
      <c r="D12" s="1244">
        <f>SUM(D13:D14)</f>
        <v>0</v>
      </c>
      <c r="E12" s="974"/>
      <c r="F12" s="975"/>
      <c r="G12" s="978"/>
    </row>
    <row r="13" spans="1:9" ht="32.1" customHeight="1">
      <c r="A13" s="1819"/>
      <c r="B13" s="1815" t="s">
        <v>1029</v>
      </c>
      <c r="C13" s="1816"/>
      <c r="D13" s="1243">
        <v>0</v>
      </c>
      <c r="E13" s="974"/>
      <c r="F13" s="975"/>
      <c r="G13" s="978"/>
    </row>
    <row r="14" spans="1:9" ht="32.1" customHeight="1">
      <c r="A14" s="1819"/>
      <c r="B14" s="1815" t="s">
        <v>1030</v>
      </c>
      <c r="C14" s="1816"/>
      <c r="D14" s="1243">
        <v>0</v>
      </c>
      <c r="E14" s="974"/>
      <c r="F14" s="975"/>
      <c r="G14" s="979"/>
    </row>
    <row r="15" spans="1:9" ht="32.1" customHeight="1">
      <c r="A15" s="1819"/>
      <c r="B15" s="1804" t="s">
        <v>1031</v>
      </c>
      <c r="C15" s="93" t="s">
        <v>1032</v>
      </c>
      <c r="D15" s="1242">
        <f>D16+D17</f>
        <v>0</v>
      </c>
      <c r="E15" s="980"/>
      <c r="F15" s="971"/>
      <c r="G15" s="978"/>
    </row>
    <row r="16" spans="1:9" ht="32.1" customHeight="1">
      <c r="A16" s="1819"/>
      <c r="B16" s="1804"/>
      <c r="C16" s="92" t="s">
        <v>1033</v>
      </c>
      <c r="D16" s="1243">
        <v>0</v>
      </c>
      <c r="E16" s="974"/>
      <c r="F16" s="975"/>
      <c r="G16" s="978"/>
    </row>
    <row r="17" spans="1:7" ht="32.1" customHeight="1">
      <c r="A17" s="1819"/>
      <c r="B17" s="1805"/>
      <c r="C17" s="92" t="s">
        <v>1034</v>
      </c>
      <c r="D17" s="1243">
        <v>0</v>
      </c>
      <c r="E17" s="974"/>
      <c r="F17" s="975"/>
      <c r="G17" s="979"/>
    </row>
    <row r="18" spans="1:7" ht="32.1" customHeight="1">
      <c r="A18" s="1819"/>
      <c r="B18" s="1803" t="s">
        <v>1035</v>
      </c>
      <c r="C18" s="92" t="s">
        <v>1032</v>
      </c>
      <c r="D18" s="1244">
        <f>D19-D20</f>
        <v>0</v>
      </c>
      <c r="E18" s="974"/>
      <c r="F18" s="975"/>
      <c r="G18" s="978"/>
    </row>
    <row r="19" spans="1:7" ht="32.1" customHeight="1">
      <c r="A19" s="1819"/>
      <c r="B19" s="1804"/>
      <c r="C19" s="92" t="s">
        <v>1033</v>
      </c>
      <c r="D19" s="1243"/>
      <c r="E19" s="974"/>
      <c r="F19" s="975"/>
      <c r="G19" s="978"/>
    </row>
    <row r="20" spans="1:7" ht="32.1" customHeight="1">
      <c r="A20" s="1819"/>
      <c r="B20" s="1805"/>
      <c r="C20" s="92" t="s">
        <v>1034</v>
      </c>
      <c r="D20" s="1243"/>
      <c r="E20" s="974"/>
      <c r="F20" s="975"/>
      <c r="G20" s="979"/>
    </row>
    <row r="21" spans="1:7" ht="32.1" customHeight="1">
      <c r="A21" s="1819"/>
      <c r="B21" s="1806" t="s">
        <v>1036</v>
      </c>
      <c r="C21" s="92" t="s">
        <v>1037</v>
      </c>
      <c r="D21" s="1245"/>
      <c r="E21" s="982"/>
      <c r="F21" s="977"/>
      <c r="G21" s="972"/>
    </row>
    <row r="22" spans="1:7" ht="32.1" customHeight="1">
      <c r="A22" s="1819"/>
      <c r="B22" s="1806"/>
      <c r="C22" s="92" t="s">
        <v>1038</v>
      </c>
      <c r="D22" s="1245"/>
      <c r="E22" s="982"/>
      <c r="F22" s="977"/>
      <c r="G22" s="976"/>
    </row>
    <row r="23" spans="1:7" ht="32.1" customHeight="1">
      <c r="A23" s="1819"/>
      <c r="B23" s="1806"/>
      <c r="C23" s="92" t="s">
        <v>1039</v>
      </c>
      <c r="D23" s="1245"/>
      <c r="E23" s="982"/>
      <c r="F23" s="977"/>
      <c r="G23" s="976"/>
    </row>
    <row r="24" spans="1:7" ht="32.1" customHeight="1">
      <c r="A24" s="1819"/>
      <c r="B24" s="1806" t="s">
        <v>1040</v>
      </c>
      <c r="C24" s="92" t="s">
        <v>1032</v>
      </c>
      <c r="D24" s="1244">
        <f>SUM(D25:D26)</f>
        <v>0</v>
      </c>
      <c r="E24" s="974"/>
      <c r="F24" s="975"/>
      <c r="G24" s="972"/>
    </row>
    <row r="25" spans="1:7" ht="32.1" customHeight="1">
      <c r="A25" s="1819"/>
      <c r="B25" s="1806"/>
      <c r="C25" s="92" t="s">
        <v>1033</v>
      </c>
      <c r="D25" s="1243"/>
      <c r="E25" s="974"/>
      <c r="F25" s="975"/>
      <c r="G25" s="976"/>
    </row>
    <row r="26" spans="1:7" ht="32.1" customHeight="1">
      <c r="A26" s="1820"/>
      <c r="B26" s="1806"/>
      <c r="C26" s="92" t="s">
        <v>1034</v>
      </c>
      <c r="D26" s="1243"/>
      <c r="E26" s="974"/>
      <c r="F26" s="975"/>
      <c r="G26" s="979"/>
    </row>
    <row r="27" spans="1:7" ht="32.1" customHeight="1" thickBot="1">
      <c r="A27" s="1236" t="s">
        <v>1041</v>
      </c>
      <c r="B27" s="1236"/>
      <c r="C27" s="1237" t="s">
        <v>2297</v>
      </c>
      <c r="D27" s="1241">
        <f>D8-D15</f>
        <v>125.2</v>
      </c>
      <c r="E27" s="984"/>
      <c r="F27" s="985"/>
      <c r="G27" s="986"/>
    </row>
    <row r="28" spans="1:7" ht="23.1" customHeight="1">
      <c r="A28" s="94" t="s">
        <v>966</v>
      </c>
      <c r="B28" s="87" t="s">
        <v>1042</v>
      </c>
      <c r="C28" s="87" t="s">
        <v>1043</v>
      </c>
      <c r="D28" s="87" t="s">
        <v>1044</v>
      </c>
      <c r="E28" s="94"/>
      <c r="F28" s="94"/>
      <c r="G28" s="95"/>
    </row>
    <row r="29" spans="1:7" ht="36" customHeight="1">
      <c r="A29" s="96"/>
      <c r="B29" s="96" t="s">
        <v>1045</v>
      </c>
      <c r="C29" s="96" t="s">
        <v>1046</v>
      </c>
      <c r="D29" s="96"/>
      <c r="E29" s="96"/>
      <c r="F29" s="96"/>
      <c r="G29" s="97" t="s">
        <v>2346</v>
      </c>
    </row>
    <row r="30" spans="1:7" ht="23.1" customHeight="1">
      <c r="C30" s="95"/>
      <c r="G30" s="95"/>
    </row>
    <row r="31" spans="1:7" ht="23.1" customHeight="1">
      <c r="C31" s="95"/>
      <c r="G31" s="95"/>
    </row>
    <row r="32" spans="1:7" ht="23.1" customHeight="1">
      <c r="A32" s="98" t="s">
        <v>1047</v>
      </c>
      <c r="C32" s="95"/>
      <c r="G32" s="95"/>
    </row>
    <row r="33" spans="1:7" ht="23.1" customHeight="1">
      <c r="A33" s="98" t="s">
        <v>1048</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6B93BD39-320D-4A7C-9859-1E29FFBE804D}"/>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EF493-AD55-44A5-8C61-9000FD55DA45}">
  <sheetPr>
    <pageSetUpPr fitToPage="1"/>
  </sheetPr>
  <dimension ref="A1:I41"/>
  <sheetViews>
    <sheetView topLeftCell="A16" zoomScale="70" zoomScaleNormal="70" workbookViewId="0">
      <selection activeCell="N9" sqref="N9"/>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1013</v>
      </c>
      <c r="D1" s="86" t="s">
        <v>871</v>
      </c>
      <c r="E1" s="1797" t="s">
        <v>1014</v>
      </c>
      <c r="F1" s="1798"/>
      <c r="G1" s="1799"/>
      <c r="H1" s="966"/>
      <c r="I1" s="966"/>
    </row>
    <row r="2" spans="1:9" ht="18" customHeight="1" thickBot="1">
      <c r="A2" s="86" t="s">
        <v>1015</v>
      </c>
      <c r="B2" s="88" t="s">
        <v>1016</v>
      </c>
      <c r="C2" s="89"/>
      <c r="D2" s="86" t="s">
        <v>1017</v>
      </c>
      <c r="E2" s="1797" t="s">
        <v>1018</v>
      </c>
      <c r="F2" s="1798"/>
      <c r="G2" s="1799"/>
      <c r="H2" s="967" t="s">
        <v>873</v>
      </c>
      <c r="I2" s="966"/>
    </row>
    <row r="3" spans="1:9" ht="42.6" customHeight="1">
      <c r="A3" s="1800" t="s">
        <v>2147</v>
      </c>
      <c r="B3" s="1800"/>
      <c r="C3" s="1800"/>
      <c r="D3" s="1800"/>
      <c r="E3" s="1800"/>
      <c r="F3" s="1800"/>
      <c r="G3" s="1800"/>
    </row>
    <row r="4" spans="1:9">
      <c r="A4" s="1801"/>
      <c r="B4" s="1801"/>
      <c r="C4" s="1801"/>
      <c r="D4" s="1801"/>
      <c r="E4" s="1801"/>
      <c r="F4" s="1801"/>
      <c r="G4" s="1801"/>
    </row>
    <row r="5" spans="1:9" ht="18.75" customHeight="1" thickBot="1">
      <c r="A5" s="1802" t="s">
        <v>2361</v>
      </c>
      <c r="B5" s="1802"/>
      <c r="C5" s="1802"/>
      <c r="D5" s="1802"/>
      <c r="E5" s="1802"/>
      <c r="F5" s="1802"/>
      <c r="G5" s="1802"/>
    </row>
    <row r="6" spans="1:9" ht="19.5" customHeight="1">
      <c r="A6" s="1789" t="s">
        <v>978</v>
      </c>
      <c r="B6" s="1789"/>
      <c r="C6" s="1790"/>
      <c r="D6" s="1793" t="s">
        <v>1019</v>
      </c>
      <c r="E6" s="90"/>
      <c r="F6" s="90"/>
      <c r="G6" s="1795" t="s">
        <v>1020</v>
      </c>
    </row>
    <row r="7" spans="1:9" ht="48" customHeight="1" thickBot="1">
      <c r="A7" s="1791"/>
      <c r="B7" s="1791"/>
      <c r="C7" s="1792"/>
      <c r="D7" s="1794"/>
      <c r="E7" s="91" t="s">
        <v>1021</v>
      </c>
      <c r="F7" s="968" t="s">
        <v>1022</v>
      </c>
      <c r="G7" s="1796"/>
    </row>
    <row r="8" spans="1:9" ht="32.1" customHeight="1">
      <c r="A8" s="1809" t="s">
        <v>1023</v>
      </c>
      <c r="B8" s="1811" t="s">
        <v>1024</v>
      </c>
      <c r="C8" s="1812"/>
      <c r="D8" s="1242">
        <f>SUM(D9:D11)</f>
        <v>140.86000000000001</v>
      </c>
      <c r="E8" s="970"/>
      <c r="F8" s="971"/>
      <c r="G8" s="972"/>
    </row>
    <row r="9" spans="1:9" ht="32.1" customHeight="1">
      <c r="A9" s="1809"/>
      <c r="B9" s="1813" t="s">
        <v>1025</v>
      </c>
      <c r="C9" s="1814"/>
      <c r="D9" s="1243">
        <v>101.2</v>
      </c>
      <c r="E9" s="974"/>
      <c r="F9" s="975"/>
      <c r="G9" s="976"/>
    </row>
    <row r="10" spans="1:9" ht="32.1" customHeight="1">
      <c r="A10" s="1809"/>
      <c r="B10" s="1815" t="s">
        <v>1026</v>
      </c>
      <c r="C10" s="1816"/>
      <c r="D10" s="1243">
        <v>0</v>
      </c>
      <c r="E10" s="974"/>
      <c r="F10" s="977"/>
      <c r="G10" s="976"/>
    </row>
    <row r="11" spans="1:9" ht="32.1" customHeight="1">
      <c r="A11" s="1810"/>
      <c r="B11" s="1806" t="s">
        <v>1027</v>
      </c>
      <c r="C11" s="1817"/>
      <c r="D11" s="1243">
        <v>39.659999999999997</v>
      </c>
      <c r="E11" s="974"/>
      <c r="F11" s="977"/>
      <c r="G11" s="976"/>
    </row>
    <row r="12" spans="1:9" ht="32.1" customHeight="1">
      <c r="A12" s="1818" t="s">
        <v>1028</v>
      </c>
      <c r="B12" s="1815" t="s">
        <v>1024</v>
      </c>
      <c r="C12" s="1816"/>
      <c r="D12" s="1244">
        <f>SUM(D13:D14)</f>
        <v>0</v>
      </c>
      <c r="E12" s="974"/>
      <c r="F12" s="975"/>
      <c r="G12" s="978"/>
    </row>
    <row r="13" spans="1:9" ht="32.1" customHeight="1">
      <c r="A13" s="1819"/>
      <c r="B13" s="1815" t="s">
        <v>1029</v>
      </c>
      <c r="C13" s="1816"/>
      <c r="D13" s="1243">
        <v>0</v>
      </c>
      <c r="E13" s="974"/>
      <c r="F13" s="975"/>
      <c r="G13" s="978"/>
    </row>
    <row r="14" spans="1:9" ht="32.1" customHeight="1">
      <c r="A14" s="1819"/>
      <c r="B14" s="1815" t="s">
        <v>1030</v>
      </c>
      <c r="C14" s="1816"/>
      <c r="D14" s="1243">
        <v>0</v>
      </c>
      <c r="E14" s="974"/>
      <c r="F14" s="975"/>
      <c r="G14" s="979"/>
    </row>
    <row r="15" spans="1:9" ht="32.1" customHeight="1">
      <c r="A15" s="1819"/>
      <c r="B15" s="1804" t="s">
        <v>1031</v>
      </c>
      <c r="C15" s="93" t="s">
        <v>1032</v>
      </c>
      <c r="D15" s="1242">
        <f>D16+D17</f>
        <v>0</v>
      </c>
      <c r="E15" s="980"/>
      <c r="F15" s="971"/>
      <c r="G15" s="978"/>
    </row>
    <row r="16" spans="1:9" ht="32.1" customHeight="1">
      <c r="A16" s="1819"/>
      <c r="B16" s="1804"/>
      <c r="C16" s="92" t="s">
        <v>1033</v>
      </c>
      <c r="D16" s="1243">
        <v>0</v>
      </c>
      <c r="E16" s="974"/>
      <c r="F16" s="975"/>
      <c r="G16" s="978"/>
    </row>
    <row r="17" spans="1:7" ht="32.1" customHeight="1">
      <c r="A17" s="1819"/>
      <c r="B17" s="1805"/>
      <c r="C17" s="92" t="s">
        <v>1034</v>
      </c>
      <c r="D17" s="1243">
        <v>0</v>
      </c>
      <c r="E17" s="974"/>
      <c r="F17" s="975"/>
      <c r="G17" s="979"/>
    </row>
    <row r="18" spans="1:7" ht="32.1" customHeight="1">
      <c r="A18" s="1819"/>
      <c r="B18" s="1803" t="s">
        <v>1035</v>
      </c>
      <c r="C18" s="92" t="s">
        <v>1032</v>
      </c>
      <c r="D18" s="1244">
        <f>D19-D20</f>
        <v>0</v>
      </c>
      <c r="E18" s="974"/>
      <c r="F18" s="975"/>
      <c r="G18" s="978"/>
    </row>
    <row r="19" spans="1:7" ht="32.1" customHeight="1">
      <c r="A19" s="1819"/>
      <c r="B19" s="1804"/>
      <c r="C19" s="92" t="s">
        <v>1033</v>
      </c>
      <c r="D19" s="1243"/>
      <c r="E19" s="974"/>
      <c r="F19" s="975"/>
      <c r="G19" s="978"/>
    </row>
    <row r="20" spans="1:7" ht="32.1" customHeight="1">
      <c r="A20" s="1819"/>
      <c r="B20" s="1805"/>
      <c r="C20" s="92" t="s">
        <v>1034</v>
      </c>
      <c r="D20" s="1243"/>
      <c r="E20" s="974"/>
      <c r="F20" s="975"/>
      <c r="G20" s="979"/>
    </row>
    <row r="21" spans="1:7" ht="32.1" customHeight="1">
      <c r="A21" s="1819"/>
      <c r="B21" s="1806" t="s">
        <v>1036</v>
      </c>
      <c r="C21" s="92" t="s">
        <v>1037</v>
      </c>
      <c r="D21" s="1245"/>
      <c r="E21" s="982"/>
      <c r="F21" s="977"/>
      <c r="G21" s="972"/>
    </row>
    <row r="22" spans="1:7" ht="32.1" customHeight="1">
      <c r="A22" s="1819"/>
      <c r="B22" s="1806"/>
      <c r="C22" s="92" t="s">
        <v>1038</v>
      </c>
      <c r="D22" s="1245"/>
      <c r="E22" s="982"/>
      <c r="F22" s="977"/>
      <c r="G22" s="976"/>
    </row>
    <row r="23" spans="1:7" ht="32.1" customHeight="1">
      <c r="A23" s="1819"/>
      <c r="B23" s="1806"/>
      <c r="C23" s="92" t="s">
        <v>1039</v>
      </c>
      <c r="D23" s="1245"/>
      <c r="E23" s="982"/>
      <c r="F23" s="977"/>
      <c r="G23" s="976"/>
    </row>
    <row r="24" spans="1:7" ht="32.1" customHeight="1">
      <c r="A24" s="1819"/>
      <c r="B24" s="1806" t="s">
        <v>1040</v>
      </c>
      <c r="C24" s="92" t="s">
        <v>1032</v>
      </c>
      <c r="D24" s="1244">
        <f>SUM(D25:D26)</f>
        <v>0</v>
      </c>
      <c r="E24" s="974"/>
      <c r="F24" s="975"/>
      <c r="G24" s="972"/>
    </row>
    <row r="25" spans="1:7" ht="32.1" customHeight="1">
      <c r="A25" s="1819"/>
      <c r="B25" s="1806"/>
      <c r="C25" s="92" t="s">
        <v>1033</v>
      </c>
      <c r="D25" s="1243"/>
      <c r="E25" s="974"/>
      <c r="F25" s="975"/>
      <c r="G25" s="976"/>
    </row>
    <row r="26" spans="1:7" ht="32.1" customHeight="1">
      <c r="A26" s="1820"/>
      <c r="B26" s="1806"/>
      <c r="C26" s="92" t="s">
        <v>1034</v>
      </c>
      <c r="D26" s="1243"/>
      <c r="E26" s="974"/>
      <c r="F26" s="975"/>
      <c r="G26" s="979"/>
    </row>
    <row r="27" spans="1:7" ht="32.1" customHeight="1" thickBot="1">
      <c r="A27" s="1236" t="s">
        <v>1041</v>
      </c>
      <c r="B27" s="1236"/>
      <c r="C27" s="1237" t="s">
        <v>2297</v>
      </c>
      <c r="D27" s="1241">
        <f>D8-D15</f>
        <v>140.86000000000001</v>
      </c>
      <c r="E27" s="984"/>
      <c r="F27" s="985"/>
      <c r="G27" s="986"/>
    </row>
    <row r="28" spans="1:7" ht="23.1" customHeight="1">
      <c r="A28" s="94" t="s">
        <v>966</v>
      </c>
      <c r="B28" s="87" t="s">
        <v>1042</v>
      </c>
      <c r="C28" s="87" t="s">
        <v>1043</v>
      </c>
      <c r="D28" s="87" t="s">
        <v>1044</v>
      </c>
      <c r="E28" s="94"/>
      <c r="F28" s="94"/>
      <c r="G28" s="95"/>
    </row>
    <row r="29" spans="1:7" ht="36" customHeight="1">
      <c r="A29" s="96"/>
      <c r="B29" s="96" t="s">
        <v>1045</v>
      </c>
      <c r="C29" s="96" t="s">
        <v>1046</v>
      </c>
      <c r="D29" s="96"/>
      <c r="E29" s="96"/>
      <c r="F29" s="96"/>
      <c r="G29" s="97" t="s">
        <v>2362</v>
      </c>
    </row>
    <row r="30" spans="1:7" ht="23.1" customHeight="1">
      <c r="C30" s="95"/>
      <c r="G30" s="95"/>
    </row>
    <row r="31" spans="1:7" ht="23.1" customHeight="1">
      <c r="C31" s="95"/>
      <c r="G31" s="95"/>
    </row>
    <row r="32" spans="1:7" ht="23.1" customHeight="1">
      <c r="A32" s="98" t="s">
        <v>1047</v>
      </c>
      <c r="C32" s="95"/>
      <c r="G32" s="95"/>
    </row>
    <row r="33" spans="1:7" ht="23.1" customHeight="1">
      <c r="A33" s="98" t="s">
        <v>1048</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CE784A5E-43AB-42F0-B099-32FADBB188CA}"/>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5FDBC-B6DA-40AD-8235-0F9A6388BCA4}">
  <sheetPr>
    <pageSetUpPr fitToPage="1"/>
  </sheetPr>
  <dimension ref="A1:I41"/>
  <sheetViews>
    <sheetView topLeftCell="A13" zoomScale="70" zoomScaleNormal="70" workbookViewId="0">
      <selection activeCell="H2" sqref="H2"/>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1013</v>
      </c>
      <c r="D1" s="86" t="s">
        <v>871</v>
      </c>
      <c r="E1" s="1797" t="s">
        <v>1014</v>
      </c>
      <c r="F1" s="1798"/>
      <c r="G1" s="1799"/>
      <c r="H1" s="966"/>
      <c r="I1" s="966"/>
    </row>
    <row r="2" spans="1:9" ht="18" customHeight="1" thickBot="1">
      <c r="A2" s="86" t="s">
        <v>1015</v>
      </c>
      <c r="B2" s="88" t="s">
        <v>1016</v>
      </c>
      <c r="C2" s="89"/>
      <c r="D2" s="86" t="s">
        <v>1017</v>
      </c>
      <c r="E2" s="1797" t="s">
        <v>1018</v>
      </c>
      <c r="F2" s="1798"/>
      <c r="G2" s="1799"/>
      <c r="H2" s="967" t="s">
        <v>873</v>
      </c>
      <c r="I2" s="966"/>
    </row>
    <row r="3" spans="1:9" ht="42.6" customHeight="1">
      <c r="A3" s="1800" t="s">
        <v>2147</v>
      </c>
      <c r="B3" s="1800"/>
      <c r="C3" s="1800"/>
      <c r="D3" s="1800"/>
      <c r="E3" s="1800"/>
      <c r="F3" s="1800"/>
      <c r="G3" s="1800"/>
    </row>
    <row r="4" spans="1:9">
      <c r="A4" s="1801"/>
      <c r="B4" s="1801"/>
      <c r="C4" s="1801"/>
      <c r="D4" s="1801"/>
      <c r="E4" s="1801"/>
      <c r="F4" s="1801"/>
      <c r="G4" s="1801"/>
    </row>
    <row r="5" spans="1:9" ht="18.75" customHeight="1" thickBot="1">
      <c r="A5" s="1802" t="s">
        <v>2371</v>
      </c>
      <c r="B5" s="1802"/>
      <c r="C5" s="1802"/>
      <c r="D5" s="1802"/>
      <c r="E5" s="1802"/>
      <c r="F5" s="1802"/>
      <c r="G5" s="1802"/>
    </row>
    <row r="6" spans="1:9" ht="19.5" customHeight="1">
      <c r="A6" s="1789" t="s">
        <v>978</v>
      </c>
      <c r="B6" s="1789"/>
      <c r="C6" s="1790"/>
      <c r="D6" s="1793" t="s">
        <v>1019</v>
      </c>
      <c r="E6" s="90"/>
      <c r="F6" s="90"/>
      <c r="G6" s="1795" t="s">
        <v>1020</v>
      </c>
    </row>
    <row r="7" spans="1:9" ht="48" customHeight="1" thickBot="1">
      <c r="A7" s="1791"/>
      <c r="B7" s="1791"/>
      <c r="C7" s="1792"/>
      <c r="D7" s="1794"/>
      <c r="E7" s="91" t="s">
        <v>1021</v>
      </c>
      <c r="F7" s="968" t="s">
        <v>1022</v>
      </c>
      <c r="G7" s="1796"/>
    </row>
    <row r="8" spans="1:9" ht="32.1" customHeight="1">
      <c r="A8" s="1809" t="s">
        <v>1023</v>
      </c>
      <c r="B8" s="1811" t="s">
        <v>1024</v>
      </c>
      <c r="C8" s="1812"/>
      <c r="D8" s="1242">
        <f>SUM(D9:D11)</f>
        <v>124</v>
      </c>
      <c r="E8" s="970"/>
      <c r="F8" s="971"/>
      <c r="G8" s="972"/>
    </row>
    <row r="9" spans="1:9" ht="32.1" customHeight="1">
      <c r="A9" s="1809"/>
      <c r="B9" s="1813" t="s">
        <v>1025</v>
      </c>
      <c r="C9" s="1814"/>
      <c r="D9" s="1243">
        <v>108</v>
      </c>
      <c r="E9" s="974"/>
      <c r="F9" s="975"/>
      <c r="G9" s="976"/>
    </row>
    <row r="10" spans="1:9" ht="32.1" customHeight="1">
      <c r="A10" s="1809"/>
      <c r="B10" s="1815" t="s">
        <v>1026</v>
      </c>
      <c r="C10" s="1816"/>
      <c r="D10" s="1243">
        <v>0</v>
      </c>
      <c r="E10" s="974"/>
      <c r="F10" s="977"/>
      <c r="G10" s="976"/>
    </row>
    <row r="11" spans="1:9" ht="32.1" customHeight="1">
      <c r="A11" s="1810"/>
      <c r="B11" s="1806" t="s">
        <v>1027</v>
      </c>
      <c r="C11" s="1817"/>
      <c r="D11" s="1243">
        <v>16</v>
      </c>
      <c r="E11" s="974"/>
      <c r="F11" s="977"/>
      <c r="G11" s="976"/>
    </row>
    <row r="12" spans="1:9" ht="32.1" customHeight="1">
      <c r="A12" s="1818" t="s">
        <v>1028</v>
      </c>
      <c r="B12" s="1815" t="s">
        <v>1024</v>
      </c>
      <c r="C12" s="1816"/>
      <c r="D12" s="1244">
        <f>SUM(D13:D14)</f>
        <v>124</v>
      </c>
      <c r="E12" s="974"/>
      <c r="F12" s="975"/>
      <c r="G12" s="978"/>
    </row>
    <row r="13" spans="1:9" ht="32.1" customHeight="1">
      <c r="A13" s="1819"/>
      <c r="B13" s="1815" t="s">
        <v>1029</v>
      </c>
      <c r="C13" s="1816"/>
      <c r="D13" s="1243">
        <v>124</v>
      </c>
      <c r="E13" s="974"/>
      <c r="F13" s="975"/>
      <c r="G13" s="978"/>
    </row>
    <row r="14" spans="1:9" ht="32.1" customHeight="1">
      <c r="A14" s="1819"/>
      <c r="B14" s="1815" t="s">
        <v>1030</v>
      </c>
      <c r="C14" s="1816"/>
      <c r="D14" s="1243">
        <v>0</v>
      </c>
      <c r="E14" s="974"/>
      <c r="F14" s="975"/>
      <c r="G14" s="979"/>
    </row>
    <row r="15" spans="1:9" ht="32.1" customHeight="1">
      <c r="A15" s="1819"/>
      <c r="B15" s="1804" t="s">
        <v>1031</v>
      </c>
      <c r="C15" s="93" t="s">
        <v>1032</v>
      </c>
      <c r="D15" s="1242">
        <f>D16+D17</f>
        <v>78.569999999999993</v>
      </c>
      <c r="E15" s="980"/>
      <c r="F15" s="971"/>
      <c r="G15" s="978"/>
    </row>
    <row r="16" spans="1:9" ht="32.1" customHeight="1">
      <c r="A16" s="1819"/>
      <c r="B16" s="1804"/>
      <c r="C16" s="92" t="s">
        <v>1033</v>
      </c>
      <c r="D16" s="1243">
        <v>78.569999999999993</v>
      </c>
      <c r="E16" s="974"/>
      <c r="F16" s="975"/>
      <c r="G16" s="978"/>
    </row>
    <row r="17" spans="1:7" ht="32.1" customHeight="1">
      <c r="A17" s="1819"/>
      <c r="B17" s="1805"/>
      <c r="C17" s="92" t="s">
        <v>1034</v>
      </c>
      <c r="D17" s="1243">
        <v>0</v>
      </c>
      <c r="E17" s="974"/>
      <c r="F17" s="975"/>
      <c r="G17" s="979"/>
    </row>
    <row r="18" spans="1:7" ht="32.1" customHeight="1">
      <c r="A18" s="1819"/>
      <c r="B18" s="1803" t="s">
        <v>1035</v>
      </c>
      <c r="C18" s="92" t="s">
        <v>1032</v>
      </c>
      <c r="D18" s="1244">
        <f>D19-D20</f>
        <v>0</v>
      </c>
      <c r="E18" s="974"/>
      <c r="F18" s="975"/>
      <c r="G18" s="978"/>
    </row>
    <row r="19" spans="1:7" ht="32.1" customHeight="1">
      <c r="A19" s="1819"/>
      <c r="B19" s="1804"/>
      <c r="C19" s="92" t="s">
        <v>1033</v>
      </c>
      <c r="D19" s="1243"/>
      <c r="E19" s="974"/>
      <c r="F19" s="975"/>
      <c r="G19" s="978"/>
    </row>
    <row r="20" spans="1:7" ht="32.1" customHeight="1">
      <c r="A20" s="1819"/>
      <c r="B20" s="1805"/>
      <c r="C20" s="92" t="s">
        <v>1034</v>
      </c>
      <c r="D20" s="1243"/>
      <c r="E20" s="974"/>
      <c r="F20" s="975"/>
      <c r="G20" s="979"/>
    </row>
    <row r="21" spans="1:7" ht="32.1" customHeight="1">
      <c r="A21" s="1819"/>
      <c r="B21" s="1806" t="s">
        <v>1036</v>
      </c>
      <c r="C21" s="92" t="s">
        <v>1037</v>
      </c>
      <c r="D21" s="1245"/>
      <c r="E21" s="982"/>
      <c r="F21" s="977"/>
      <c r="G21" s="972"/>
    </row>
    <row r="22" spans="1:7" ht="32.1" customHeight="1">
      <c r="A22" s="1819"/>
      <c r="B22" s="1806"/>
      <c r="C22" s="92" t="s">
        <v>1038</v>
      </c>
      <c r="D22" s="1245"/>
      <c r="E22" s="982"/>
      <c r="F22" s="977"/>
      <c r="G22" s="976"/>
    </row>
    <row r="23" spans="1:7" ht="32.1" customHeight="1">
      <c r="A23" s="1819"/>
      <c r="B23" s="1806"/>
      <c r="C23" s="92" t="s">
        <v>1039</v>
      </c>
      <c r="D23" s="1245"/>
      <c r="E23" s="982"/>
      <c r="F23" s="977"/>
      <c r="G23" s="976"/>
    </row>
    <row r="24" spans="1:7" ht="32.1" customHeight="1">
      <c r="A24" s="1819"/>
      <c r="B24" s="1806" t="s">
        <v>1040</v>
      </c>
      <c r="C24" s="92" t="s">
        <v>1032</v>
      </c>
      <c r="D24" s="1244">
        <f>SUM(D25:D26)</f>
        <v>0</v>
      </c>
      <c r="E24" s="974"/>
      <c r="F24" s="975"/>
      <c r="G24" s="972"/>
    </row>
    <row r="25" spans="1:7" ht="32.1" customHeight="1">
      <c r="A25" s="1819"/>
      <c r="B25" s="1806"/>
      <c r="C25" s="92" t="s">
        <v>1033</v>
      </c>
      <c r="D25" s="1243"/>
      <c r="E25" s="974"/>
      <c r="F25" s="975"/>
      <c r="G25" s="976"/>
    </row>
    <row r="26" spans="1:7" ht="32.1" customHeight="1">
      <c r="A26" s="1820"/>
      <c r="B26" s="1806"/>
      <c r="C26" s="92" t="s">
        <v>1034</v>
      </c>
      <c r="D26" s="1243"/>
      <c r="E26" s="974"/>
      <c r="F26" s="975"/>
      <c r="G26" s="979"/>
    </row>
    <row r="27" spans="1:7" ht="32.1" customHeight="1" thickBot="1">
      <c r="A27" s="1236" t="s">
        <v>1041</v>
      </c>
      <c r="B27" s="1236"/>
      <c r="C27" s="1237" t="s">
        <v>2297</v>
      </c>
      <c r="D27" s="1241">
        <f>D8-D15</f>
        <v>45.430000000000007</v>
      </c>
      <c r="E27" s="984"/>
      <c r="F27" s="985"/>
      <c r="G27" s="986"/>
    </row>
    <row r="28" spans="1:7" ht="23.1" customHeight="1">
      <c r="A28" s="94" t="s">
        <v>966</v>
      </c>
      <c r="B28" s="87" t="s">
        <v>1042</v>
      </c>
      <c r="C28" s="87" t="s">
        <v>1043</v>
      </c>
      <c r="D28" s="87" t="s">
        <v>1044</v>
      </c>
      <c r="E28" s="94"/>
      <c r="F28" s="94"/>
      <c r="G28" s="95"/>
    </row>
    <row r="29" spans="1:7" ht="36" customHeight="1">
      <c r="A29" s="96"/>
      <c r="B29" s="96" t="s">
        <v>1045</v>
      </c>
      <c r="C29" s="96" t="s">
        <v>1046</v>
      </c>
      <c r="D29" s="96"/>
      <c r="E29" s="96"/>
      <c r="F29" s="96"/>
      <c r="G29" s="97" t="s">
        <v>2372</v>
      </c>
    </row>
    <row r="30" spans="1:7" ht="23.1" customHeight="1">
      <c r="C30" s="95"/>
      <c r="G30" s="95"/>
    </row>
    <row r="31" spans="1:7" ht="23.1" customHeight="1">
      <c r="C31" s="95"/>
      <c r="G31" s="95"/>
    </row>
    <row r="32" spans="1:7" ht="23.1" customHeight="1">
      <c r="A32" s="98" t="s">
        <v>1047</v>
      </c>
      <c r="C32" s="95"/>
      <c r="G32" s="95"/>
    </row>
    <row r="33" spans="1:7" ht="23.1" customHeight="1">
      <c r="A33" s="98" t="s">
        <v>1048</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47789684-A86A-4653-88FE-3B91D00B3024}"/>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D6016-FB58-471F-8BD8-2BD0807D6B24}">
  <sheetPr>
    <pageSetUpPr fitToPage="1"/>
  </sheetPr>
  <dimension ref="A1:I41"/>
  <sheetViews>
    <sheetView zoomScale="70" zoomScaleNormal="70" workbookViewId="0"/>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1013</v>
      </c>
      <c r="D1" s="86" t="s">
        <v>871</v>
      </c>
      <c r="E1" s="1797" t="s">
        <v>1014</v>
      </c>
      <c r="F1" s="1798"/>
      <c r="G1" s="1799"/>
      <c r="H1" s="966"/>
      <c r="I1" s="966"/>
    </row>
    <row r="2" spans="1:9" ht="18" customHeight="1" thickBot="1">
      <c r="A2" s="86" t="s">
        <v>1015</v>
      </c>
      <c r="B2" s="88" t="s">
        <v>1016</v>
      </c>
      <c r="C2" s="89"/>
      <c r="D2" s="86" t="s">
        <v>1017</v>
      </c>
      <c r="E2" s="1797" t="s">
        <v>1018</v>
      </c>
      <c r="F2" s="1798"/>
      <c r="G2" s="1799"/>
      <c r="H2" s="967" t="s">
        <v>873</v>
      </c>
      <c r="I2" s="966"/>
    </row>
    <row r="3" spans="1:9" ht="42.6" customHeight="1">
      <c r="A3" s="1800" t="s">
        <v>2147</v>
      </c>
      <c r="B3" s="1800"/>
      <c r="C3" s="1800"/>
      <c r="D3" s="1800"/>
      <c r="E3" s="1800"/>
      <c r="F3" s="1800"/>
      <c r="G3" s="1800"/>
    </row>
    <row r="4" spans="1:9">
      <c r="A4" s="1801"/>
      <c r="B4" s="1801"/>
      <c r="C4" s="1801"/>
      <c r="D4" s="1801"/>
      <c r="E4" s="1801"/>
      <c r="F4" s="1801"/>
      <c r="G4" s="1801"/>
    </row>
    <row r="5" spans="1:9" ht="18.75" customHeight="1" thickBot="1">
      <c r="A5" s="1802" t="s">
        <v>2472</v>
      </c>
      <c r="B5" s="1802"/>
      <c r="C5" s="1802"/>
      <c r="D5" s="1802"/>
      <c r="E5" s="1802"/>
      <c r="F5" s="1802"/>
      <c r="G5" s="1802"/>
    </row>
    <row r="6" spans="1:9" ht="19.5" customHeight="1">
      <c r="A6" s="1789" t="s">
        <v>978</v>
      </c>
      <c r="B6" s="1789"/>
      <c r="C6" s="1790"/>
      <c r="D6" s="1793" t="s">
        <v>1019</v>
      </c>
      <c r="E6" s="90"/>
      <c r="F6" s="90"/>
      <c r="G6" s="1795" t="s">
        <v>1020</v>
      </c>
    </row>
    <row r="7" spans="1:9" ht="48" customHeight="1" thickBot="1">
      <c r="A7" s="1791"/>
      <c r="B7" s="1791"/>
      <c r="C7" s="1792"/>
      <c r="D7" s="1794"/>
      <c r="E7" s="91" t="s">
        <v>1021</v>
      </c>
      <c r="F7" s="968" t="s">
        <v>1022</v>
      </c>
      <c r="G7" s="1796"/>
    </row>
    <row r="8" spans="1:9" ht="32.1" customHeight="1">
      <c r="A8" s="1809" t="s">
        <v>1023</v>
      </c>
      <c r="B8" s="1811" t="s">
        <v>1024</v>
      </c>
      <c r="C8" s="1812"/>
      <c r="D8" s="1502">
        <f>SUM(D9:D11)</f>
        <v>123.5</v>
      </c>
      <c r="E8" s="1242">
        <f t="shared" ref="E8:G8" si="0">SUM(E9:E11)</f>
        <v>0</v>
      </c>
      <c r="F8" s="1242">
        <f t="shared" si="0"/>
        <v>0</v>
      </c>
      <c r="G8" s="1242">
        <f t="shared" si="0"/>
        <v>0</v>
      </c>
    </row>
    <row r="9" spans="1:9" ht="32.1" customHeight="1">
      <c r="A9" s="1809"/>
      <c r="B9" s="1813" t="s">
        <v>1025</v>
      </c>
      <c r="C9" s="1814"/>
      <c r="D9" s="1503">
        <v>107</v>
      </c>
      <c r="E9" s="974">
        <v>0</v>
      </c>
      <c r="F9" s="1495">
        <v>0</v>
      </c>
      <c r="G9" s="1496">
        <v>0</v>
      </c>
    </row>
    <row r="10" spans="1:9" ht="32.1" customHeight="1">
      <c r="A10" s="1809"/>
      <c r="B10" s="1815" t="s">
        <v>1026</v>
      </c>
      <c r="C10" s="1816"/>
      <c r="D10" s="1503">
        <v>0</v>
      </c>
      <c r="E10" s="974">
        <v>0</v>
      </c>
      <c r="F10" s="1495">
        <v>0</v>
      </c>
      <c r="G10" s="1496">
        <v>0</v>
      </c>
    </row>
    <row r="11" spans="1:9" ht="32.1" customHeight="1">
      <c r="A11" s="1810"/>
      <c r="B11" s="1806" t="s">
        <v>1027</v>
      </c>
      <c r="C11" s="1817"/>
      <c r="D11" s="1503">
        <v>16.5</v>
      </c>
      <c r="E11" s="974">
        <v>0</v>
      </c>
      <c r="F11" s="1495">
        <v>0</v>
      </c>
      <c r="G11" s="1496">
        <v>0</v>
      </c>
    </row>
    <row r="12" spans="1:9" ht="32.1" customHeight="1">
      <c r="A12" s="1818" t="s">
        <v>1028</v>
      </c>
      <c r="B12" s="1815" t="s">
        <v>1024</v>
      </c>
      <c r="C12" s="1816"/>
      <c r="D12" s="1504">
        <f>SUM(D13:D14)</f>
        <v>368.75</v>
      </c>
      <c r="E12" s="1244">
        <f t="shared" ref="E12:G12" si="1">SUM(E13:E14)</f>
        <v>0</v>
      </c>
      <c r="F12" s="1244">
        <f t="shared" si="1"/>
        <v>0</v>
      </c>
      <c r="G12" s="1244">
        <f t="shared" si="1"/>
        <v>0</v>
      </c>
    </row>
    <row r="13" spans="1:9" ht="32.1" customHeight="1">
      <c r="A13" s="1819"/>
      <c r="B13" s="1815" t="s">
        <v>1029</v>
      </c>
      <c r="C13" s="1816"/>
      <c r="D13" s="1503">
        <v>70.959999999999994</v>
      </c>
      <c r="E13" s="974">
        <v>0</v>
      </c>
      <c r="F13" s="1495">
        <v>0</v>
      </c>
      <c r="G13" s="1497">
        <v>0</v>
      </c>
    </row>
    <row r="14" spans="1:9" ht="32.1" customHeight="1">
      <c r="A14" s="1819"/>
      <c r="B14" s="1815" t="s">
        <v>1030</v>
      </c>
      <c r="C14" s="1816"/>
      <c r="D14" s="1503">
        <v>297.79000000000002</v>
      </c>
      <c r="E14" s="974">
        <v>0</v>
      </c>
      <c r="F14" s="1495">
        <v>0</v>
      </c>
      <c r="G14" s="1496">
        <v>0</v>
      </c>
    </row>
    <row r="15" spans="1:9" ht="32.1" customHeight="1">
      <c r="A15" s="1819"/>
      <c r="B15" s="1804" t="s">
        <v>1031</v>
      </c>
      <c r="C15" s="93" t="s">
        <v>1032</v>
      </c>
      <c r="D15" s="1502">
        <f>D16+D17</f>
        <v>368.75</v>
      </c>
      <c r="E15" s="1242">
        <f t="shared" ref="E15:G15" si="2">E16+E17</f>
        <v>0</v>
      </c>
      <c r="F15" s="1242">
        <f t="shared" si="2"/>
        <v>0</v>
      </c>
      <c r="G15" s="1242">
        <f t="shared" si="2"/>
        <v>0</v>
      </c>
    </row>
    <row r="16" spans="1:9" ht="32.1" customHeight="1">
      <c r="A16" s="1819"/>
      <c r="B16" s="1804"/>
      <c r="C16" s="92" t="s">
        <v>1033</v>
      </c>
      <c r="D16" s="1503">
        <v>70.959999999999994</v>
      </c>
      <c r="E16" s="974">
        <v>0</v>
      </c>
      <c r="F16" s="1495">
        <v>0</v>
      </c>
      <c r="G16" s="1497">
        <v>0</v>
      </c>
    </row>
    <row r="17" spans="1:7" ht="32.1" customHeight="1">
      <c r="A17" s="1819"/>
      <c r="B17" s="1805"/>
      <c r="C17" s="92" t="s">
        <v>1034</v>
      </c>
      <c r="D17" s="1503">
        <v>297.79000000000002</v>
      </c>
      <c r="E17" s="974">
        <v>0</v>
      </c>
      <c r="F17" s="1495">
        <v>0</v>
      </c>
      <c r="G17" s="1496">
        <v>0</v>
      </c>
    </row>
    <row r="18" spans="1:7" ht="32.1" customHeight="1">
      <c r="A18" s="1819"/>
      <c r="B18" s="1803" t="s">
        <v>1035</v>
      </c>
      <c r="C18" s="92" t="s">
        <v>1032</v>
      </c>
      <c r="D18" s="1504">
        <f>D19-D20</f>
        <v>0</v>
      </c>
      <c r="E18" s="1244">
        <f t="shared" ref="E18:G18" si="3">E19-E20</f>
        <v>0</v>
      </c>
      <c r="F18" s="1244">
        <f t="shared" si="3"/>
        <v>0</v>
      </c>
      <c r="G18" s="1244">
        <f t="shared" si="3"/>
        <v>0</v>
      </c>
    </row>
    <row r="19" spans="1:7" ht="32.1" customHeight="1">
      <c r="A19" s="1819"/>
      <c r="B19" s="1804"/>
      <c r="C19" s="92" t="s">
        <v>1033</v>
      </c>
      <c r="D19" s="1503">
        <v>0</v>
      </c>
      <c r="E19" s="974">
        <v>0</v>
      </c>
      <c r="F19" s="1495">
        <v>0</v>
      </c>
      <c r="G19" s="1497">
        <v>0</v>
      </c>
    </row>
    <row r="20" spans="1:7" ht="32.1" customHeight="1">
      <c r="A20" s="1819"/>
      <c r="B20" s="1805"/>
      <c r="C20" s="92" t="s">
        <v>1034</v>
      </c>
      <c r="D20" s="1503">
        <v>0</v>
      </c>
      <c r="E20" s="974">
        <v>0</v>
      </c>
      <c r="F20" s="1495">
        <v>0</v>
      </c>
      <c r="G20" s="1496">
        <v>0</v>
      </c>
    </row>
    <row r="21" spans="1:7" ht="32.1" customHeight="1">
      <c r="A21" s="1819"/>
      <c r="B21" s="1806" t="s">
        <v>1036</v>
      </c>
      <c r="C21" s="92" t="s">
        <v>1037</v>
      </c>
      <c r="D21" s="1505">
        <v>0</v>
      </c>
      <c r="E21" s="1501">
        <v>0</v>
      </c>
      <c r="F21" s="1495">
        <v>0</v>
      </c>
      <c r="G21" s="1498">
        <v>0</v>
      </c>
    </row>
    <row r="22" spans="1:7" ht="32.1" customHeight="1">
      <c r="A22" s="1819"/>
      <c r="B22" s="1806"/>
      <c r="C22" s="92" t="s">
        <v>1038</v>
      </c>
      <c r="D22" s="1505">
        <v>0</v>
      </c>
      <c r="E22" s="1501">
        <v>0</v>
      </c>
      <c r="F22" s="1495">
        <v>0</v>
      </c>
      <c r="G22" s="1496">
        <v>0</v>
      </c>
    </row>
    <row r="23" spans="1:7" ht="32.1" customHeight="1">
      <c r="A23" s="1819"/>
      <c r="B23" s="1806"/>
      <c r="C23" s="92" t="s">
        <v>1039</v>
      </c>
      <c r="D23" s="1505">
        <v>0</v>
      </c>
      <c r="E23" s="1501">
        <v>0</v>
      </c>
      <c r="F23" s="1495">
        <v>0</v>
      </c>
      <c r="G23" s="1496">
        <v>0</v>
      </c>
    </row>
    <row r="24" spans="1:7" ht="32.1" customHeight="1">
      <c r="A24" s="1819"/>
      <c r="B24" s="1806" t="s">
        <v>1040</v>
      </c>
      <c r="C24" s="92" t="s">
        <v>1032</v>
      </c>
      <c r="D24" s="1504">
        <f>SUM(D25:D26)</f>
        <v>0</v>
      </c>
      <c r="E24" s="1244">
        <f t="shared" ref="E24:G24" si="4">SUM(E25:E26)</f>
        <v>0</v>
      </c>
      <c r="F24" s="1244">
        <f t="shared" si="4"/>
        <v>0</v>
      </c>
      <c r="G24" s="1244">
        <f t="shared" si="4"/>
        <v>0</v>
      </c>
    </row>
    <row r="25" spans="1:7" ht="32.1" customHeight="1">
      <c r="A25" s="1819"/>
      <c r="B25" s="1806"/>
      <c r="C25" s="92" t="s">
        <v>1033</v>
      </c>
      <c r="D25" s="1503">
        <v>0</v>
      </c>
      <c r="E25" s="974">
        <v>0</v>
      </c>
      <c r="F25" s="1495">
        <v>0</v>
      </c>
      <c r="G25" s="1496">
        <v>0</v>
      </c>
    </row>
    <row r="26" spans="1:7" ht="32.1" customHeight="1">
      <c r="A26" s="1820"/>
      <c r="B26" s="1806"/>
      <c r="C26" s="92" t="s">
        <v>1034</v>
      </c>
      <c r="D26" s="1503">
        <v>0</v>
      </c>
      <c r="E26" s="974">
        <v>0</v>
      </c>
      <c r="F26" s="1495">
        <v>0</v>
      </c>
      <c r="G26" s="1496">
        <v>0</v>
      </c>
    </row>
    <row r="27" spans="1:7" ht="32.1" customHeight="1" thickBot="1">
      <c r="A27" s="1236" t="s">
        <v>1041</v>
      </c>
      <c r="B27" s="1236"/>
      <c r="C27" s="1237" t="s">
        <v>2297</v>
      </c>
      <c r="D27" s="1506">
        <v>0</v>
      </c>
      <c r="E27" s="984">
        <v>0</v>
      </c>
      <c r="F27" s="1499">
        <v>0</v>
      </c>
      <c r="G27" s="1500">
        <v>0</v>
      </c>
    </row>
    <row r="28" spans="1:7" ht="23.1" customHeight="1">
      <c r="A28" s="94" t="s">
        <v>966</v>
      </c>
      <c r="B28" s="87" t="s">
        <v>1042</v>
      </c>
      <c r="C28" s="87" t="s">
        <v>1043</v>
      </c>
      <c r="D28" s="87" t="s">
        <v>1044</v>
      </c>
      <c r="E28" s="94"/>
      <c r="F28" s="94"/>
      <c r="G28" s="95"/>
    </row>
    <row r="29" spans="1:7" ht="36" customHeight="1">
      <c r="A29" s="96"/>
      <c r="B29" s="96" t="s">
        <v>1045</v>
      </c>
      <c r="C29" s="96" t="s">
        <v>1046</v>
      </c>
      <c r="D29" s="96"/>
      <c r="E29" s="96"/>
      <c r="F29" s="96"/>
      <c r="G29" s="97" t="s">
        <v>2473</v>
      </c>
    </row>
    <row r="30" spans="1:7" ht="23.1" customHeight="1">
      <c r="C30" s="95"/>
      <c r="G30" s="95"/>
    </row>
    <row r="31" spans="1:7" ht="23.1" customHeight="1">
      <c r="C31" s="95"/>
      <c r="G31" s="95"/>
    </row>
    <row r="32" spans="1:7" ht="23.1" customHeight="1">
      <c r="A32" s="98" t="s">
        <v>1047</v>
      </c>
      <c r="C32" s="95"/>
      <c r="G32" s="95"/>
    </row>
    <row r="33" spans="1:7" ht="23.1" customHeight="1">
      <c r="A33" s="98" t="s">
        <v>1048</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3A8130BA-B13D-4401-9B96-EE77D8F759BC}"/>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4ECB0-24AA-48FC-A6E1-67596EC93B06}">
  <sheetPr>
    <pageSetUpPr fitToPage="1"/>
  </sheetPr>
  <dimension ref="A1:I41"/>
  <sheetViews>
    <sheetView zoomScale="70" zoomScaleNormal="70" workbookViewId="0"/>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1013</v>
      </c>
      <c r="D1" s="86" t="s">
        <v>871</v>
      </c>
      <c r="E1" s="1797" t="s">
        <v>1014</v>
      </c>
      <c r="F1" s="1798"/>
      <c r="G1" s="1799"/>
      <c r="H1" s="966"/>
      <c r="I1" s="966"/>
    </row>
    <row r="2" spans="1:9" ht="18" customHeight="1" thickBot="1">
      <c r="A2" s="86" t="s">
        <v>1015</v>
      </c>
      <c r="B2" s="88" t="s">
        <v>1016</v>
      </c>
      <c r="C2" s="89"/>
      <c r="D2" s="86" t="s">
        <v>1017</v>
      </c>
      <c r="E2" s="1797" t="s">
        <v>1018</v>
      </c>
      <c r="F2" s="1798"/>
      <c r="G2" s="1799"/>
      <c r="H2" s="967" t="s">
        <v>873</v>
      </c>
      <c r="I2" s="966"/>
    </row>
    <row r="3" spans="1:9" ht="42.6" customHeight="1">
      <c r="A3" s="1800" t="s">
        <v>2147</v>
      </c>
      <c r="B3" s="1800"/>
      <c r="C3" s="1800"/>
      <c r="D3" s="1800"/>
      <c r="E3" s="1800"/>
      <c r="F3" s="1800"/>
      <c r="G3" s="1800"/>
    </row>
    <row r="4" spans="1:9">
      <c r="A4" s="1801"/>
      <c r="B4" s="1801"/>
      <c r="C4" s="1801"/>
      <c r="D4" s="1801"/>
      <c r="E4" s="1801"/>
      <c r="F4" s="1801"/>
      <c r="G4" s="1801"/>
    </row>
    <row r="5" spans="1:9" ht="18.75" customHeight="1" thickBot="1">
      <c r="A5" s="1802" t="s">
        <v>2484</v>
      </c>
      <c r="B5" s="1802"/>
      <c r="C5" s="1802"/>
      <c r="D5" s="1802"/>
      <c r="E5" s="1802"/>
      <c r="F5" s="1802"/>
      <c r="G5" s="1802"/>
    </row>
    <row r="6" spans="1:9" ht="19.5" customHeight="1">
      <c r="A6" s="1789" t="s">
        <v>978</v>
      </c>
      <c r="B6" s="1789"/>
      <c r="C6" s="1790"/>
      <c r="D6" s="1793" t="s">
        <v>1019</v>
      </c>
      <c r="E6" s="90"/>
      <c r="F6" s="90"/>
      <c r="G6" s="1795" t="s">
        <v>1020</v>
      </c>
    </row>
    <row r="7" spans="1:9" ht="48" customHeight="1" thickBot="1">
      <c r="A7" s="1791"/>
      <c r="B7" s="1791"/>
      <c r="C7" s="1792"/>
      <c r="D7" s="1794"/>
      <c r="E7" s="91" t="s">
        <v>1021</v>
      </c>
      <c r="F7" s="968" t="s">
        <v>1022</v>
      </c>
      <c r="G7" s="1796"/>
    </row>
    <row r="8" spans="1:9" ht="32.1" customHeight="1">
      <c r="A8" s="1809" t="s">
        <v>1023</v>
      </c>
      <c r="B8" s="1811" t="s">
        <v>1024</v>
      </c>
      <c r="C8" s="1812"/>
      <c r="D8" s="1502">
        <f>SUM(D9:D11)</f>
        <v>117.3</v>
      </c>
      <c r="E8" s="1502">
        <f t="shared" ref="E8:G8" si="0">SUM(E9:E11)</f>
        <v>0</v>
      </c>
      <c r="F8" s="1502">
        <f t="shared" si="0"/>
        <v>1.6</v>
      </c>
      <c r="G8" s="1512">
        <f t="shared" si="0"/>
        <v>0</v>
      </c>
    </row>
    <row r="9" spans="1:9" ht="32.1" customHeight="1">
      <c r="A9" s="1809"/>
      <c r="B9" s="1813" t="s">
        <v>1025</v>
      </c>
      <c r="C9" s="1814"/>
      <c r="D9" s="1503">
        <v>107</v>
      </c>
      <c r="E9" s="1513">
        <v>0</v>
      </c>
      <c r="F9" s="1511">
        <v>1.6</v>
      </c>
      <c r="G9" s="1514">
        <v>0</v>
      </c>
    </row>
    <row r="10" spans="1:9" ht="32.1" customHeight="1">
      <c r="A10" s="1809"/>
      <c r="B10" s="1815" t="s">
        <v>1026</v>
      </c>
      <c r="C10" s="1816"/>
      <c r="D10" s="1503">
        <v>0</v>
      </c>
      <c r="E10" s="1513">
        <v>0</v>
      </c>
      <c r="F10" s="1511">
        <v>0</v>
      </c>
      <c r="G10" s="1514">
        <v>0</v>
      </c>
    </row>
    <row r="11" spans="1:9" ht="32.1" customHeight="1">
      <c r="A11" s="1810"/>
      <c r="B11" s="1806" t="s">
        <v>1027</v>
      </c>
      <c r="C11" s="1817"/>
      <c r="D11" s="1503">
        <v>10.3</v>
      </c>
      <c r="E11" s="1513">
        <v>0</v>
      </c>
      <c r="F11" s="1511">
        <v>0</v>
      </c>
      <c r="G11" s="1514">
        <v>0</v>
      </c>
    </row>
    <row r="12" spans="1:9" ht="32.1" customHeight="1">
      <c r="A12" s="1818" t="s">
        <v>1028</v>
      </c>
      <c r="B12" s="1815" t="s">
        <v>1024</v>
      </c>
      <c r="C12" s="1816"/>
      <c r="D12" s="1504">
        <f>SUM(D13:D14)</f>
        <v>106.74</v>
      </c>
      <c r="E12" s="1504">
        <f t="shared" ref="E12:G12" si="1">SUM(E13:E14)</f>
        <v>0</v>
      </c>
      <c r="F12" s="1504">
        <f t="shared" si="1"/>
        <v>0</v>
      </c>
      <c r="G12" s="1515">
        <f t="shared" si="1"/>
        <v>0</v>
      </c>
    </row>
    <row r="13" spans="1:9" ht="32.1" customHeight="1">
      <c r="A13" s="1819"/>
      <c r="B13" s="1815" t="s">
        <v>1029</v>
      </c>
      <c r="C13" s="1816"/>
      <c r="D13" s="1503">
        <v>106.74</v>
      </c>
      <c r="E13" s="1513">
        <v>0</v>
      </c>
      <c r="F13" s="1511">
        <v>0</v>
      </c>
      <c r="G13" s="1516">
        <v>0</v>
      </c>
    </row>
    <row r="14" spans="1:9" ht="32.1" customHeight="1">
      <c r="A14" s="1819"/>
      <c r="B14" s="1815" t="s">
        <v>1030</v>
      </c>
      <c r="C14" s="1816"/>
      <c r="D14" s="1503">
        <v>0</v>
      </c>
      <c r="E14" s="1513">
        <v>0</v>
      </c>
      <c r="F14" s="1511">
        <v>0</v>
      </c>
      <c r="G14" s="1514">
        <v>0</v>
      </c>
    </row>
    <row r="15" spans="1:9" ht="32.1" customHeight="1">
      <c r="A15" s="1819"/>
      <c r="B15" s="1804" t="s">
        <v>1031</v>
      </c>
      <c r="C15" s="93" t="s">
        <v>1032</v>
      </c>
      <c r="D15" s="1502">
        <f>D16+D17</f>
        <v>106.74</v>
      </c>
      <c r="E15" s="1502">
        <f t="shared" ref="E15:G15" si="2">E16+E17</f>
        <v>0</v>
      </c>
      <c r="F15" s="1502">
        <f t="shared" si="2"/>
        <v>0</v>
      </c>
      <c r="G15" s="1512">
        <f t="shared" si="2"/>
        <v>0</v>
      </c>
    </row>
    <row r="16" spans="1:9" ht="32.1" customHeight="1">
      <c r="A16" s="1819"/>
      <c r="B16" s="1804"/>
      <c r="C16" s="92" t="s">
        <v>1033</v>
      </c>
      <c r="D16" s="1503">
        <v>106.74</v>
      </c>
      <c r="E16" s="1513">
        <v>0</v>
      </c>
      <c r="F16" s="1511">
        <v>0</v>
      </c>
      <c r="G16" s="1516">
        <v>0</v>
      </c>
    </row>
    <row r="17" spans="1:7" ht="32.1" customHeight="1">
      <c r="A17" s="1819"/>
      <c r="B17" s="1805"/>
      <c r="C17" s="92" t="s">
        <v>1034</v>
      </c>
      <c r="D17" s="1503">
        <v>0</v>
      </c>
      <c r="E17" s="1513">
        <v>0</v>
      </c>
      <c r="F17" s="1511">
        <v>0</v>
      </c>
      <c r="G17" s="1514">
        <v>0</v>
      </c>
    </row>
    <row r="18" spans="1:7" ht="32.1" customHeight="1">
      <c r="A18" s="1819"/>
      <c r="B18" s="1803" t="s">
        <v>1035</v>
      </c>
      <c r="C18" s="92" t="s">
        <v>1032</v>
      </c>
      <c r="D18" s="1504">
        <f>D19-D20</f>
        <v>0</v>
      </c>
      <c r="E18" s="1504">
        <f t="shared" ref="E18:G18" si="3">E19-E20</f>
        <v>0</v>
      </c>
      <c r="F18" s="1504">
        <f t="shared" si="3"/>
        <v>0</v>
      </c>
      <c r="G18" s="1515">
        <f t="shared" si="3"/>
        <v>0</v>
      </c>
    </row>
    <row r="19" spans="1:7" ht="32.1" customHeight="1">
      <c r="A19" s="1819"/>
      <c r="B19" s="1804"/>
      <c r="C19" s="92" t="s">
        <v>1033</v>
      </c>
      <c r="D19" s="1503">
        <v>0</v>
      </c>
      <c r="E19" s="1513">
        <v>0</v>
      </c>
      <c r="F19" s="1511">
        <v>0</v>
      </c>
      <c r="G19" s="1516">
        <v>0</v>
      </c>
    </row>
    <row r="20" spans="1:7" ht="32.1" customHeight="1">
      <c r="A20" s="1819"/>
      <c r="B20" s="1805"/>
      <c r="C20" s="92" t="s">
        <v>1034</v>
      </c>
      <c r="D20" s="1503">
        <v>0</v>
      </c>
      <c r="E20" s="1513">
        <v>0</v>
      </c>
      <c r="F20" s="1511">
        <v>0</v>
      </c>
      <c r="G20" s="1514">
        <v>0</v>
      </c>
    </row>
    <row r="21" spans="1:7" ht="32.1" customHeight="1">
      <c r="A21" s="1819"/>
      <c r="B21" s="1806" t="s">
        <v>1036</v>
      </c>
      <c r="C21" s="92" t="s">
        <v>1037</v>
      </c>
      <c r="D21" s="1505">
        <v>0</v>
      </c>
      <c r="E21" s="1517">
        <v>0</v>
      </c>
      <c r="F21" s="1511">
        <v>0</v>
      </c>
      <c r="G21" s="1518">
        <v>0</v>
      </c>
    </row>
    <row r="22" spans="1:7" ht="32.1" customHeight="1">
      <c r="A22" s="1819"/>
      <c r="B22" s="1806"/>
      <c r="C22" s="92" t="s">
        <v>1038</v>
      </c>
      <c r="D22" s="1505">
        <v>0</v>
      </c>
      <c r="E22" s="1517">
        <v>0</v>
      </c>
      <c r="F22" s="1511">
        <v>0</v>
      </c>
      <c r="G22" s="1514">
        <v>0</v>
      </c>
    </row>
    <row r="23" spans="1:7" ht="32.1" customHeight="1">
      <c r="A23" s="1819"/>
      <c r="B23" s="1806"/>
      <c r="C23" s="92" t="s">
        <v>1039</v>
      </c>
      <c r="D23" s="1505">
        <v>0</v>
      </c>
      <c r="E23" s="1517">
        <v>0</v>
      </c>
      <c r="F23" s="1511">
        <v>0</v>
      </c>
      <c r="G23" s="1514">
        <v>0</v>
      </c>
    </row>
    <row r="24" spans="1:7" ht="32.1" customHeight="1">
      <c r="A24" s="1819"/>
      <c r="B24" s="1806" t="s">
        <v>1040</v>
      </c>
      <c r="C24" s="92" t="s">
        <v>1032</v>
      </c>
      <c r="D24" s="1504">
        <f>SUM(D25:D26)</f>
        <v>0</v>
      </c>
      <c r="E24" s="1504">
        <f t="shared" ref="E24:G24" si="4">SUM(E25:E26)</f>
        <v>0</v>
      </c>
      <c r="F24" s="1504">
        <f t="shared" si="4"/>
        <v>0</v>
      </c>
      <c r="G24" s="1515">
        <f t="shared" si="4"/>
        <v>0</v>
      </c>
    </row>
    <row r="25" spans="1:7" ht="32.1" customHeight="1">
      <c r="A25" s="1819"/>
      <c r="B25" s="1806"/>
      <c r="C25" s="92" t="s">
        <v>1033</v>
      </c>
      <c r="D25" s="1503">
        <v>0</v>
      </c>
      <c r="E25" s="1513">
        <v>0</v>
      </c>
      <c r="F25" s="1511">
        <v>0</v>
      </c>
      <c r="G25" s="1514">
        <v>0</v>
      </c>
    </row>
    <row r="26" spans="1:7" ht="32.1" customHeight="1">
      <c r="A26" s="1820"/>
      <c r="B26" s="1806"/>
      <c r="C26" s="92" t="s">
        <v>1034</v>
      </c>
      <c r="D26" s="1503">
        <v>0</v>
      </c>
      <c r="E26" s="1513">
        <v>0</v>
      </c>
      <c r="F26" s="1511">
        <v>0</v>
      </c>
      <c r="G26" s="1514">
        <v>0</v>
      </c>
    </row>
    <row r="27" spans="1:7" ht="32.1" customHeight="1" thickBot="1">
      <c r="A27" s="1236" t="s">
        <v>1041</v>
      </c>
      <c r="B27" s="1236"/>
      <c r="C27" s="1237" t="s">
        <v>2297</v>
      </c>
      <c r="D27" s="1506">
        <v>10.56</v>
      </c>
      <c r="E27" s="1519">
        <v>0</v>
      </c>
      <c r="F27" s="1520">
        <v>0</v>
      </c>
      <c r="G27" s="1521">
        <v>0</v>
      </c>
    </row>
    <row r="28" spans="1:7" ht="23.1" customHeight="1">
      <c r="A28" s="94" t="s">
        <v>966</v>
      </c>
      <c r="B28" s="87" t="s">
        <v>1042</v>
      </c>
      <c r="C28" s="87" t="s">
        <v>1043</v>
      </c>
      <c r="D28" s="87" t="s">
        <v>1044</v>
      </c>
      <c r="E28" s="94"/>
      <c r="F28" s="94"/>
      <c r="G28" s="95"/>
    </row>
    <row r="29" spans="1:7" ht="36" customHeight="1">
      <c r="A29" s="96"/>
      <c r="B29" s="96" t="s">
        <v>1045</v>
      </c>
      <c r="C29" s="96" t="s">
        <v>1046</v>
      </c>
      <c r="D29" s="96"/>
      <c r="E29" s="96"/>
      <c r="F29" s="96"/>
      <c r="G29" s="97" t="s">
        <v>2485</v>
      </c>
    </row>
    <row r="30" spans="1:7" ht="23.1" customHeight="1">
      <c r="C30" s="95"/>
      <c r="G30" s="95"/>
    </row>
    <row r="31" spans="1:7" ht="23.1" customHeight="1">
      <c r="C31" s="95"/>
      <c r="G31" s="95"/>
    </row>
    <row r="32" spans="1:7" ht="23.1" customHeight="1">
      <c r="A32" s="98" t="s">
        <v>1047</v>
      </c>
      <c r="C32" s="95"/>
      <c r="G32" s="95"/>
    </row>
    <row r="33" spans="1:7" ht="23.1" customHeight="1">
      <c r="A33" s="98" t="s">
        <v>1048</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4839C768-F1EE-4037-B77E-0D9151AF11FF}"/>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4DA10-1FB2-4746-BE6B-90BF84F0F72D}">
  <sheetPr>
    <pageSetUpPr fitToPage="1"/>
  </sheetPr>
  <dimension ref="A1:I41"/>
  <sheetViews>
    <sheetView zoomScale="70" zoomScaleNormal="70" workbookViewId="0"/>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1013</v>
      </c>
      <c r="D1" s="86" t="s">
        <v>871</v>
      </c>
      <c r="E1" s="1797" t="s">
        <v>1014</v>
      </c>
      <c r="F1" s="1798"/>
      <c r="G1" s="1799"/>
      <c r="H1" s="966"/>
      <c r="I1" s="966"/>
    </row>
    <row r="2" spans="1:9" ht="18" customHeight="1" thickBot="1">
      <c r="A2" s="86" t="s">
        <v>1015</v>
      </c>
      <c r="B2" s="88" t="s">
        <v>1016</v>
      </c>
      <c r="C2" s="89"/>
      <c r="D2" s="86" t="s">
        <v>1017</v>
      </c>
      <c r="E2" s="1797" t="s">
        <v>1018</v>
      </c>
      <c r="F2" s="1798"/>
      <c r="G2" s="1799"/>
      <c r="H2" s="967" t="s">
        <v>873</v>
      </c>
      <c r="I2" s="966"/>
    </row>
    <row r="3" spans="1:9" ht="42.6" customHeight="1">
      <c r="A3" s="1800" t="s">
        <v>2147</v>
      </c>
      <c r="B3" s="1800"/>
      <c r="C3" s="1800"/>
      <c r="D3" s="1800"/>
      <c r="E3" s="1800"/>
      <c r="F3" s="1800"/>
      <c r="G3" s="1800"/>
    </row>
    <row r="4" spans="1:9">
      <c r="A4" s="1801"/>
      <c r="B4" s="1801"/>
      <c r="C4" s="1801"/>
      <c r="D4" s="1801"/>
      <c r="E4" s="1801"/>
      <c r="F4" s="1801"/>
      <c r="G4" s="1801"/>
    </row>
    <row r="5" spans="1:9" ht="18.75" customHeight="1" thickBot="1">
      <c r="A5" s="1802" t="s">
        <v>2512</v>
      </c>
      <c r="B5" s="1802"/>
      <c r="C5" s="1802"/>
      <c r="D5" s="1802"/>
      <c r="E5" s="1802"/>
      <c r="F5" s="1802"/>
      <c r="G5" s="1802"/>
    </row>
    <row r="6" spans="1:9" ht="19.5" customHeight="1">
      <c r="A6" s="1789" t="s">
        <v>978</v>
      </c>
      <c r="B6" s="1789"/>
      <c r="C6" s="1790"/>
      <c r="D6" s="1793" t="s">
        <v>1019</v>
      </c>
      <c r="E6" s="90"/>
      <c r="F6" s="90"/>
      <c r="G6" s="1795" t="s">
        <v>1020</v>
      </c>
    </row>
    <row r="7" spans="1:9" ht="48" customHeight="1" thickBot="1">
      <c r="A7" s="1791"/>
      <c r="B7" s="1791"/>
      <c r="C7" s="1792"/>
      <c r="D7" s="1794"/>
      <c r="E7" s="91" t="s">
        <v>1021</v>
      </c>
      <c r="F7" s="968" t="s">
        <v>1022</v>
      </c>
      <c r="G7" s="1796"/>
    </row>
    <row r="8" spans="1:9" ht="32.1" customHeight="1">
      <c r="A8" s="1809" t="s">
        <v>1023</v>
      </c>
      <c r="B8" s="1811" t="s">
        <v>1024</v>
      </c>
      <c r="C8" s="1812"/>
      <c r="D8" s="1502">
        <f>SUM(D9:D11)</f>
        <v>91.24</v>
      </c>
      <c r="E8" s="1502">
        <f t="shared" ref="E8:G8" si="0">SUM(E9:E11)</f>
        <v>0</v>
      </c>
      <c r="F8" s="1502">
        <f t="shared" si="0"/>
        <v>0</v>
      </c>
      <c r="G8" s="1512">
        <f t="shared" si="0"/>
        <v>0</v>
      </c>
    </row>
    <row r="9" spans="1:9" ht="32.1" customHeight="1">
      <c r="A9" s="1809"/>
      <c r="B9" s="1813" t="s">
        <v>1025</v>
      </c>
      <c r="C9" s="1814"/>
      <c r="D9" s="1503">
        <v>75.239999999999995</v>
      </c>
      <c r="E9" s="1513">
        <v>0</v>
      </c>
      <c r="F9" s="1511">
        <v>0</v>
      </c>
      <c r="G9" s="1514">
        <v>0</v>
      </c>
    </row>
    <row r="10" spans="1:9" ht="32.1" customHeight="1">
      <c r="A10" s="1809"/>
      <c r="B10" s="1815" t="s">
        <v>1026</v>
      </c>
      <c r="C10" s="1816"/>
      <c r="D10" s="1503">
        <v>0</v>
      </c>
      <c r="E10" s="1513">
        <v>0</v>
      </c>
      <c r="F10" s="1511">
        <v>0</v>
      </c>
      <c r="G10" s="1514">
        <v>0</v>
      </c>
    </row>
    <row r="11" spans="1:9" ht="32.1" customHeight="1">
      <c r="A11" s="1810"/>
      <c r="B11" s="1806" t="s">
        <v>1027</v>
      </c>
      <c r="C11" s="1817"/>
      <c r="D11" s="1503">
        <v>16</v>
      </c>
      <c r="E11" s="1513">
        <v>0</v>
      </c>
      <c r="F11" s="1511">
        <v>0</v>
      </c>
      <c r="G11" s="1514">
        <v>0</v>
      </c>
    </row>
    <row r="12" spans="1:9" ht="32.1" customHeight="1">
      <c r="A12" s="1818" t="s">
        <v>1028</v>
      </c>
      <c r="B12" s="1815" t="s">
        <v>1024</v>
      </c>
      <c r="C12" s="1816"/>
      <c r="D12" s="1504">
        <f>SUM(D13:D14)</f>
        <v>206.57</v>
      </c>
      <c r="E12" s="1504">
        <f t="shared" ref="E12:G12" si="1">SUM(E13:E14)</f>
        <v>0</v>
      </c>
      <c r="F12" s="1504">
        <f t="shared" si="1"/>
        <v>0</v>
      </c>
      <c r="G12" s="1515">
        <f t="shared" si="1"/>
        <v>0</v>
      </c>
    </row>
    <row r="13" spans="1:9" ht="32.1" customHeight="1">
      <c r="A13" s="1819"/>
      <c r="B13" s="1815" t="s">
        <v>1029</v>
      </c>
      <c r="C13" s="1816"/>
      <c r="D13" s="1503">
        <v>91.24</v>
      </c>
      <c r="E13" s="1513">
        <v>0</v>
      </c>
      <c r="F13" s="1511">
        <v>0</v>
      </c>
      <c r="G13" s="1516">
        <v>0</v>
      </c>
    </row>
    <row r="14" spans="1:9" ht="32.1" customHeight="1">
      <c r="A14" s="1819"/>
      <c r="B14" s="1815" t="s">
        <v>1030</v>
      </c>
      <c r="C14" s="1816"/>
      <c r="D14" s="1503">
        <v>115.33</v>
      </c>
      <c r="E14" s="1513">
        <v>0</v>
      </c>
      <c r="F14" s="1511">
        <v>0</v>
      </c>
      <c r="G14" s="1514">
        <v>0</v>
      </c>
    </row>
    <row r="15" spans="1:9" ht="32.1" customHeight="1">
      <c r="A15" s="1819"/>
      <c r="B15" s="1804" t="s">
        <v>1031</v>
      </c>
      <c r="C15" s="93" t="s">
        <v>1032</v>
      </c>
      <c r="D15" s="1502">
        <f>D16+D17</f>
        <v>206.57</v>
      </c>
      <c r="E15" s="1502">
        <f t="shared" ref="E15:G15" si="2">E16+E17</f>
        <v>0</v>
      </c>
      <c r="F15" s="1502">
        <f t="shared" si="2"/>
        <v>0</v>
      </c>
      <c r="G15" s="1512">
        <f t="shared" si="2"/>
        <v>0</v>
      </c>
    </row>
    <row r="16" spans="1:9" ht="32.1" customHeight="1">
      <c r="A16" s="1819"/>
      <c r="B16" s="1804"/>
      <c r="C16" s="92" t="s">
        <v>1033</v>
      </c>
      <c r="D16" s="1503">
        <v>91.24</v>
      </c>
      <c r="E16" s="1513">
        <v>0</v>
      </c>
      <c r="F16" s="1511">
        <v>0</v>
      </c>
      <c r="G16" s="1516">
        <v>0</v>
      </c>
    </row>
    <row r="17" spans="1:7" ht="32.1" customHeight="1">
      <c r="A17" s="1819"/>
      <c r="B17" s="1805"/>
      <c r="C17" s="92" t="s">
        <v>1034</v>
      </c>
      <c r="D17" s="1503">
        <v>115.33</v>
      </c>
      <c r="E17" s="1513">
        <v>0</v>
      </c>
      <c r="F17" s="1511">
        <v>0</v>
      </c>
      <c r="G17" s="1514">
        <v>0</v>
      </c>
    </row>
    <row r="18" spans="1:7" ht="32.1" customHeight="1">
      <c r="A18" s="1819"/>
      <c r="B18" s="1803" t="s">
        <v>1035</v>
      </c>
      <c r="C18" s="92" t="s">
        <v>1032</v>
      </c>
      <c r="D18" s="1504">
        <f>D19-D20</f>
        <v>0</v>
      </c>
      <c r="E18" s="1504">
        <f t="shared" ref="E18:G18" si="3">E19-E20</f>
        <v>0</v>
      </c>
      <c r="F18" s="1504">
        <f t="shared" si="3"/>
        <v>0</v>
      </c>
      <c r="G18" s="1515">
        <f t="shared" si="3"/>
        <v>0</v>
      </c>
    </row>
    <row r="19" spans="1:7" ht="32.1" customHeight="1">
      <c r="A19" s="1819"/>
      <c r="B19" s="1804"/>
      <c r="C19" s="92" t="s">
        <v>1033</v>
      </c>
      <c r="D19" s="1503">
        <v>0</v>
      </c>
      <c r="E19" s="1513">
        <v>0</v>
      </c>
      <c r="F19" s="1511">
        <v>0</v>
      </c>
      <c r="G19" s="1516">
        <v>0</v>
      </c>
    </row>
    <row r="20" spans="1:7" ht="32.1" customHeight="1">
      <c r="A20" s="1819"/>
      <c r="B20" s="1805"/>
      <c r="C20" s="92" t="s">
        <v>1034</v>
      </c>
      <c r="D20" s="1503">
        <v>0</v>
      </c>
      <c r="E20" s="1513">
        <v>0</v>
      </c>
      <c r="F20" s="1511">
        <v>0</v>
      </c>
      <c r="G20" s="1514">
        <v>0</v>
      </c>
    </row>
    <row r="21" spans="1:7" ht="32.1" customHeight="1">
      <c r="A21" s="1819"/>
      <c r="B21" s="1806" t="s">
        <v>1036</v>
      </c>
      <c r="C21" s="92" t="s">
        <v>1037</v>
      </c>
      <c r="D21" s="1505">
        <v>0</v>
      </c>
      <c r="E21" s="1517">
        <v>0</v>
      </c>
      <c r="F21" s="1511">
        <v>0</v>
      </c>
      <c r="G21" s="1518">
        <v>0</v>
      </c>
    </row>
    <row r="22" spans="1:7" ht="32.1" customHeight="1">
      <c r="A22" s="1819"/>
      <c r="B22" s="1806"/>
      <c r="C22" s="92" t="s">
        <v>1038</v>
      </c>
      <c r="D22" s="1505">
        <v>0</v>
      </c>
      <c r="E22" s="1517">
        <v>0</v>
      </c>
      <c r="F22" s="1511">
        <v>0</v>
      </c>
      <c r="G22" s="1514">
        <v>0</v>
      </c>
    </row>
    <row r="23" spans="1:7" ht="32.1" customHeight="1">
      <c r="A23" s="1819"/>
      <c r="B23" s="1806"/>
      <c r="C23" s="92" t="s">
        <v>1039</v>
      </c>
      <c r="D23" s="1505">
        <v>0</v>
      </c>
      <c r="E23" s="1517">
        <v>0</v>
      </c>
      <c r="F23" s="1511">
        <v>0</v>
      </c>
      <c r="G23" s="1514">
        <v>0</v>
      </c>
    </row>
    <row r="24" spans="1:7" ht="32.1" customHeight="1">
      <c r="A24" s="1819"/>
      <c r="B24" s="1806" t="s">
        <v>1040</v>
      </c>
      <c r="C24" s="92" t="s">
        <v>1032</v>
      </c>
      <c r="D24" s="1504">
        <f>SUM(D25:D26)</f>
        <v>0</v>
      </c>
      <c r="E24" s="1504">
        <f t="shared" ref="E24:G24" si="4">SUM(E25:E26)</f>
        <v>0</v>
      </c>
      <c r="F24" s="1504">
        <f t="shared" si="4"/>
        <v>0</v>
      </c>
      <c r="G24" s="1515">
        <f t="shared" si="4"/>
        <v>0</v>
      </c>
    </row>
    <row r="25" spans="1:7" ht="32.1" customHeight="1">
      <c r="A25" s="1819"/>
      <c r="B25" s="1806"/>
      <c r="C25" s="92" t="s">
        <v>1033</v>
      </c>
      <c r="D25" s="1503">
        <v>0</v>
      </c>
      <c r="E25" s="1513">
        <v>0</v>
      </c>
      <c r="F25" s="1511">
        <v>0</v>
      </c>
      <c r="G25" s="1514">
        <v>0</v>
      </c>
    </row>
    <row r="26" spans="1:7" ht="32.1" customHeight="1">
      <c r="A26" s="1820"/>
      <c r="B26" s="1806"/>
      <c r="C26" s="92" t="s">
        <v>1034</v>
      </c>
      <c r="D26" s="1503">
        <v>0</v>
      </c>
      <c r="E26" s="1513">
        <v>0</v>
      </c>
      <c r="F26" s="1511">
        <v>0</v>
      </c>
      <c r="G26" s="1514">
        <v>0</v>
      </c>
    </row>
    <row r="27" spans="1:7" ht="32.1" customHeight="1" thickBot="1">
      <c r="A27" s="1236" t="s">
        <v>1041</v>
      </c>
      <c r="B27" s="1236"/>
      <c r="C27" s="1237" t="s">
        <v>2297</v>
      </c>
      <c r="D27" s="1506">
        <v>0</v>
      </c>
      <c r="E27" s="1519">
        <v>0</v>
      </c>
      <c r="F27" s="1520">
        <v>0</v>
      </c>
      <c r="G27" s="1521">
        <v>0</v>
      </c>
    </row>
    <row r="28" spans="1:7" ht="23.1" customHeight="1">
      <c r="A28" s="94" t="s">
        <v>966</v>
      </c>
      <c r="B28" s="87" t="s">
        <v>1042</v>
      </c>
      <c r="C28" s="87" t="s">
        <v>1043</v>
      </c>
      <c r="D28" s="87" t="s">
        <v>1044</v>
      </c>
      <c r="E28" s="94"/>
      <c r="F28" s="94"/>
      <c r="G28" s="95"/>
    </row>
    <row r="29" spans="1:7" ht="36" customHeight="1">
      <c r="A29" s="96"/>
      <c r="B29" s="96" t="s">
        <v>1045</v>
      </c>
      <c r="C29" s="96" t="s">
        <v>1046</v>
      </c>
      <c r="D29" s="96"/>
      <c r="E29" s="96"/>
      <c r="F29" s="96"/>
      <c r="G29" s="97" t="s">
        <v>2513</v>
      </c>
    </row>
    <row r="30" spans="1:7" ht="23.1" customHeight="1">
      <c r="C30" s="95"/>
      <c r="G30" s="95"/>
    </row>
    <row r="31" spans="1:7" ht="23.1" customHeight="1">
      <c r="C31" s="95"/>
      <c r="G31" s="95"/>
    </row>
    <row r="32" spans="1:7" ht="23.1" customHeight="1">
      <c r="A32" s="98" t="s">
        <v>1047</v>
      </c>
      <c r="C32" s="95"/>
      <c r="G32" s="95"/>
    </row>
    <row r="33" spans="1:7" ht="23.1" customHeight="1">
      <c r="A33" s="98" t="s">
        <v>1048</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23B58C49-003F-4A8F-98FD-4A4791B6553F}"/>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D328-C4FD-41B7-9F7A-A17E5EE0DDB5}">
  <sheetPr>
    <pageSetUpPr fitToPage="1"/>
  </sheetPr>
  <dimension ref="A1:I41"/>
  <sheetViews>
    <sheetView zoomScale="70" zoomScaleNormal="70" workbookViewId="0">
      <selection activeCell="H2" sqref="H2"/>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1013</v>
      </c>
      <c r="D1" s="86" t="s">
        <v>871</v>
      </c>
      <c r="E1" s="1797" t="s">
        <v>1014</v>
      </c>
      <c r="F1" s="1798"/>
      <c r="G1" s="1799"/>
      <c r="H1" s="966"/>
      <c r="I1" s="966"/>
    </row>
    <row r="2" spans="1:9" ht="18" customHeight="1" thickBot="1">
      <c r="A2" s="86" t="s">
        <v>1015</v>
      </c>
      <c r="B2" s="88" t="s">
        <v>1016</v>
      </c>
      <c r="C2" s="89"/>
      <c r="D2" s="86" t="s">
        <v>1017</v>
      </c>
      <c r="E2" s="1797" t="s">
        <v>1018</v>
      </c>
      <c r="F2" s="1798"/>
      <c r="G2" s="1799"/>
      <c r="H2" s="967" t="s">
        <v>873</v>
      </c>
      <c r="I2" s="966"/>
    </row>
    <row r="3" spans="1:9" ht="42.6" customHeight="1">
      <c r="A3" s="1800" t="s">
        <v>2147</v>
      </c>
      <c r="B3" s="1800"/>
      <c r="C3" s="1800"/>
      <c r="D3" s="1800"/>
      <c r="E3" s="1800"/>
      <c r="F3" s="1800"/>
      <c r="G3" s="1800"/>
    </row>
    <row r="4" spans="1:9">
      <c r="A4" s="1801"/>
      <c r="B4" s="1801"/>
      <c r="C4" s="1801"/>
      <c r="D4" s="1801"/>
      <c r="E4" s="1801"/>
      <c r="F4" s="1801"/>
      <c r="G4" s="1801"/>
    </row>
    <row r="5" spans="1:9" ht="18.75" customHeight="1" thickBot="1">
      <c r="A5" s="1802" t="s">
        <v>2520</v>
      </c>
      <c r="B5" s="1802"/>
      <c r="C5" s="1802"/>
      <c r="D5" s="1802"/>
      <c r="E5" s="1802"/>
      <c r="F5" s="1802"/>
      <c r="G5" s="1802"/>
    </row>
    <row r="6" spans="1:9" ht="19.5" customHeight="1">
      <c r="A6" s="1789" t="s">
        <v>978</v>
      </c>
      <c r="B6" s="1789"/>
      <c r="C6" s="1790"/>
      <c r="D6" s="1793" t="s">
        <v>1019</v>
      </c>
      <c r="E6" s="90"/>
      <c r="F6" s="90"/>
      <c r="G6" s="1795" t="s">
        <v>1020</v>
      </c>
    </row>
    <row r="7" spans="1:9" ht="48" customHeight="1" thickBot="1">
      <c r="A7" s="1791"/>
      <c r="B7" s="1791"/>
      <c r="C7" s="1792"/>
      <c r="D7" s="1794"/>
      <c r="E7" s="91" t="s">
        <v>1021</v>
      </c>
      <c r="F7" s="968" t="s">
        <v>1022</v>
      </c>
      <c r="G7" s="1796"/>
    </row>
    <row r="8" spans="1:9" ht="32.1" customHeight="1">
      <c r="A8" s="1809" t="s">
        <v>1023</v>
      </c>
      <c r="B8" s="1811" t="s">
        <v>1024</v>
      </c>
      <c r="C8" s="1812"/>
      <c r="D8" s="1502">
        <f>SUM(D9:D11)</f>
        <v>105.75999999999999</v>
      </c>
      <c r="E8" s="1502">
        <f t="shared" ref="E8:G8" si="0">SUM(E9:E11)</f>
        <v>0</v>
      </c>
      <c r="F8" s="1502">
        <f t="shared" si="0"/>
        <v>0</v>
      </c>
      <c r="G8" s="1512">
        <f t="shared" si="0"/>
        <v>0</v>
      </c>
    </row>
    <row r="9" spans="1:9" ht="32.1" customHeight="1">
      <c r="A9" s="1809"/>
      <c r="B9" s="1813" t="s">
        <v>1025</v>
      </c>
      <c r="C9" s="1814"/>
      <c r="D9" s="1503">
        <v>92.63</v>
      </c>
      <c r="E9" s="1513">
        <v>0</v>
      </c>
      <c r="F9" s="1511">
        <v>0</v>
      </c>
      <c r="G9" s="1514">
        <v>0</v>
      </c>
    </row>
    <row r="10" spans="1:9" ht="32.1" customHeight="1">
      <c r="A10" s="1809"/>
      <c r="B10" s="1815" t="s">
        <v>1026</v>
      </c>
      <c r="C10" s="1816"/>
      <c r="D10" s="1503">
        <v>0</v>
      </c>
      <c r="E10" s="1513">
        <v>0</v>
      </c>
      <c r="F10" s="1511">
        <v>0</v>
      </c>
      <c r="G10" s="1514">
        <v>0</v>
      </c>
    </row>
    <row r="11" spans="1:9" ht="32.1" customHeight="1">
      <c r="A11" s="1810"/>
      <c r="B11" s="1806" t="s">
        <v>1027</v>
      </c>
      <c r="C11" s="1817"/>
      <c r="D11" s="1503">
        <v>13.13</v>
      </c>
      <c r="E11" s="1513">
        <v>0</v>
      </c>
      <c r="F11" s="1511">
        <v>0</v>
      </c>
      <c r="G11" s="1514">
        <v>0</v>
      </c>
    </row>
    <row r="12" spans="1:9" ht="32.1" customHeight="1">
      <c r="A12" s="1818" t="s">
        <v>1028</v>
      </c>
      <c r="B12" s="1815" t="s">
        <v>1024</v>
      </c>
      <c r="C12" s="1816"/>
      <c r="D12" s="1504">
        <f>SUM(D13:D14)</f>
        <v>274.73</v>
      </c>
      <c r="E12" s="1504">
        <f t="shared" ref="E12:G12" si="1">SUM(E13:E14)</f>
        <v>0</v>
      </c>
      <c r="F12" s="1504">
        <f t="shared" si="1"/>
        <v>0</v>
      </c>
      <c r="G12" s="1515">
        <f t="shared" si="1"/>
        <v>0</v>
      </c>
    </row>
    <row r="13" spans="1:9" ht="32.1" customHeight="1">
      <c r="A13" s="1819"/>
      <c r="B13" s="1815" t="s">
        <v>1029</v>
      </c>
      <c r="C13" s="1816"/>
      <c r="D13" s="1503">
        <v>105.76</v>
      </c>
      <c r="E13" s="1513">
        <v>0</v>
      </c>
      <c r="F13" s="1511">
        <v>0</v>
      </c>
      <c r="G13" s="1516">
        <v>0</v>
      </c>
    </row>
    <row r="14" spans="1:9" ht="32.1" customHeight="1">
      <c r="A14" s="1819"/>
      <c r="B14" s="1815" t="s">
        <v>1030</v>
      </c>
      <c r="C14" s="1816"/>
      <c r="D14" s="1503">
        <v>168.97</v>
      </c>
      <c r="E14" s="1513">
        <v>0</v>
      </c>
      <c r="F14" s="1511">
        <v>0</v>
      </c>
      <c r="G14" s="1514">
        <v>0</v>
      </c>
    </row>
    <row r="15" spans="1:9" ht="32.1" customHeight="1">
      <c r="A15" s="1819"/>
      <c r="B15" s="1804" t="s">
        <v>1031</v>
      </c>
      <c r="C15" s="93" t="s">
        <v>1032</v>
      </c>
      <c r="D15" s="1502">
        <f>D16+D17</f>
        <v>274.73</v>
      </c>
      <c r="E15" s="1502">
        <f t="shared" ref="E15:G15" si="2">E16+E17</f>
        <v>0</v>
      </c>
      <c r="F15" s="1502">
        <f t="shared" si="2"/>
        <v>0</v>
      </c>
      <c r="G15" s="1512">
        <f t="shared" si="2"/>
        <v>0</v>
      </c>
    </row>
    <row r="16" spans="1:9" ht="32.1" customHeight="1">
      <c r="A16" s="1819"/>
      <c r="B16" s="1804"/>
      <c r="C16" s="92" t="s">
        <v>1033</v>
      </c>
      <c r="D16" s="1503">
        <v>105.76</v>
      </c>
      <c r="E16" s="1513">
        <v>0</v>
      </c>
      <c r="F16" s="1511">
        <v>0</v>
      </c>
      <c r="G16" s="1516">
        <v>0</v>
      </c>
    </row>
    <row r="17" spans="1:7" ht="32.1" customHeight="1">
      <c r="A17" s="1819"/>
      <c r="B17" s="1805"/>
      <c r="C17" s="92" t="s">
        <v>1034</v>
      </c>
      <c r="D17" s="1503">
        <v>168.97</v>
      </c>
      <c r="E17" s="1513">
        <v>0</v>
      </c>
      <c r="F17" s="1511">
        <v>0</v>
      </c>
      <c r="G17" s="1514">
        <v>0</v>
      </c>
    </row>
    <row r="18" spans="1:7" ht="32.1" customHeight="1">
      <c r="A18" s="1819"/>
      <c r="B18" s="1803" t="s">
        <v>1035</v>
      </c>
      <c r="C18" s="92" t="s">
        <v>1032</v>
      </c>
      <c r="D18" s="1504">
        <f>D19-D20</f>
        <v>0</v>
      </c>
      <c r="E18" s="1504">
        <f t="shared" ref="E18:G18" si="3">E19-E20</f>
        <v>0</v>
      </c>
      <c r="F18" s="1504">
        <f t="shared" si="3"/>
        <v>0</v>
      </c>
      <c r="G18" s="1515">
        <f t="shared" si="3"/>
        <v>0</v>
      </c>
    </row>
    <row r="19" spans="1:7" ht="32.1" customHeight="1">
      <c r="A19" s="1819"/>
      <c r="B19" s="1804"/>
      <c r="C19" s="92" t="s">
        <v>1033</v>
      </c>
      <c r="D19" s="1503">
        <v>0</v>
      </c>
      <c r="E19" s="1513">
        <v>0</v>
      </c>
      <c r="F19" s="1511">
        <v>0</v>
      </c>
      <c r="G19" s="1516">
        <v>0</v>
      </c>
    </row>
    <row r="20" spans="1:7" ht="32.1" customHeight="1">
      <c r="A20" s="1819"/>
      <c r="B20" s="1805"/>
      <c r="C20" s="92" t="s">
        <v>1034</v>
      </c>
      <c r="D20" s="1503">
        <v>0</v>
      </c>
      <c r="E20" s="1513">
        <v>0</v>
      </c>
      <c r="F20" s="1511">
        <v>0</v>
      </c>
      <c r="G20" s="1514">
        <v>0</v>
      </c>
    </row>
    <row r="21" spans="1:7" ht="32.1" customHeight="1">
      <c r="A21" s="1819"/>
      <c r="B21" s="1806" t="s">
        <v>1036</v>
      </c>
      <c r="C21" s="92" t="s">
        <v>1037</v>
      </c>
      <c r="D21" s="1505">
        <v>0</v>
      </c>
      <c r="E21" s="1517">
        <v>0</v>
      </c>
      <c r="F21" s="1511">
        <v>0</v>
      </c>
      <c r="G21" s="1518">
        <v>0</v>
      </c>
    </row>
    <row r="22" spans="1:7" ht="32.1" customHeight="1">
      <c r="A22" s="1819"/>
      <c r="B22" s="1806"/>
      <c r="C22" s="92" t="s">
        <v>1038</v>
      </c>
      <c r="D22" s="1505">
        <v>0</v>
      </c>
      <c r="E22" s="1517">
        <v>0</v>
      </c>
      <c r="F22" s="1511">
        <v>0</v>
      </c>
      <c r="G22" s="1514">
        <v>0</v>
      </c>
    </row>
    <row r="23" spans="1:7" ht="32.1" customHeight="1">
      <c r="A23" s="1819"/>
      <c r="B23" s="1806"/>
      <c r="C23" s="92" t="s">
        <v>1039</v>
      </c>
      <c r="D23" s="1505">
        <v>0</v>
      </c>
      <c r="E23" s="1517">
        <v>0</v>
      </c>
      <c r="F23" s="1511">
        <v>0</v>
      </c>
      <c r="G23" s="1514">
        <v>0</v>
      </c>
    </row>
    <row r="24" spans="1:7" ht="32.1" customHeight="1">
      <c r="A24" s="1819"/>
      <c r="B24" s="1806" t="s">
        <v>1040</v>
      </c>
      <c r="C24" s="92" t="s">
        <v>1032</v>
      </c>
      <c r="D24" s="1504">
        <f>SUM(D25:D26)</f>
        <v>0</v>
      </c>
      <c r="E24" s="1504">
        <f t="shared" ref="E24:G24" si="4">SUM(E25:E26)</f>
        <v>0</v>
      </c>
      <c r="F24" s="1504">
        <f t="shared" si="4"/>
        <v>0</v>
      </c>
      <c r="G24" s="1515">
        <f t="shared" si="4"/>
        <v>0</v>
      </c>
    </row>
    <row r="25" spans="1:7" ht="32.1" customHeight="1">
      <c r="A25" s="1819"/>
      <c r="B25" s="1806"/>
      <c r="C25" s="92" t="s">
        <v>1033</v>
      </c>
      <c r="D25" s="1503">
        <v>0</v>
      </c>
      <c r="E25" s="1513">
        <v>0</v>
      </c>
      <c r="F25" s="1511">
        <v>0</v>
      </c>
      <c r="G25" s="1514">
        <v>0</v>
      </c>
    </row>
    <row r="26" spans="1:7" ht="32.1" customHeight="1">
      <c r="A26" s="1820"/>
      <c r="B26" s="1806"/>
      <c r="C26" s="92" t="s">
        <v>1034</v>
      </c>
      <c r="D26" s="1503">
        <v>0</v>
      </c>
      <c r="E26" s="1513">
        <v>0</v>
      </c>
      <c r="F26" s="1511">
        <v>0</v>
      </c>
      <c r="G26" s="1514">
        <v>0</v>
      </c>
    </row>
    <row r="27" spans="1:7" ht="32.1" customHeight="1" thickBot="1">
      <c r="A27" s="1236" t="s">
        <v>1041</v>
      </c>
      <c r="B27" s="1236"/>
      <c r="C27" s="1237" t="s">
        <v>2297</v>
      </c>
      <c r="D27" s="1506">
        <v>0</v>
      </c>
      <c r="E27" s="1519">
        <v>0</v>
      </c>
      <c r="F27" s="1520">
        <v>0</v>
      </c>
      <c r="G27" s="1521">
        <v>0</v>
      </c>
    </row>
    <row r="28" spans="1:7" ht="23.1" customHeight="1">
      <c r="A28" s="94" t="s">
        <v>966</v>
      </c>
      <c r="B28" s="87" t="s">
        <v>1042</v>
      </c>
      <c r="C28" s="87" t="s">
        <v>1043</v>
      </c>
      <c r="D28" s="87" t="s">
        <v>1044</v>
      </c>
      <c r="E28" s="94"/>
      <c r="F28" s="94"/>
      <c r="G28" s="95"/>
    </row>
    <row r="29" spans="1:7" ht="36" customHeight="1">
      <c r="A29" s="96"/>
      <c r="B29" s="96" t="s">
        <v>1045</v>
      </c>
      <c r="C29" s="96" t="s">
        <v>1046</v>
      </c>
      <c r="D29" s="96"/>
      <c r="E29" s="96"/>
      <c r="F29" s="96"/>
      <c r="G29" s="97" t="s">
        <v>2521</v>
      </c>
    </row>
    <row r="30" spans="1:7" ht="23.1" customHeight="1">
      <c r="C30" s="95"/>
      <c r="G30" s="95"/>
    </row>
    <row r="31" spans="1:7" ht="23.1" customHeight="1">
      <c r="C31" s="95"/>
      <c r="G31" s="95"/>
    </row>
    <row r="32" spans="1:7" ht="23.1" customHeight="1">
      <c r="A32" s="98" t="s">
        <v>1047</v>
      </c>
      <c r="C32" s="95"/>
      <c r="G32" s="95"/>
    </row>
    <row r="33" spans="1:7" ht="23.1" customHeight="1">
      <c r="A33" s="98" t="s">
        <v>1048</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E1:G1"/>
    <mergeCell ref="E2:G2"/>
    <mergeCell ref="A3:G3"/>
    <mergeCell ref="A4:G4"/>
    <mergeCell ref="A5:G5"/>
    <mergeCell ref="A6:C7"/>
    <mergeCell ref="D6:D7"/>
    <mergeCell ref="G6:G7"/>
  </mergeCells>
  <phoneticPr fontId="13" type="noConversion"/>
  <hyperlinks>
    <hyperlink ref="H2" location="預告統計資料發布時間表!A1" display="回發布時間表" xr:uid="{3D55A520-A19B-4E16-9D0B-F7A1B72A6810}"/>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EC929-65B9-4F13-9502-F3CE804F9D45}">
  <sheetPr>
    <pageSetUpPr fitToPage="1"/>
  </sheetPr>
  <dimension ref="A1:Q18"/>
  <sheetViews>
    <sheetView view="pageLayout" zoomScale="55" zoomScaleNormal="70" zoomScaleSheetLayoutView="85" zoomScalePageLayoutView="55" workbookViewId="0">
      <selection activeCell="E8" sqref="E8"/>
    </sheetView>
  </sheetViews>
  <sheetFormatPr defaultColWidth="9.6640625" defaultRowHeight="16.2"/>
  <cols>
    <col min="1" max="1" width="13.21875" style="106" customWidth="1"/>
    <col min="2" max="12" width="15.77734375" style="106" customWidth="1"/>
    <col min="13" max="256" width="9.6640625" style="106"/>
    <col min="257" max="257" width="13.21875" style="106" customWidth="1"/>
    <col min="258" max="268" width="15.77734375" style="106" customWidth="1"/>
    <col min="269" max="512" width="9.6640625" style="106"/>
    <col min="513" max="513" width="13.21875" style="106" customWidth="1"/>
    <col min="514" max="524" width="15.77734375" style="106" customWidth="1"/>
    <col min="525" max="768" width="9.6640625" style="106"/>
    <col min="769" max="769" width="13.21875" style="106" customWidth="1"/>
    <col min="770" max="780" width="15.77734375" style="106" customWidth="1"/>
    <col min="781" max="1024" width="9.6640625" style="106"/>
    <col min="1025" max="1025" width="13.21875" style="106" customWidth="1"/>
    <col min="1026" max="1036" width="15.77734375" style="106" customWidth="1"/>
    <col min="1037" max="1280" width="9.6640625" style="106"/>
    <col min="1281" max="1281" width="13.21875" style="106" customWidth="1"/>
    <col min="1282" max="1292" width="15.77734375" style="106" customWidth="1"/>
    <col min="1293" max="1536" width="9.6640625" style="106"/>
    <col min="1537" max="1537" width="13.21875" style="106" customWidth="1"/>
    <col min="1538" max="1548" width="15.77734375" style="106" customWidth="1"/>
    <col min="1549" max="1792" width="9.6640625" style="106"/>
    <col min="1793" max="1793" width="13.21875" style="106" customWidth="1"/>
    <col min="1794" max="1804" width="15.77734375" style="106" customWidth="1"/>
    <col min="1805" max="2048" width="9.6640625" style="106"/>
    <col min="2049" max="2049" width="13.21875" style="106" customWidth="1"/>
    <col min="2050" max="2060" width="15.77734375" style="106" customWidth="1"/>
    <col min="2061" max="2304" width="9.6640625" style="106"/>
    <col min="2305" max="2305" width="13.21875" style="106" customWidth="1"/>
    <col min="2306" max="2316" width="15.77734375" style="106" customWidth="1"/>
    <col min="2317" max="2560" width="9.6640625" style="106"/>
    <col min="2561" max="2561" width="13.21875" style="106" customWidth="1"/>
    <col min="2562" max="2572" width="15.77734375" style="106" customWidth="1"/>
    <col min="2573" max="2816" width="9.6640625" style="106"/>
    <col min="2817" max="2817" width="13.21875" style="106" customWidth="1"/>
    <col min="2818" max="2828" width="15.77734375" style="106" customWidth="1"/>
    <col min="2829" max="3072" width="9.6640625" style="106"/>
    <col min="3073" max="3073" width="13.21875" style="106" customWidth="1"/>
    <col min="3074" max="3084" width="15.77734375" style="106" customWidth="1"/>
    <col min="3085" max="3328" width="9.6640625" style="106"/>
    <col min="3329" max="3329" width="13.21875" style="106" customWidth="1"/>
    <col min="3330" max="3340" width="15.77734375" style="106" customWidth="1"/>
    <col min="3341" max="3584" width="9.6640625" style="106"/>
    <col min="3585" max="3585" width="13.21875" style="106" customWidth="1"/>
    <col min="3586" max="3596" width="15.77734375" style="106" customWidth="1"/>
    <col min="3597" max="3840" width="9.6640625" style="106"/>
    <col min="3841" max="3841" width="13.21875" style="106" customWidth="1"/>
    <col min="3842" max="3852" width="15.77734375" style="106" customWidth="1"/>
    <col min="3853" max="4096" width="9.6640625" style="106"/>
    <col min="4097" max="4097" width="13.21875" style="106" customWidth="1"/>
    <col min="4098" max="4108" width="15.77734375" style="106" customWidth="1"/>
    <col min="4109" max="4352" width="9.6640625" style="106"/>
    <col min="4353" max="4353" width="13.21875" style="106" customWidth="1"/>
    <col min="4354" max="4364" width="15.77734375" style="106" customWidth="1"/>
    <col min="4365" max="4608" width="9.6640625" style="106"/>
    <col min="4609" max="4609" width="13.21875" style="106" customWidth="1"/>
    <col min="4610" max="4620" width="15.77734375" style="106" customWidth="1"/>
    <col min="4621" max="4864" width="9.6640625" style="106"/>
    <col min="4865" max="4865" width="13.21875" style="106" customWidth="1"/>
    <col min="4866" max="4876" width="15.77734375" style="106" customWidth="1"/>
    <col min="4877" max="5120" width="9.6640625" style="106"/>
    <col min="5121" max="5121" width="13.21875" style="106" customWidth="1"/>
    <col min="5122" max="5132" width="15.77734375" style="106" customWidth="1"/>
    <col min="5133" max="5376" width="9.6640625" style="106"/>
    <col min="5377" max="5377" width="13.21875" style="106" customWidth="1"/>
    <col min="5378" max="5388" width="15.77734375" style="106" customWidth="1"/>
    <col min="5389" max="5632" width="9.6640625" style="106"/>
    <col min="5633" max="5633" width="13.21875" style="106" customWidth="1"/>
    <col min="5634" max="5644" width="15.77734375" style="106" customWidth="1"/>
    <col min="5645" max="5888" width="9.6640625" style="106"/>
    <col min="5889" max="5889" width="13.21875" style="106" customWidth="1"/>
    <col min="5890" max="5900" width="15.77734375" style="106" customWidth="1"/>
    <col min="5901" max="6144" width="9.6640625" style="106"/>
    <col min="6145" max="6145" width="13.21875" style="106" customWidth="1"/>
    <col min="6146" max="6156" width="15.77734375" style="106" customWidth="1"/>
    <col min="6157" max="6400" width="9.6640625" style="106"/>
    <col min="6401" max="6401" width="13.21875" style="106" customWidth="1"/>
    <col min="6402" max="6412" width="15.77734375" style="106" customWidth="1"/>
    <col min="6413" max="6656" width="9.6640625" style="106"/>
    <col min="6657" max="6657" width="13.21875" style="106" customWidth="1"/>
    <col min="6658" max="6668" width="15.77734375" style="106" customWidth="1"/>
    <col min="6669" max="6912" width="9.6640625" style="106"/>
    <col min="6913" max="6913" width="13.21875" style="106" customWidth="1"/>
    <col min="6914" max="6924" width="15.77734375" style="106" customWidth="1"/>
    <col min="6925" max="7168" width="9.6640625" style="106"/>
    <col min="7169" max="7169" width="13.21875" style="106" customWidth="1"/>
    <col min="7170" max="7180" width="15.77734375" style="106" customWidth="1"/>
    <col min="7181" max="7424" width="9.6640625" style="106"/>
    <col min="7425" max="7425" width="13.21875" style="106" customWidth="1"/>
    <col min="7426" max="7436" width="15.77734375" style="106" customWidth="1"/>
    <col min="7437" max="7680" width="9.6640625" style="106"/>
    <col min="7681" max="7681" width="13.21875" style="106" customWidth="1"/>
    <col min="7682" max="7692" width="15.77734375" style="106" customWidth="1"/>
    <col min="7693" max="7936" width="9.6640625" style="106"/>
    <col min="7937" max="7937" width="13.21875" style="106" customWidth="1"/>
    <col min="7938" max="7948" width="15.77734375" style="106" customWidth="1"/>
    <col min="7949" max="8192" width="9.6640625" style="106"/>
    <col min="8193" max="8193" width="13.21875" style="106" customWidth="1"/>
    <col min="8194" max="8204" width="15.77734375" style="106" customWidth="1"/>
    <col min="8205" max="8448" width="9.6640625" style="106"/>
    <col min="8449" max="8449" width="13.21875" style="106" customWidth="1"/>
    <col min="8450" max="8460" width="15.77734375" style="106" customWidth="1"/>
    <col min="8461" max="8704" width="9.6640625" style="106"/>
    <col min="8705" max="8705" width="13.21875" style="106" customWidth="1"/>
    <col min="8706" max="8716" width="15.77734375" style="106" customWidth="1"/>
    <col min="8717" max="8960" width="9.6640625" style="106"/>
    <col min="8961" max="8961" width="13.21875" style="106" customWidth="1"/>
    <col min="8962" max="8972" width="15.77734375" style="106" customWidth="1"/>
    <col min="8973" max="9216" width="9.6640625" style="106"/>
    <col min="9217" max="9217" width="13.21875" style="106" customWidth="1"/>
    <col min="9218" max="9228" width="15.77734375" style="106" customWidth="1"/>
    <col min="9229" max="9472" width="9.6640625" style="106"/>
    <col min="9473" max="9473" width="13.21875" style="106" customWidth="1"/>
    <col min="9474" max="9484" width="15.77734375" style="106" customWidth="1"/>
    <col min="9485" max="9728" width="9.6640625" style="106"/>
    <col min="9729" max="9729" width="13.21875" style="106" customWidth="1"/>
    <col min="9730" max="9740" width="15.77734375" style="106" customWidth="1"/>
    <col min="9741" max="9984" width="9.6640625" style="106"/>
    <col min="9985" max="9985" width="13.21875" style="106" customWidth="1"/>
    <col min="9986" max="9996" width="15.77734375" style="106" customWidth="1"/>
    <col min="9997" max="10240" width="9.6640625" style="106"/>
    <col min="10241" max="10241" width="13.21875" style="106" customWidth="1"/>
    <col min="10242" max="10252" width="15.77734375" style="106" customWidth="1"/>
    <col min="10253" max="10496" width="9.6640625" style="106"/>
    <col min="10497" max="10497" width="13.21875" style="106" customWidth="1"/>
    <col min="10498" max="10508" width="15.77734375" style="106" customWidth="1"/>
    <col min="10509" max="10752" width="9.6640625" style="106"/>
    <col min="10753" max="10753" width="13.21875" style="106" customWidth="1"/>
    <col min="10754" max="10764" width="15.77734375" style="106" customWidth="1"/>
    <col min="10765" max="11008" width="9.6640625" style="106"/>
    <col min="11009" max="11009" width="13.21875" style="106" customWidth="1"/>
    <col min="11010" max="11020" width="15.77734375" style="106" customWidth="1"/>
    <col min="11021" max="11264" width="9.6640625" style="106"/>
    <col min="11265" max="11265" width="13.21875" style="106" customWidth="1"/>
    <col min="11266" max="11276" width="15.77734375" style="106" customWidth="1"/>
    <col min="11277" max="11520" width="9.6640625" style="106"/>
    <col min="11521" max="11521" width="13.21875" style="106" customWidth="1"/>
    <col min="11522" max="11532" width="15.77734375" style="106" customWidth="1"/>
    <col min="11533" max="11776" width="9.6640625" style="106"/>
    <col min="11777" max="11777" width="13.21875" style="106" customWidth="1"/>
    <col min="11778" max="11788" width="15.77734375" style="106" customWidth="1"/>
    <col min="11789" max="12032" width="9.6640625" style="106"/>
    <col min="12033" max="12033" width="13.21875" style="106" customWidth="1"/>
    <col min="12034" max="12044" width="15.77734375" style="106" customWidth="1"/>
    <col min="12045" max="12288" width="9.6640625" style="106"/>
    <col min="12289" max="12289" width="13.21875" style="106" customWidth="1"/>
    <col min="12290" max="12300" width="15.77734375" style="106" customWidth="1"/>
    <col min="12301" max="12544" width="9.6640625" style="106"/>
    <col min="12545" max="12545" width="13.21875" style="106" customWidth="1"/>
    <col min="12546" max="12556" width="15.77734375" style="106" customWidth="1"/>
    <col min="12557" max="12800" width="9.6640625" style="106"/>
    <col min="12801" max="12801" width="13.21875" style="106" customWidth="1"/>
    <col min="12802" max="12812" width="15.77734375" style="106" customWidth="1"/>
    <col min="12813" max="13056" width="9.6640625" style="106"/>
    <col min="13057" max="13057" width="13.21875" style="106" customWidth="1"/>
    <col min="13058" max="13068" width="15.77734375" style="106" customWidth="1"/>
    <col min="13069" max="13312" width="9.6640625" style="106"/>
    <col min="13313" max="13313" width="13.21875" style="106" customWidth="1"/>
    <col min="13314" max="13324" width="15.77734375" style="106" customWidth="1"/>
    <col min="13325" max="13568" width="9.6640625" style="106"/>
    <col min="13569" max="13569" width="13.21875" style="106" customWidth="1"/>
    <col min="13570" max="13580" width="15.77734375" style="106" customWidth="1"/>
    <col min="13581" max="13824" width="9.6640625" style="106"/>
    <col min="13825" max="13825" width="13.21875" style="106" customWidth="1"/>
    <col min="13826" max="13836" width="15.77734375" style="106" customWidth="1"/>
    <col min="13837" max="14080" width="9.6640625" style="106"/>
    <col min="14081" max="14081" width="13.21875" style="106" customWidth="1"/>
    <col min="14082" max="14092" width="15.77734375" style="106" customWidth="1"/>
    <col min="14093" max="14336" width="9.6640625" style="106"/>
    <col min="14337" max="14337" width="13.21875" style="106" customWidth="1"/>
    <col min="14338" max="14348" width="15.77734375" style="106" customWidth="1"/>
    <col min="14349" max="14592" width="9.6640625" style="106"/>
    <col min="14593" max="14593" width="13.21875" style="106" customWidth="1"/>
    <col min="14594" max="14604" width="15.77734375" style="106" customWidth="1"/>
    <col min="14605" max="14848" width="9.6640625" style="106"/>
    <col min="14849" max="14849" width="13.21875" style="106" customWidth="1"/>
    <col min="14850" max="14860" width="15.77734375" style="106" customWidth="1"/>
    <col min="14861" max="15104" width="9.6640625" style="106"/>
    <col min="15105" max="15105" width="13.21875" style="106" customWidth="1"/>
    <col min="15106" max="15116" width="15.77734375" style="106" customWidth="1"/>
    <col min="15117" max="15360" width="9.6640625" style="106"/>
    <col min="15361" max="15361" width="13.21875" style="106" customWidth="1"/>
    <col min="15362" max="15372" width="15.77734375" style="106" customWidth="1"/>
    <col min="15373" max="15616" width="9.6640625" style="106"/>
    <col min="15617" max="15617" width="13.21875" style="106" customWidth="1"/>
    <col min="15618" max="15628" width="15.77734375" style="106" customWidth="1"/>
    <col min="15629" max="15872" width="9.6640625" style="106"/>
    <col min="15873" max="15873" width="13.21875" style="106" customWidth="1"/>
    <col min="15874" max="15884" width="15.77734375" style="106" customWidth="1"/>
    <col min="15885" max="16128" width="9.6640625" style="106"/>
    <col min="16129" max="16129" width="13.21875" style="106" customWidth="1"/>
    <col min="16130" max="16140" width="15.77734375" style="106" customWidth="1"/>
    <col min="16141" max="16384" width="9.6640625" style="106"/>
  </cols>
  <sheetData>
    <row r="1" spans="1:17" ht="19.95" customHeight="1" thickBot="1">
      <c r="A1" s="101" t="s">
        <v>1050</v>
      </c>
      <c r="B1" s="102"/>
      <c r="C1" s="103"/>
      <c r="D1" s="103"/>
      <c r="E1" s="104"/>
      <c r="F1" s="104"/>
      <c r="G1" s="104"/>
      <c r="H1" s="104"/>
      <c r="I1" s="104"/>
      <c r="J1" s="105" t="s">
        <v>1051</v>
      </c>
      <c r="K1" s="1821" t="s">
        <v>1052</v>
      </c>
      <c r="L1" s="1822"/>
      <c r="M1" s="73" t="s">
        <v>873</v>
      </c>
    </row>
    <row r="2" spans="1:17" ht="19.95" customHeight="1" thickBot="1">
      <c r="A2" s="107" t="s">
        <v>1053</v>
      </c>
      <c r="B2" s="1823" t="s">
        <v>1054</v>
      </c>
      <c r="C2" s="1823"/>
      <c r="D2" s="1823"/>
      <c r="E2" s="108"/>
      <c r="F2" s="108"/>
      <c r="G2" s="108"/>
      <c r="H2" s="108"/>
      <c r="I2" s="109"/>
      <c r="J2" s="105" t="s">
        <v>1055</v>
      </c>
      <c r="K2" s="1822" t="s">
        <v>1056</v>
      </c>
      <c r="L2" s="1822"/>
    </row>
    <row r="3" spans="1:17" ht="34.950000000000003" customHeight="1">
      <c r="A3" s="1824" t="s">
        <v>1057</v>
      </c>
      <c r="B3" s="1824"/>
      <c r="C3" s="1824"/>
      <c r="D3" s="1824"/>
      <c r="E3" s="1824"/>
      <c r="F3" s="1824"/>
      <c r="G3" s="1824"/>
      <c r="H3" s="1824"/>
      <c r="I3" s="1824"/>
      <c r="J3" s="1824"/>
      <c r="K3" s="1824"/>
      <c r="L3" s="1824"/>
    </row>
    <row r="4" spans="1:17" ht="31.2" customHeight="1" thickBot="1">
      <c r="A4" s="1825" t="s">
        <v>2148</v>
      </c>
      <c r="B4" s="1825"/>
      <c r="C4" s="1825"/>
      <c r="D4" s="1825"/>
      <c r="E4" s="1825"/>
      <c r="F4" s="1825"/>
      <c r="G4" s="1825"/>
      <c r="H4" s="1825"/>
      <c r="I4" s="1825"/>
      <c r="J4" s="1825"/>
      <c r="K4" s="1825"/>
      <c r="L4" s="1825"/>
    </row>
    <row r="5" spans="1:17" ht="48" customHeight="1" thickBot="1">
      <c r="A5" s="1831" t="s">
        <v>1058</v>
      </c>
      <c r="B5" s="1827" t="s">
        <v>1059</v>
      </c>
      <c r="C5" s="1827" t="s">
        <v>1060</v>
      </c>
      <c r="D5" s="1827"/>
      <c r="E5" s="1827"/>
      <c r="F5" s="1827"/>
      <c r="G5" s="1827"/>
      <c r="H5" s="1827"/>
      <c r="I5" s="1827"/>
      <c r="J5" s="1827" t="s">
        <v>1061</v>
      </c>
      <c r="K5" s="1827"/>
      <c r="L5" s="1828"/>
    </row>
    <row r="6" spans="1:17" ht="48" customHeight="1" thickBot="1">
      <c r="A6" s="1831"/>
      <c r="B6" s="1827"/>
      <c r="C6" s="1827" t="s">
        <v>1062</v>
      </c>
      <c r="D6" s="1827" t="s">
        <v>1063</v>
      </c>
      <c r="E6" s="1827"/>
      <c r="F6" s="1827"/>
      <c r="G6" s="1827" t="s">
        <v>1064</v>
      </c>
      <c r="H6" s="1827"/>
      <c r="I6" s="1827"/>
      <c r="J6" s="1827" t="s">
        <v>1063</v>
      </c>
      <c r="K6" s="1827"/>
      <c r="L6" s="1828"/>
    </row>
    <row r="7" spans="1:17" ht="48" customHeight="1" thickBot="1">
      <c r="A7" s="1831"/>
      <c r="B7" s="1827"/>
      <c r="C7" s="1827"/>
      <c r="D7" s="110" t="s">
        <v>1065</v>
      </c>
      <c r="E7" s="110" t="s">
        <v>1066</v>
      </c>
      <c r="F7" s="110" t="s">
        <v>1067</v>
      </c>
      <c r="G7" s="110" t="s">
        <v>1065</v>
      </c>
      <c r="H7" s="110" t="s">
        <v>1066</v>
      </c>
      <c r="I7" s="110" t="s">
        <v>1067</v>
      </c>
      <c r="J7" s="110" t="s">
        <v>1065</v>
      </c>
      <c r="K7" s="110" t="s">
        <v>1066</v>
      </c>
      <c r="L7" s="1565" t="s">
        <v>1067</v>
      </c>
    </row>
    <row r="8" spans="1:17" ht="64.95" customHeight="1" thickBot="1">
      <c r="A8" s="1566" t="s">
        <v>1068</v>
      </c>
      <c r="B8" s="1562">
        <f>C8+J8</f>
        <v>20</v>
      </c>
      <c r="C8" s="1562">
        <f>D8+G8</f>
        <v>20</v>
      </c>
      <c r="D8" s="1523">
        <f>SUM(E8:F8)</f>
        <v>0</v>
      </c>
      <c r="E8" s="1524">
        <v>0</v>
      </c>
      <c r="F8" s="1524">
        <v>0</v>
      </c>
      <c r="G8" s="1562">
        <f>SUM(H8:I8)</f>
        <v>20</v>
      </c>
      <c r="H8" s="1563">
        <v>20</v>
      </c>
      <c r="I8" s="1524">
        <v>0</v>
      </c>
      <c r="J8" s="1523">
        <f>SUM(K8:L8)</f>
        <v>0</v>
      </c>
      <c r="K8" s="1524">
        <v>0</v>
      </c>
      <c r="L8" s="1525">
        <v>0</v>
      </c>
    </row>
    <row r="9" spans="1:17" ht="64.95" customHeight="1" thickBot="1">
      <c r="A9" s="1566" t="s">
        <v>1069</v>
      </c>
      <c r="B9" s="1562">
        <f t="shared" ref="B9:B11" si="0">C9+J9</f>
        <v>0</v>
      </c>
      <c r="C9" s="1562">
        <f t="shared" ref="C9:C11" si="1">D9+G9</f>
        <v>0</v>
      </c>
      <c r="D9" s="1523">
        <f t="shared" ref="D9:D11" si="2">SUM(E9:F9)</f>
        <v>0</v>
      </c>
      <c r="E9" s="1524">
        <v>0</v>
      </c>
      <c r="F9" s="1524">
        <v>0</v>
      </c>
      <c r="G9" s="1562">
        <f t="shared" ref="G9:G11" si="3">SUM(H9:I9)</f>
        <v>0</v>
      </c>
      <c r="H9" s="1524">
        <v>0</v>
      </c>
      <c r="I9" s="1524">
        <v>0</v>
      </c>
      <c r="J9" s="1523">
        <f t="shared" ref="J9:J11" si="4">SUM(K9:L9)</f>
        <v>0</v>
      </c>
      <c r="K9" s="1524">
        <v>0</v>
      </c>
      <c r="L9" s="1525">
        <v>0</v>
      </c>
    </row>
    <row r="10" spans="1:17" ht="64.95" customHeight="1" thickBot="1">
      <c r="A10" s="1566" t="s">
        <v>1070</v>
      </c>
      <c r="B10" s="1562">
        <f t="shared" si="0"/>
        <v>20</v>
      </c>
      <c r="C10" s="1562">
        <f t="shared" si="1"/>
        <v>20</v>
      </c>
      <c r="D10" s="1523">
        <f t="shared" si="2"/>
        <v>0</v>
      </c>
      <c r="E10" s="1524">
        <v>0</v>
      </c>
      <c r="F10" s="1524">
        <v>0</v>
      </c>
      <c r="G10" s="1562">
        <f t="shared" si="3"/>
        <v>20</v>
      </c>
      <c r="H10" s="1524">
        <v>20</v>
      </c>
      <c r="I10" s="1524">
        <v>0</v>
      </c>
      <c r="J10" s="1523">
        <f t="shared" si="4"/>
        <v>0</v>
      </c>
      <c r="K10" s="1524">
        <v>0</v>
      </c>
      <c r="L10" s="1525">
        <v>0</v>
      </c>
    </row>
    <row r="11" spans="1:17" ht="64.95" customHeight="1" thickBot="1">
      <c r="A11" s="1566" t="s">
        <v>1071</v>
      </c>
      <c r="B11" s="1562">
        <f t="shared" si="0"/>
        <v>0</v>
      </c>
      <c r="C11" s="1562">
        <f t="shared" si="1"/>
        <v>0</v>
      </c>
      <c r="D11" s="1523">
        <f t="shared" si="2"/>
        <v>0</v>
      </c>
      <c r="E11" s="1524">
        <v>0</v>
      </c>
      <c r="F11" s="1524">
        <v>0</v>
      </c>
      <c r="G11" s="1562">
        <f t="shared" si="3"/>
        <v>0</v>
      </c>
      <c r="H11" s="1524">
        <v>0</v>
      </c>
      <c r="I11" s="1524">
        <v>0</v>
      </c>
      <c r="J11" s="1523">
        <f t="shared" si="4"/>
        <v>0</v>
      </c>
      <c r="K11" s="1524">
        <v>0</v>
      </c>
      <c r="L11" s="1525">
        <v>0</v>
      </c>
      <c r="Q11" s="112"/>
    </row>
    <row r="12" spans="1:17" ht="25.2" customHeight="1">
      <c r="A12" s="113" t="s">
        <v>1072</v>
      </c>
      <c r="B12" s="113"/>
      <c r="C12" s="113"/>
      <c r="D12" s="113"/>
      <c r="E12" s="113"/>
      <c r="F12" s="113"/>
      <c r="G12" s="113"/>
      <c r="H12" s="113"/>
      <c r="I12" s="113"/>
      <c r="J12" s="113"/>
      <c r="K12" s="113"/>
      <c r="L12" s="114" t="s">
        <v>2149</v>
      </c>
    </row>
    <row r="13" spans="1:17" ht="46.2" customHeight="1">
      <c r="A13" s="1829" t="s">
        <v>1073</v>
      </c>
      <c r="B13" s="1829"/>
      <c r="C13" s="1829"/>
      <c r="D13" s="1829"/>
      <c r="E13" s="1829"/>
      <c r="F13" s="1829"/>
      <c r="G13" s="1829"/>
      <c r="H13" s="1829"/>
      <c r="I13" s="1829"/>
      <c r="J13" s="1829"/>
      <c r="K13" s="1829"/>
      <c r="L13" s="1829"/>
    </row>
    <row r="14" spans="1:17" s="116" customFormat="1" ht="20.399999999999999" customHeight="1">
      <c r="A14" s="1830" t="s">
        <v>1074</v>
      </c>
      <c r="B14" s="1830"/>
      <c r="C14" s="1830"/>
      <c r="D14" s="1830"/>
      <c r="E14" s="1830"/>
      <c r="F14" s="1830"/>
      <c r="G14" s="1830"/>
      <c r="H14" s="1830"/>
      <c r="I14" s="1830"/>
      <c r="J14" s="1830"/>
      <c r="K14" s="1830"/>
      <c r="L14" s="1830"/>
    </row>
    <row r="15" spans="1:17" ht="20.399999999999999" customHeight="1">
      <c r="A15" s="117" t="s">
        <v>1075</v>
      </c>
      <c r="B15" s="1826" t="s">
        <v>1076</v>
      </c>
      <c r="C15" s="1826"/>
      <c r="D15" s="1826"/>
      <c r="E15" s="1826"/>
      <c r="F15" s="1826"/>
      <c r="G15" s="1826"/>
      <c r="H15" s="1826"/>
      <c r="I15" s="1826"/>
      <c r="J15" s="1826"/>
      <c r="K15" s="1826"/>
      <c r="L15" s="1826"/>
    </row>
    <row r="16" spans="1:17" ht="20.399999999999999" customHeight="1">
      <c r="A16" s="118"/>
      <c r="B16" s="1826" t="s">
        <v>1077</v>
      </c>
      <c r="C16" s="1826"/>
      <c r="D16" s="1826"/>
      <c r="E16" s="1826"/>
      <c r="F16" s="1826"/>
      <c r="G16" s="1826"/>
      <c r="H16" s="1826"/>
      <c r="I16" s="1826"/>
      <c r="J16" s="1826"/>
      <c r="K16" s="1826"/>
      <c r="L16" s="1826"/>
    </row>
    <row r="17" spans="1:12" ht="20.399999999999999" customHeight="1">
      <c r="A17" s="118"/>
      <c r="B17" s="1826" t="s">
        <v>1078</v>
      </c>
      <c r="C17" s="1826"/>
      <c r="D17" s="1826"/>
      <c r="E17" s="1826"/>
      <c r="F17" s="1826"/>
      <c r="G17" s="1826"/>
      <c r="H17" s="1826"/>
      <c r="I17" s="1826"/>
      <c r="J17" s="1826"/>
      <c r="K17" s="1826"/>
      <c r="L17" s="1826"/>
    </row>
    <row r="18" spans="1:12" ht="25.2" customHeight="1"/>
  </sheetData>
  <sheetProtection formatCells="0" formatColumns="0" formatRows="0" selectLockedCells="1"/>
  <mergeCells count="18">
    <mergeCell ref="B16:L16"/>
    <mergeCell ref="B17:L17"/>
    <mergeCell ref="D6:F6"/>
    <mergeCell ref="G6:I6"/>
    <mergeCell ref="J6:L6"/>
    <mergeCell ref="A13:L13"/>
    <mergeCell ref="A14:L14"/>
    <mergeCell ref="B15:L15"/>
    <mergeCell ref="A5:A7"/>
    <mergeCell ref="B5:B7"/>
    <mergeCell ref="C5:I5"/>
    <mergeCell ref="J5:L5"/>
    <mergeCell ref="C6:C7"/>
    <mergeCell ref="K1:L1"/>
    <mergeCell ref="B2:D2"/>
    <mergeCell ref="K2:L2"/>
    <mergeCell ref="A3:L3"/>
    <mergeCell ref="A4:L4"/>
  </mergeCells>
  <phoneticPr fontId="13" type="noConversion"/>
  <hyperlinks>
    <hyperlink ref="M1" location="預告統計資料發布時間表!A1" display="回發布時間表" xr:uid="{AF4BEFAE-010C-4F86-87F8-835D94CFDC30}"/>
  </hyperlinks>
  <printOptions horizontalCentered="1"/>
  <pageMargins left="0.59055118110236227" right="0.59055118110236227" top="0.59055118110236227" bottom="0.59055118110236227" header="0.51181102362204722" footer="0.51181102362204722"/>
  <pageSetup paperSize="9" scale="66" firstPageNumber="0" orientation="landscape" horizontalDpi="300" verticalDpi="300"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D0E2F-3148-47D7-9BD6-D78E9375E30F}">
  <sheetPr>
    <tabColor rgb="FFFF3300"/>
  </sheetPr>
  <dimension ref="A1:M225"/>
  <sheetViews>
    <sheetView view="pageLayout" zoomScale="70" zoomScaleNormal="76" zoomScaleSheetLayoutView="76" zoomScalePageLayoutView="70" workbookViewId="0">
      <selection activeCell="B8" sqref="B8:L11"/>
    </sheetView>
  </sheetViews>
  <sheetFormatPr defaultColWidth="9" defaultRowHeight="16.2"/>
  <cols>
    <col min="1" max="1" width="12.21875" style="174" customWidth="1"/>
    <col min="2" max="3" width="11" style="174" customWidth="1"/>
    <col min="4" max="6" width="11" style="1435" customWidth="1"/>
    <col min="7" max="10" width="11" style="174" customWidth="1"/>
    <col min="11" max="11" width="17.88671875" style="174" customWidth="1"/>
    <col min="12" max="12" width="20.77734375" style="174" customWidth="1"/>
    <col min="13" max="256" width="9" style="174"/>
    <col min="257" max="257" width="12.21875" style="174" customWidth="1"/>
    <col min="258" max="266" width="11" style="174" customWidth="1"/>
    <col min="267" max="267" width="17.88671875" style="174" customWidth="1"/>
    <col min="268" max="268" width="20.77734375" style="174" customWidth="1"/>
    <col min="269" max="512" width="9" style="174"/>
    <col min="513" max="513" width="12.21875" style="174" customWidth="1"/>
    <col min="514" max="522" width="11" style="174" customWidth="1"/>
    <col min="523" max="523" width="17.88671875" style="174" customWidth="1"/>
    <col min="524" max="524" width="20.77734375" style="174" customWidth="1"/>
    <col min="525" max="768" width="9" style="174"/>
    <col min="769" max="769" width="12.21875" style="174" customWidth="1"/>
    <col min="770" max="778" width="11" style="174" customWidth="1"/>
    <col min="779" max="779" width="17.88671875" style="174" customWidth="1"/>
    <col min="780" max="780" width="20.77734375" style="174" customWidth="1"/>
    <col min="781" max="1024" width="9" style="174"/>
    <col min="1025" max="1025" width="12.21875" style="174" customWidth="1"/>
    <col min="1026" max="1034" width="11" style="174" customWidth="1"/>
    <col min="1035" max="1035" width="17.88671875" style="174" customWidth="1"/>
    <col min="1036" max="1036" width="20.77734375" style="174" customWidth="1"/>
    <col min="1037" max="1280" width="9" style="174"/>
    <col min="1281" max="1281" width="12.21875" style="174" customWidth="1"/>
    <col min="1282" max="1290" width="11" style="174" customWidth="1"/>
    <col min="1291" max="1291" width="17.88671875" style="174" customWidth="1"/>
    <col min="1292" max="1292" width="20.77734375" style="174" customWidth="1"/>
    <col min="1293" max="1536" width="9" style="174"/>
    <col min="1537" max="1537" width="12.21875" style="174" customWidth="1"/>
    <col min="1538" max="1546" width="11" style="174" customWidth="1"/>
    <col min="1547" max="1547" width="17.88671875" style="174" customWidth="1"/>
    <col min="1548" max="1548" width="20.77734375" style="174" customWidth="1"/>
    <col min="1549" max="1792" width="9" style="174"/>
    <col min="1793" max="1793" width="12.21875" style="174" customWidth="1"/>
    <col min="1794" max="1802" width="11" style="174" customWidth="1"/>
    <col min="1803" max="1803" width="17.88671875" style="174" customWidth="1"/>
    <col min="1804" max="1804" width="20.77734375" style="174" customWidth="1"/>
    <col min="1805" max="2048" width="9" style="174"/>
    <col min="2049" max="2049" width="12.21875" style="174" customWidth="1"/>
    <col min="2050" max="2058" width="11" style="174" customWidth="1"/>
    <col min="2059" max="2059" width="17.88671875" style="174" customWidth="1"/>
    <col min="2060" max="2060" width="20.77734375" style="174" customWidth="1"/>
    <col min="2061" max="2304" width="9" style="174"/>
    <col min="2305" max="2305" width="12.21875" style="174" customWidth="1"/>
    <col min="2306" max="2314" width="11" style="174" customWidth="1"/>
    <col min="2315" max="2315" width="17.88671875" style="174" customWidth="1"/>
    <col min="2316" max="2316" width="20.77734375" style="174" customWidth="1"/>
    <col min="2317" max="2560" width="9" style="174"/>
    <col min="2561" max="2561" width="12.21875" style="174" customWidth="1"/>
    <col min="2562" max="2570" width="11" style="174" customWidth="1"/>
    <col min="2571" max="2571" width="17.88671875" style="174" customWidth="1"/>
    <col min="2572" max="2572" width="20.77734375" style="174" customWidth="1"/>
    <col min="2573" max="2816" width="9" style="174"/>
    <col min="2817" max="2817" width="12.21875" style="174" customWidth="1"/>
    <col min="2818" max="2826" width="11" style="174" customWidth="1"/>
    <col min="2827" max="2827" width="17.88671875" style="174" customWidth="1"/>
    <col min="2828" max="2828" width="20.77734375" style="174" customWidth="1"/>
    <col min="2829" max="3072" width="9" style="174"/>
    <col min="3073" max="3073" width="12.21875" style="174" customWidth="1"/>
    <col min="3074" max="3082" width="11" style="174" customWidth="1"/>
    <col min="3083" max="3083" width="17.88671875" style="174" customWidth="1"/>
    <col min="3084" max="3084" width="20.77734375" style="174" customWidth="1"/>
    <col min="3085" max="3328" width="9" style="174"/>
    <col min="3329" max="3329" width="12.21875" style="174" customWidth="1"/>
    <col min="3330" max="3338" width="11" style="174" customWidth="1"/>
    <col min="3339" max="3339" width="17.88671875" style="174" customWidth="1"/>
    <col min="3340" max="3340" width="20.77734375" style="174" customWidth="1"/>
    <col min="3341" max="3584" width="9" style="174"/>
    <col min="3585" max="3585" width="12.21875" style="174" customWidth="1"/>
    <col min="3586" max="3594" width="11" style="174" customWidth="1"/>
    <col min="3595" max="3595" width="17.88671875" style="174" customWidth="1"/>
    <col min="3596" max="3596" width="20.77734375" style="174" customWidth="1"/>
    <col min="3597" max="3840" width="9" style="174"/>
    <col min="3841" max="3841" width="12.21875" style="174" customWidth="1"/>
    <col min="3842" max="3850" width="11" style="174" customWidth="1"/>
    <col min="3851" max="3851" width="17.88671875" style="174" customWidth="1"/>
    <col min="3852" max="3852" width="20.77734375" style="174" customWidth="1"/>
    <col min="3853" max="4096" width="9" style="174"/>
    <col min="4097" max="4097" width="12.21875" style="174" customWidth="1"/>
    <col min="4098" max="4106" width="11" style="174" customWidth="1"/>
    <col min="4107" max="4107" width="17.88671875" style="174" customWidth="1"/>
    <col min="4108" max="4108" width="20.77734375" style="174" customWidth="1"/>
    <col min="4109" max="4352" width="9" style="174"/>
    <col min="4353" max="4353" width="12.21875" style="174" customWidth="1"/>
    <col min="4354" max="4362" width="11" style="174" customWidth="1"/>
    <col min="4363" max="4363" width="17.88671875" style="174" customWidth="1"/>
    <col min="4364" max="4364" width="20.77734375" style="174" customWidth="1"/>
    <col min="4365" max="4608" width="9" style="174"/>
    <col min="4609" max="4609" width="12.21875" style="174" customWidth="1"/>
    <col min="4610" max="4618" width="11" style="174" customWidth="1"/>
    <col min="4619" max="4619" width="17.88671875" style="174" customWidth="1"/>
    <col min="4620" max="4620" width="20.77734375" style="174" customWidth="1"/>
    <col min="4621" max="4864" width="9" style="174"/>
    <col min="4865" max="4865" width="12.21875" style="174" customWidth="1"/>
    <col min="4866" max="4874" width="11" style="174" customWidth="1"/>
    <col min="4875" max="4875" width="17.88671875" style="174" customWidth="1"/>
    <col min="4876" max="4876" width="20.77734375" style="174" customWidth="1"/>
    <col min="4877" max="5120" width="9" style="174"/>
    <col min="5121" max="5121" width="12.21875" style="174" customWidth="1"/>
    <col min="5122" max="5130" width="11" style="174" customWidth="1"/>
    <col min="5131" max="5131" width="17.88671875" style="174" customWidth="1"/>
    <col min="5132" max="5132" width="20.77734375" style="174" customWidth="1"/>
    <col min="5133" max="5376" width="9" style="174"/>
    <col min="5377" max="5377" width="12.21875" style="174" customWidth="1"/>
    <col min="5378" max="5386" width="11" style="174" customWidth="1"/>
    <col min="5387" max="5387" width="17.88671875" style="174" customWidth="1"/>
    <col min="5388" max="5388" width="20.77734375" style="174" customWidth="1"/>
    <col min="5389" max="5632" width="9" style="174"/>
    <col min="5633" max="5633" width="12.21875" style="174" customWidth="1"/>
    <col min="5634" max="5642" width="11" style="174" customWidth="1"/>
    <col min="5643" max="5643" width="17.88671875" style="174" customWidth="1"/>
    <col min="5644" max="5644" width="20.77734375" style="174" customWidth="1"/>
    <col min="5645" max="5888" width="9" style="174"/>
    <col min="5889" max="5889" width="12.21875" style="174" customWidth="1"/>
    <col min="5890" max="5898" width="11" style="174" customWidth="1"/>
    <col min="5899" max="5899" width="17.88671875" style="174" customWidth="1"/>
    <col min="5900" max="5900" width="20.77734375" style="174" customWidth="1"/>
    <col min="5901" max="6144" width="9" style="174"/>
    <col min="6145" max="6145" width="12.21875" style="174" customWidth="1"/>
    <col min="6146" max="6154" width="11" style="174" customWidth="1"/>
    <col min="6155" max="6155" width="17.88671875" style="174" customWidth="1"/>
    <col min="6156" max="6156" width="20.77734375" style="174" customWidth="1"/>
    <col min="6157" max="6400" width="9" style="174"/>
    <col min="6401" max="6401" width="12.21875" style="174" customWidth="1"/>
    <col min="6402" max="6410" width="11" style="174" customWidth="1"/>
    <col min="6411" max="6411" width="17.88671875" style="174" customWidth="1"/>
    <col min="6412" max="6412" width="20.77734375" style="174" customWidth="1"/>
    <col min="6413" max="6656" width="9" style="174"/>
    <col min="6657" max="6657" width="12.21875" style="174" customWidth="1"/>
    <col min="6658" max="6666" width="11" style="174" customWidth="1"/>
    <col min="6667" max="6667" width="17.88671875" style="174" customWidth="1"/>
    <col min="6668" max="6668" width="20.77734375" style="174" customWidth="1"/>
    <col min="6669" max="6912" width="9" style="174"/>
    <col min="6913" max="6913" width="12.21875" style="174" customWidth="1"/>
    <col min="6914" max="6922" width="11" style="174" customWidth="1"/>
    <col min="6923" max="6923" width="17.88671875" style="174" customWidth="1"/>
    <col min="6924" max="6924" width="20.77734375" style="174" customWidth="1"/>
    <col min="6925" max="7168" width="9" style="174"/>
    <col min="7169" max="7169" width="12.21875" style="174" customWidth="1"/>
    <col min="7170" max="7178" width="11" style="174" customWidth="1"/>
    <col min="7179" max="7179" width="17.88671875" style="174" customWidth="1"/>
    <col min="7180" max="7180" width="20.77734375" style="174" customWidth="1"/>
    <col min="7181" max="7424" width="9" style="174"/>
    <col min="7425" max="7425" width="12.21875" style="174" customWidth="1"/>
    <col min="7426" max="7434" width="11" style="174" customWidth="1"/>
    <col min="7435" max="7435" width="17.88671875" style="174" customWidth="1"/>
    <col min="7436" max="7436" width="20.77734375" style="174" customWidth="1"/>
    <col min="7437" max="7680" width="9" style="174"/>
    <col min="7681" max="7681" width="12.21875" style="174" customWidth="1"/>
    <col min="7682" max="7690" width="11" style="174" customWidth="1"/>
    <col min="7691" max="7691" width="17.88671875" style="174" customWidth="1"/>
    <col min="7692" max="7692" width="20.77734375" style="174" customWidth="1"/>
    <col min="7693" max="7936" width="9" style="174"/>
    <col min="7937" max="7937" width="12.21875" style="174" customWidth="1"/>
    <col min="7938" max="7946" width="11" style="174" customWidth="1"/>
    <col min="7947" max="7947" width="17.88671875" style="174" customWidth="1"/>
    <col min="7948" max="7948" width="20.77734375" style="174" customWidth="1"/>
    <col min="7949" max="8192" width="9" style="174"/>
    <col min="8193" max="8193" width="12.21875" style="174" customWidth="1"/>
    <col min="8194" max="8202" width="11" style="174" customWidth="1"/>
    <col min="8203" max="8203" width="17.88671875" style="174" customWidth="1"/>
    <col min="8204" max="8204" width="20.77734375" style="174" customWidth="1"/>
    <col min="8205" max="8448" width="9" style="174"/>
    <col min="8449" max="8449" width="12.21875" style="174" customWidth="1"/>
    <col min="8450" max="8458" width="11" style="174" customWidth="1"/>
    <col min="8459" max="8459" width="17.88671875" style="174" customWidth="1"/>
    <col min="8460" max="8460" width="20.77734375" style="174" customWidth="1"/>
    <col min="8461" max="8704" width="9" style="174"/>
    <col min="8705" max="8705" width="12.21875" style="174" customWidth="1"/>
    <col min="8706" max="8714" width="11" style="174" customWidth="1"/>
    <col min="8715" max="8715" width="17.88671875" style="174" customWidth="1"/>
    <col min="8716" max="8716" width="20.77734375" style="174" customWidth="1"/>
    <col min="8717" max="8960" width="9" style="174"/>
    <col min="8961" max="8961" width="12.21875" style="174" customWidth="1"/>
    <col min="8962" max="8970" width="11" style="174" customWidth="1"/>
    <col min="8971" max="8971" width="17.88671875" style="174" customWidth="1"/>
    <col min="8972" max="8972" width="20.77734375" style="174" customWidth="1"/>
    <col min="8973" max="9216" width="9" style="174"/>
    <col min="9217" max="9217" width="12.21875" style="174" customWidth="1"/>
    <col min="9218" max="9226" width="11" style="174" customWidth="1"/>
    <col min="9227" max="9227" width="17.88671875" style="174" customWidth="1"/>
    <col min="9228" max="9228" width="20.77734375" style="174" customWidth="1"/>
    <col min="9229" max="9472" width="9" style="174"/>
    <col min="9473" max="9473" width="12.21875" style="174" customWidth="1"/>
    <col min="9474" max="9482" width="11" style="174" customWidth="1"/>
    <col min="9483" max="9483" width="17.88671875" style="174" customWidth="1"/>
    <col min="9484" max="9484" width="20.77734375" style="174" customWidth="1"/>
    <col min="9485" max="9728" width="9" style="174"/>
    <col min="9729" max="9729" width="12.21875" style="174" customWidth="1"/>
    <col min="9730" max="9738" width="11" style="174" customWidth="1"/>
    <col min="9739" max="9739" width="17.88671875" style="174" customWidth="1"/>
    <col min="9740" max="9740" width="20.77734375" style="174" customWidth="1"/>
    <col min="9741" max="9984" width="9" style="174"/>
    <col min="9985" max="9985" width="12.21875" style="174" customWidth="1"/>
    <col min="9986" max="9994" width="11" style="174" customWidth="1"/>
    <col min="9995" max="9995" width="17.88671875" style="174" customWidth="1"/>
    <col min="9996" max="9996" width="20.77734375" style="174" customWidth="1"/>
    <col min="9997" max="10240" width="9" style="174"/>
    <col min="10241" max="10241" width="12.21875" style="174" customWidth="1"/>
    <col min="10242" max="10250" width="11" style="174" customWidth="1"/>
    <col min="10251" max="10251" width="17.88671875" style="174" customWidth="1"/>
    <col min="10252" max="10252" width="20.77734375" style="174" customWidth="1"/>
    <col min="10253" max="10496" width="9" style="174"/>
    <col min="10497" max="10497" width="12.21875" style="174" customWidth="1"/>
    <col min="10498" max="10506" width="11" style="174" customWidth="1"/>
    <col min="10507" max="10507" width="17.88671875" style="174" customWidth="1"/>
    <col min="10508" max="10508" width="20.77734375" style="174" customWidth="1"/>
    <col min="10509" max="10752" width="9" style="174"/>
    <col min="10753" max="10753" width="12.21875" style="174" customWidth="1"/>
    <col min="10754" max="10762" width="11" style="174" customWidth="1"/>
    <col min="10763" max="10763" width="17.88671875" style="174" customWidth="1"/>
    <col min="10764" max="10764" width="20.77734375" style="174" customWidth="1"/>
    <col min="10765" max="11008" width="9" style="174"/>
    <col min="11009" max="11009" width="12.21875" style="174" customWidth="1"/>
    <col min="11010" max="11018" width="11" style="174" customWidth="1"/>
    <col min="11019" max="11019" width="17.88671875" style="174" customWidth="1"/>
    <col min="11020" max="11020" width="20.77734375" style="174" customWidth="1"/>
    <col min="11021" max="11264" width="9" style="174"/>
    <col min="11265" max="11265" width="12.21875" style="174" customWidth="1"/>
    <col min="11266" max="11274" width="11" style="174" customWidth="1"/>
    <col min="11275" max="11275" width="17.88671875" style="174" customWidth="1"/>
    <col min="11276" max="11276" width="20.77734375" style="174" customWidth="1"/>
    <col min="11277" max="11520" width="9" style="174"/>
    <col min="11521" max="11521" width="12.21875" style="174" customWidth="1"/>
    <col min="11522" max="11530" width="11" style="174" customWidth="1"/>
    <col min="11531" max="11531" width="17.88671875" style="174" customWidth="1"/>
    <col min="11532" max="11532" width="20.77734375" style="174" customWidth="1"/>
    <col min="11533" max="11776" width="9" style="174"/>
    <col min="11777" max="11777" width="12.21875" style="174" customWidth="1"/>
    <col min="11778" max="11786" width="11" style="174" customWidth="1"/>
    <col min="11787" max="11787" width="17.88671875" style="174" customWidth="1"/>
    <col min="11788" max="11788" width="20.77734375" style="174" customWidth="1"/>
    <col min="11789" max="12032" width="9" style="174"/>
    <col min="12033" max="12033" width="12.21875" style="174" customWidth="1"/>
    <col min="12034" max="12042" width="11" style="174" customWidth="1"/>
    <col min="12043" max="12043" width="17.88671875" style="174" customWidth="1"/>
    <col min="12044" max="12044" width="20.77734375" style="174" customWidth="1"/>
    <col min="12045" max="12288" width="9" style="174"/>
    <col min="12289" max="12289" width="12.21875" style="174" customWidth="1"/>
    <col min="12290" max="12298" width="11" style="174" customWidth="1"/>
    <col min="12299" max="12299" width="17.88671875" style="174" customWidth="1"/>
    <col min="12300" max="12300" width="20.77734375" style="174" customWidth="1"/>
    <col min="12301" max="12544" width="9" style="174"/>
    <col min="12545" max="12545" width="12.21875" style="174" customWidth="1"/>
    <col min="12546" max="12554" width="11" style="174" customWidth="1"/>
    <col min="12555" max="12555" width="17.88671875" style="174" customWidth="1"/>
    <col min="12556" max="12556" width="20.77734375" style="174" customWidth="1"/>
    <col min="12557" max="12800" width="9" style="174"/>
    <col min="12801" max="12801" width="12.21875" style="174" customWidth="1"/>
    <col min="12802" max="12810" width="11" style="174" customWidth="1"/>
    <col min="12811" max="12811" width="17.88671875" style="174" customWidth="1"/>
    <col min="12812" max="12812" width="20.77734375" style="174" customWidth="1"/>
    <col min="12813" max="13056" width="9" style="174"/>
    <col min="13057" max="13057" width="12.21875" style="174" customWidth="1"/>
    <col min="13058" max="13066" width="11" style="174" customWidth="1"/>
    <col min="13067" max="13067" width="17.88671875" style="174" customWidth="1"/>
    <col min="13068" max="13068" width="20.77734375" style="174" customWidth="1"/>
    <col min="13069" max="13312" width="9" style="174"/>
    <col min="13313" max="13313" width="12.21875" style="174" customWidth="1"/>
    <col min="13314" max="13322" width="11" style="174" customWidth="1"/>
    <col min="13323" max="13323" width="17.88671875" style="174" customWidth="1"/>
    <col min="13324" max="13324" width="20.77734375" style="174" customWidth="1"/>
    <col min="13325" max="13568" width="9" style="174"/>
    <col min="13569" max="13569" width="12.21875" style="174" customWidth="1"/>
    <col min="13570" max="13578" width="11" style="174" customWidth="1"/>
    <col min="13579" max="13579" width="17.88671875" style="174" customWidth="1"/>
    <col min="13580" max="13580" width="20.77734375" style="174" customWidth="1"/>
    <col min="13581" max="13824" width="9" style="174"/>
    <col min="13825" max="13825" width="12.21875" style="174" customWidth="1"/>
    <col min="13826" max="13834" width="11" style="174" customWidth="1"/>
    <col min="13835" max="13835" width="17.88671875" style="174" customWidth="1"/>
    <col min="13836" max="13836" width="20.77734375" style="174" customWidth="1"/>
    <col min="13837" max="14080" width="9" style="174"/>
    <col min="14081" max="14081" width="12.21875" style="174" customWidth="1"/>
    <col min="14082" max="14090" width="11" style="174" customWidth="1"/>
    <col min="14091" max="14091" width="17.88671875" style="174" customWidth="1"/>
    <col min="14092" max="14092" width="20.77734375" style="174" customWidth="1"/>
    <col min="14093" max="14336" width="9" style="174"/>
    <col min="14337" max="14337" width="12.21875" style="174" customWidth="1"/>
    <col min="14338" max="14346" width="11" style="174" customWidth="1"/>
    <col min="14347" max="14347" width="17.88671875" style="174" customWidth="1"/>
    <col min="14348" max="14348" width="20.77734375" style="174" customWidth="1"/>
    <col min="14349" max="14592" width="9" style="174"/>
    <col min="14593" max="14593" width="12.21875" style="174" customWidth="1"/>
    <col min="14594" max="14602" width="11" style="174" customWidth="1"/>
    <col min="14603" max="14603" width="17.88671875" style="174" customWidth="1"/>
    <col min="14604" max="14604" width="20.77734375" style="174" customWidth="1"/>
    <col min="14605" max="14848" width="9" style="174"/>
    <col min="14849" max="14849" width="12.21875" style="174" customWidth="1"/>
    <col min="14850" max="14858" width="11" style="174" customWidth="1"/>
    <col min="14859" max="14859" width="17.88671875" style="174" customWidth="1"/>
    <col min="14860" max="14860" width="20.77734375" style="174" customWidth="1"/>
    <col min="14861" max="15104" width="9" style="174"/>
    <col min="15105" max="15105" width="12.21875" style="174" customWidth="1"/>
    <col min="15106" max="15114" width="11" style="174" customWidth="1"/>
    <col min="15115" max="15115" width="17.88671875" style="174" customWidth="1"/>
    <col min="15116" max="15116" width="20.77734375" style="174" customWidth="1"/>
    <col min="15117" max="15360" width="9" style="174"/>
    <col min="15361" max="15361" width="12.21875" style="174" customWidth="1"/>
    <col min="15362" max="15370" width="11" style="174" customWidth="1"/>
    <col min="15371" max="15371" width="17.88671875" style="174" customWidth="1"/>
    <col min="15372" max="15372" width="20.77734375" style="174" customWidth="1"/>
    <col min="15373" max="15616" width="9" style="174"/>
    <col min="15617" max="15617" width="12.21875" style="174" customWidth="1"/>
    <col min="15618" max="15626" width="11" style="174" customWidth="1"/>
    <col min="15627" max="15627" width="17.88671875" style="174" customWidth="1"/>
    <col min="15628" max="15628" width="20.77734375" style="174" customWidth="1"/>
    <col min="15629" max="15872" width="9" style="174"/>
    <col min="15873" max="15873" width="12.21875" style="174" customWidth="1"/>
    <col min="15874" max="15882" width="11" style="174" customWidth="1"/>
    <col min="15883" max="15883" width="17.88671875" style="174" customWidth="1"/>
    <col min="15884" max="15884" width="20.77734375" style="174" customWidth="1"/>
    <col min="15885" max="16128" width="9" style="174"/>
    <col min="16129" max="16129" width="12.21875" style="174" customWidth="1"/>
    <col min="16130" max="16138" width="11" style="174" customWidth="1"/>
    <col min="16139" max="16139" width="17.88671875" style="174" customWidth="1"/>
    <col min="16140" max="16140" width="20.77734375" style="174" customWidth="1"/>
    <col min="16141" max="16384" width="9" style="174"/>
  </cols>
  <sheetData>
    <row r="1" spans="1:13" s="314" customFormat="1" ht="21" customHeight="1">
      <c r="A1" s="153" t="s">
        <v>1088</v>
      </c>
      <c r="B1" s="306"/>
      <c r="D1" s="306"/>
      <c r="E1" s="306"/>
      <c r="F1" s="306"/>
      <c r="I1" s="1850" t="s">
        <v>871</v>
      </c>
      <c r="J1" s="1850"/>
      <c r="K1" s="1851" t="s">
        <v>2373</v>
      </c>
      <c r="L1" s="1852"/>
      <c r="M1" s="73" t="s">
        <v>873</v>
      </c>
    </row>
    <row r="2" spans="1:13" s="314" customFormat="1" ht="21" customHeight="1">
      <c r="A2" s="153" t="s">
        <v>2374</v>
      </c>
      <c r="B2" s="156" t="s">
        <v>2375</v>
      </c>
      <c r="D2" s="311"/>
      <c r="E2" s="311"/>
      <c r="F2" s="311"/>
      <c r="G2" s="156"/>
      <c r="I2" s="1850" t="s">
        <v>1156</v>
      </c>
      <c r="J2" s="1850"/>
      <c r="K2" s="1850" t="s">
        <v>2376</v>
      </c>
      <c r="L2" s="1850"/>
    </row>
    <row r="3" spans="1:13" s="1428" customFormat="1" ht="37.5" customHeight="1">
      <c r="A3" s="1853" t="s">
        <v>2377</v>
      </c>
      <c r="B3" s="1854"/>
      <c r="C3" s="1854"/>
      <c r="D3" s="1854"/>
      <c r="E3" s="1854"/>
      <c r="F3" s="1854"/>
      <c r="G3" s="1854"/>
      <c r="H3" s="1854"/>
      <c r="I3" s="1854"/>
      <c r="J3" s="1854"/>
      <c r="K3" s="1854"/>
      <c r="L3" s="1854"/>
    </row>
    <row r="4" spans="1:13" ht="21" customHeight="1" thickBot="1">
      <c r="A4" s="1429"/>
      <c r="B4" s="1429"/>
      <c r="C4" s="1429"/>
      <c r="D4" s="1429"/>
      <c r="E4" s="1429"/>
      <c r="F4" s="1849" t="s">
        <v>2434</v>
      </c>
      <c r="G4" s="1849"/>
      <c r="H4" s="1849"/>
      <c r="I4" s="1429"/>
      <c r="J4" s="1429"/>
      <c r="K4" s="1832" t="s">
        <v>2378</v>
      </c>
      <c r="L4" s="1832"/>
    </row>
    <row r="5" spans="1:13" s="1430" customFormat="1" ht="37.200000000000003" customHeight="1">
      <c r="A5" s="1835" t="s">
        <v>2379</v>
      </c>
      <c r="B5" s="1838" t="s">
        <v>1428</v>
      </c>
      <c r="C5" s="1841" t="s">
        <v>2380</v>
      </c>
      <c r="D5" s="1842"/>
      <c r="E5" s="1842"/>
      <c r="F5" s="1842"/>
      <c r="G5" s="1842"/>
      <c r="H5" s="1842"/>
      <c r="I5" s="1842"/>
      <c r="J5" s="1843" t="s">
        <v>2381</v>
      </c>
      <c r="K5" s="1844"/>
      <c r="L5" s="1844"/>
    </row>
    <row r="6" spans="1:13" s="1430" customFormat="1" ht="37.200000000000003" customHeight="1">
      <c r="A6" s="1836"/>
      <c r="B6" s="1839"/>
      <c r="C6" s="1845" t="s">
        <v>1032</v>
      </c>
      <c r="D6" s="1847" t="s">
        <v>2382</v>
      </c>
      <c r="E6" s="1847"/>
      <c r="F6" s="1847"/>
      <c r="G6" s="1847" t="s">
        <v>2383</v>
      </c>
      <c r="H6" s="1847"/>
      <c r="I6" s="1847"/>
      <c r="J6" s="1847" t="s">
        <v>2384</v>
      </c>
      <c r="K6" s="1847"/>
      <c r="L6" s="1848"/>
    </row>
    <row r="7" spans="1:13" s="1430" customFormat="1" ht="37.200000000000003" customHeight="1" thickBot="1">
      <c r="A7" s="1837"/>
      <c r="B7" s="1840"/>
      <c r="C7" s="1846"/>
      <c r="D7" s="1431" t="s">
        <v>1100</v>
      </c>
      <c r="E7" s="1431" t="s">
        <v>2385</v>
      </c>
      <c r="F7" s="1431" t="s">
        <v>2386</v>
      </c>
      <c r="G7" s="1431" t="s">
        <v>1100</v>
      </c>
      <c r="H7" s="1431" t="s">
        <v>2385</v>
      </c>
      <c r="I7" s="1431" t="s">
        <v>2386</v>
      </c>
      <c r="J7" s="1431" t="s">
        <v>1100</v>
      </c>
      <c r="K7" s="1431" t="s">
        <v>2385</v>
      </c>
      <c r="L7" s="1522" t="s">
        <v>2386</v>
      </c>
    </row>
    <row r="8" spans="1:13" s="1430" customFormat="1" ht="43.95" customHeight="1" thickBot="1">
      <c r="A8" s="1432" t="s">
        <v>2042</v>
      </c>
      <c r="B8" s="1562">
        <f>C8+J8</f>
        <v>20</v>
      </c>
      <c r="C8" s="1562">
        <f>D8+G8</f>
        <v>20</v>
      </c>
      <c r="D8" s="1523">
        <f>SUM(E8:F8)</f>
        <v>0</v>
      </c>
      <c r="E8" s="1524">
        <v>0</v>
      </c>
      <c r="F8" s="1524">
        <v>0</v>
      </c>
      <c r="G8" s="1562">
        <f>SUM(H8:I8)</f>
        <v>20</v>
      </c>
      <c r="H8" s="1563">
        <v>20</v>
      </c>
      <c r="I8" s="1524">
        <v>0</v>
      </c>
      <c r="J8" s="1523">
        <f>SUM(K8:L8)</f>
        <v>0</v>
      </c>
      <c r="K8" s="1524">
        <v>0</v>
      </c>
      <c r="L8" s="1525">
        <v>0</v>
      </c>
    </row>
    <row r="9" spans="1:13" s="1430" customFormat="1" ht="43.95" customHeight="1" thickBot="1">
      <c r="A9" s="1433" t="s">
        <v>2387</v>
      </c>
      <c r="B9" s="1562">
        <f t="shared" ref="B9:B11" si="0">C9+J9</f>
        <v>0</v>
      </c>
      <c r="C9" s="1562">
        <f t="shared" ref="C9:C11" si="1">D9+G9</f>
        <v>0</v>
      </c>
      <c r="D9" s="1523">
        <f t="shared" ref="D9:D11" si="2">SUM(E9:F9)</f>
        <v>0</v>
      </c>
      <c r="E9" s="1524">
        <v>0</v>
      </c>
      <c r="F9" s="1524">
        <v>0</v>
      </c>
      <c r="G9" s="1562">
        <f t="shared" ref="G9:G11" si="3">SUM(H9:I9)</f>
        <v>0</v>
      </c>
      <c r="H9" s="1524">
        <v>0</v>
      </c>
      <c r="I9" s="1524">
        <v>0</v>
      </c>
      <c r="J9" s="1523">
        <f t="shared" ref="J9:J11" si="4">SUM(K9:L9)</f>
        <v>0</v>
      </c>
      <c r="K9" s="1524">
        <v>0</v>
      </c>
      <c r="L9" s="1525">
        <v>0</v>
      </c>
    </row>
    <row r="10" spans="1:13" s="1430" customFormat="1" ht="43.95" customHeight="1" thickBot="1">
      <c r="A10" s="1433" t="s">
        <v>2388</v>
      </c>
      <c r="B10" s="1562">
        <f t="shared" si="0"/>
        <v>20</v>
      </c>
      <c r="C10" s="1562">
        <f t="shared" si="1"/>
        <v>20</v>
      </c>
      <c r="D10" s="1523">
        <f t="shared" si="2"/>
        <v>0</v>
      </c>
      <c r="E10" s="1524">
        <v>0</v>
      </c>
      <c r="F10" s="1524">
        <v>0</v>
      </c>
      <c r="G10" s="1562">
        <f t="shared" si="3"/>
        <v>20</v>
      </c>
      <c r="H10" s="1524">
        <v>20</v>
      </c>
      <c r="I10" s="1524">
        <v>0</v>
      </c>
      <c r="J10" s="1523">
        <f t="shared" si="4"/>
        <v>0</v>
      </c>
      <c r="K10" s="1524">
        <v>0</v>
      </c>
      <c r="L10" s="1525">
        <v>0</v>
      </c>
    </row>
    <row r="11" spans="1:13" s="1430" customFormat="1" ht="43.95" customHeight="1" thickBot="1">
      <c r="A11" s="1434" t="s">
        <v>2389</v>
      </c>
      <c r="B11" s="1564">
        <f t="shared" si="0"/>
        <v>0</v>
      </c>
      <c r="C11" s="1564">
        <f t="shared" si="1"/>
        <v>0</v>
      </c>
      <c r="D11" s="1526">
        <f t="shared" si="2"/>
        <v>0</v>
      </c>
      <c r="E11" s="1527">
        <v>0</v>
      </c>
      <c r="F11" s="1527">
        <v>0</v>
      </c>
      <c r="G11" s="1564">
        <f t="shared" si="3"/>
        <v>0</v>
      </c>
      <c r="H11" s="1527">
        <v>0</v>
      </c>
      <c r="I11" s="1527">
        <v>0</v>
      </c>
      <c r="J11" s="1526">
        <f t="shared" si="4"/>
        <v>0</v>
      </c>
      <c r="K11" s="1527">
        <v>0</v>
      </c>
      <c r="L11" s="1528">
        <v>0</v>
      </c>
    </row>
    <row r="12" spans="1:13">
      <c r="A12" s="173" t="s">
        <v>966</v>
      </c>
      <c r="C12" s="173" t="s">
        <v>967</v>
      </c>
      <c r="E12" s="173" t="s">
        <v>1008</v>
      </c>
      <c r="H12" s="1436" t="s">
        <v>968</v>
      </c>
      <c r="L12" s="1437" t="s">
        <v>2432</v>
      </c>
    </row>
    <row r="13" spans="1:13">
      <c r="E13" s="174" t="s">
        <v>1009</v>
      </c>
      <c r="K13" s="1832"/>
      <c r="L13" s="1832"/>
    </row>
    <row r="14" spans="1:13">
      <c r="A14" s="173"/>
    </row>
    <row r="15" spans="1:13" ht="21.75" customHeight="1">
      <c r="A15" s="174" t="s">
        <v>2390</v>
      </c>
    </row>
    <row r="16" spans="1:13" ht="19.95" customHeight="1">
      <c r="A16" s="1833" t="s">
        <v>2391</v>
      </c>
      <c r="B16" s="1833"/>
      <c r="C16" s="1833"/>
      <c r="D16" s="1833"/>
      <c r="E16" s="1833"/>
      <c r="F16" s="1833"/>
      <c r="G16" s="1833"/>
      <c r="H16" s="1833"/>
      <c r="I16" s="1833"/>
      <c r="J16" s="1833"/>
      <c r="K16" s="1833"/>
      <c r="L16" s="1833"/>
    </row>
    <row r="17" spans="1:12" ht="17.399999999999999" customHeight="1">
      <c r="A17" s="1834" t="s">
        <v>1112</v>
      </c>
      <c r="B17" s="1834"/>
      <c r="C17" s="1834"/>
      <c r="D17" s="1834"/>
      <c r="E17" s="1834"/>
      <c r="F17" s="1834"/>
      <c r="G17" s="1834"/>
      <c r="H17" s="1834"/>
      <c r="I17" s="1834"/>
      <c r="J17" s="1834"/>
      <c r="K17" s="1834"/>
      <c r="L17" s="1834"/>
    </row>
    <row r="18" spans="1:12" ht="17.399999999999999" customHeight="1">
      <c r="A18" s="1834" t="s">
        <v>2392</v>
      </c>
      <c r="B18" s="1834"/>
      <c r="C18" s="1834"/>
      <c r="D18" s="1834"/>
      <c r="E18" s="1834"/>
      <c r="F18" s="1834"/>
      <c r="G18" s="1834"/>
      <c r="H18" s="1834"/>
      <c r="I18" s="1834"/>
      <c r="J18" s="1834"/>
      <c r="K18" s="1834"/>
      <c r="L18" s="1834"/>
    </row>
    <row r="19" spans="1:12" ht="21" customHeight="1">
      <c r="A19" s="1438"/>
      <c r="B19" s="1438"/>
      <c r="C19" s="1438"/>
      <c r="D19" s="1439"/>
      <c r="E19" s="1439"/>
      <c r="F19" s="1440"/>
      <c r="G19" s="1438"/>
      <c r="H19" s="1438"/>
      <c r="I19" s="1438"/>
      <c r="J19" s="1438"/>
      <c r="K19" s="1438"/>
    </row>
    <row r="20" spans="1:12" ht="21" customHeight="1">
      <c r="A20" s="1438"/>
      <c r="B20" s="1438"/>
      <c r="C20" s="1438"/>
      <c r="D20" s="1439"/>
      <c r="E20" s="1439"/>
      <c r="F20" s="1439"/>
      <c r="G20" s="1438"/>
      <c r="H20" s="1438"/>
      <c r="I20" s="1438"/>
      <c r="J20" s="1438"/>
      <c r="K20" s="1438"/>
    </row>
    <row r="21" spans="1:12" ht="21" customHeight="1">
      <c r="A21" s="1438"/>
      <c r="B21" s="1438"/>
      <c r="C21" s="1438"/>
      <c r="D21" s="1439"/>
      <c r="E21" s="1439"/>
      <c r="F21" s="1439"/>
      <c r="G21" s="1438"/>
      <c r="H21" s="1438"/>
      <c r="I21" s="1438"/>
      <c r="J21" s="1438"/>
      <c r="K21" s="1438"/>
    </row>
    <row r="22" spans="1:12" ht="21" customHeight="1">
      <c r="A22" s="1438"/>
      <c r="B22" s="1438"/>
      <c r="C22" s="1438"/>
      <c r="D22" s="1439"/>
      <c r="E22" s="1439"/>
      <c r="F22" s="1439"/>
      <c r="G22" s="1438"/>
      <c r="H22" s="1438"/>
      <c r="I22" s="1438"/>
      <c r="J22" s="1438"/>
      <c r="K22" s="1438"/>
    </row>
    <row r="23" spans="1:12" ht="21" customHeight="1">
      <c r="A23" s="1438"/>
      <c r="B23" s="1438"/>
      <c r="C23" s="1438"/>
      <c r="D23" s="1439"/>
      <c r="E23" s="1439"/>
      <c r="F23" s="1439"/>
      <c r="G23" s="1438"/>
      <c r="H23" s="1438"/>
      <c r="I23" s="1438"/>
      <c r="J23" s="1438"/>
      <c r="K23" s="1438"/>
    </row>
    <row r="24" spans="1:12" ht="21" customHeight="1">
      <c r="A24" s="1438"/>
      <c r="B24" s="1438"/>
      <c r="C24" s="1438"/>
      <c r="D24" s="1439"/>
      <c r="E24" s="1439"/>
      <c r="F24" s="1439"/>
      <c r="G24" s="1438"/>
      <c r="H24" s="1438"/>
      <c r="I24" s="1438"/>
      <c r="J24" s="1438"/>
      <c r="K24" s="1438"/>
    </row>
    <row r="25" spans="1:12" ht="21" customHeight="1">
      <c r="A25" s="1438"/>
      <c r="B25" s="1438"/>
      <c r="C25" s="1438"/>
      <c r="D25" s="1439"/>
      <c r="E25" s="1439"/>
      <c r="F25" s="1439"/>
      <c r="G25" s="1438"/>
      <c r="H25" s="1438"/>
      <c r="I25" s="1438"/>
      <c r="J25" s="1438"/>
      <c r="K25" s="1438"/>
    </row>
    <row r="26" spans="1:12" ht="21" customHeight="1">
      <c r="A26" s="1438"/>
      <c r="B26" s="1438"/>
      <c r="C26" s="1438"/>
      <c r="D26" s="1439"/>
      <c r="E26" s="1439"/>
      <c r="F26" s="1439"/>
      <c r="G26" s="1438"/>
      <c r="H26" s="1438"/>
      <c r="I26" s="1438"/>
      <c r="J26" s="1438"/>
      <c r="K26" s="1438"/>
    </row>
    <row r="27" spans="1:12" ht="21" customHeight="1">
      <c r="A27" s="1438"/>
      <c r="B27" s="1438"/>
      <c r="C27" s="1438"/>
      <c r="D27" s="1439"/>
      <c r="E27" s="1439"/>
      <c r="F27" s="1439"/>
      <c r="G27" s="1438"/>
      <c r="H27" s="1438"/>
      <c r="I27" s="1438"/>
      <c r="J27" s="1438"/>
      <c r="K27" s="1438"/>
    </row>
    <row r="28" spans="1:12" ht="21" customHeight="1">
      <c r="A28" s="1438"/>
      <c r="B28" s="1438"/>
      <c r="C28" s="1438"/>
      <c r="D28" s="1439"/>
      <c r="E28" s="1439"/>
      <c r="F28" s="1439"/>
      <c r="G28" s="1438"/>
      <c r="H28" s="1438"/>
      <c r="I28" s="1438"/>
    </row>
    <row r="29" spans="1:12" ht="21" customHeight="1">
      <c r="A29" s="1438"/>
      <c r="B29" s="1438"/>
      <c r="C29" s="1438"/>
      <c r="D29" s="1439"/>
      <c r="E29" s="1439"/>
      <c r="F29" s="1439"/>
      <c r="G29" s="1438"/>
      <c r="H29" s="1438"/>
      <c r="I29" s="1438"/>
    </row>
    <row r="30" spans="1:12" ht="21" customHeight="1">
      <c r="A30" s="1438"/>
      <c r="B30" s="1438"/>
      <c r="C30" s="1438"/>
      <c r="D30" s="1439"/>
      <c r="E30" s="1439"/>
      <c r="F30" s="1439"/>
      <c r="G30" s="1438"/>
      <c r="H30" s="1438"/>
      <c r="I30" s="1438"/>
    </row>
    <row r="31" spans="1:12" ht="21" customHeight="1">
      <c r="A31" s="1438"/>
      <c r="B31" s="1438"/>
      <c r="C31" s="1438"/>
      <c r="D31" s="1439"/>
      <c r="E31" s="1439"/>
      <c r="F31" s="1439"/>
      <c r="G31" s="1438"/>
      <c r="H31" s="1438"/>
      <c r="I31" s="1438"/>
    </row>
    <row r="32" spans="1:12" ht="21" customHeight="1">
      <c r="A32" s="1438"/>
      <c r="B32" s="1438"/>
      <c r="C32" s="1438"/>
      <c r="D32" s="1439"/>
      <c r="E32" s="1439"/>
      <c r="F32" s="1439"/>
      <c r="G32" s="1438"/>
      <c r="H32" s="1438"/>
      <c r="I32" s="1438"/>
    </row>
    <row r="33" spans="1:9" ht="21" customHeight="1">
      <c r="A33" s="1438"/>
      <c r="B33" s="1438"/>
      <c r="C33" s="1438"/>
      <c r="D33" s="1439"/>
      <c r="E33" s="1439"/>
      <c r="F33" s="1439"/>
      <c r="G33" s="1438"/>
      <c r="H33" s="1438"/>
      <c r="I33" s="1438"/>
    </row>
    <row r="34" spans="1:9" ht="21" customHeight="1">
      <c r="A34" s="1438"/>
      <c r="B34" s="1438"/>
      <c r="C34" s="1438"/>
      <c r="D34" s="1439"/>
      <c r="E34" s="1439"/>
      <c r="F34" s="1439"/>
      <c r="G34" s="1438"/>
      <c r="H34" s="1438"/>
      <c r="I34" s="1438"/>
    </row>
    <row r="35" spans="1:9" ht="21" customHeight="1">
      <c r="A35" s="1438"/>
      <c r="B35" s="1438"/>
      <c r="C35" s="1438"/>
      <c r="D35" s="1439"/>
      <c r="E35" s="1439"/>
      <c r="F35" s="1439"/>
      <c r="G35" s="1438"/>
      <c r="H35" s="1438"/>
      <c r="I35" s="1438"/>
    </row>
    <row r="36" spans="1:9" ht="21" customHeight="1">
      <c r="A36" s="1438"/>
      <c r="B36" s="1438"/>
      <c r="C36" s="1438"/>
      <c r="D36" s="1439"/>
      <c r="E36" s="1439"/>
      <c r="F36" s="1439"/>
      <c r="G36" s="1438"/>
      <c r="H36" s="1438"/>
      <c r="I36" s="1438"/>
    </row>
    <row r="37" spans="1:9" ht="21" customHeight="1">
      <c r="A37" s="1438"/>
      <c r="B37" s="1438"/>
      <c r="C37" s="1438"/>
      <c r="D37" s="1439"/>
      <c r="E37" s="1439"/>
      <c r="F37" s="1439"/>
      <c r="G37" s="1438"/>
      <c r="H37" s="1438"/>
      <c r="I37" s="1438"/>
    </row>
    <row r="38" spans="1:9" ht="24.6">
      <c r="A38" s="1438"/>
      <c r="B38" s="1438"/>
      <c r="C38" s="1438"/>
      <c r="D38" s="1439"/>
      <c r="E38" s="1439"/>
      <c r="F38" s="1439"/>
      <c r="G38" s="1438"/>
      <c r="H38" s="1438"/>
      <c r="I38" s="1438"/>
    </row>
    <row r="39" spans="1:9" ht="24.6">
      <c r="A39" s="1438"/>
      <c r="B39" s="1438"/>
      <c r="C39" s="1438"/>
      <c r="D39" s="1439"/>
      <c r="E39" s="1439"/>
      <c r="F39" s="1439"/>
      <c r="G39" s="1438"/>
      <c r="H39" s="1438"/>
      <c r="I39" s="1438"/>
    </row>
    <row r="40" spans="1:9" ht="24.6">
      <c r="A40" s="1438"/>
      <c r="B40" s="1438"/>
      <c r="C40" s="1438"/>
      <c r="D40" s="1439"/>
      <c r="E40" s="1439"/>
      <c r="F40" s="1439"/>
      <c r="G40" s="1438"/>
      <c r="H40" s="1438"/>
      <c r="I40" s="1438"/>
    </row>
    <row r="41" spans="1:9" ht="24.6">
      <c r="A41" s="1438"/>
      <c r="B41" s="1438"/>
      <c r="C41" s="1438"/>
      <c r="D41" s="1439"/>
      <c r="E41" s="1439"/>
      <c r="F41" s="1439"/>
      <c r="G41" s="1438"/>
      <c r="H41" s="1438"/>
      <c r="I41" s="1438"/>
    </row>
    <row r="42" spans="1:9" ht="24.6">
      <c r="A42" s="1438"/>
      <c r="B42" s="1438"/>
      <c r="C42" s="1438"/>
      <c r="D42" s="1439"/>
      <c r="E42" s="1439"/>
      <c r="F42" s="1439"/>
      <c r="G42" s="1438"/>
      <c r="H42" s="1438"/>
      <c r="I42" s="1438"/>
    </row>
    <row r="43" spans="1:9" ht="24.6">
      <c r="A43" s="1438"/>
      <c r="B43" s="1438"/>
      <c r="C43" s="1438"/>
      <c r="D43" s="1439"/>
      <c r="E43" s="1439"/>
      <c r="F43" s="1439"/>
      <c r="G43" s="1438"/>
      <c r="H43" s="1438"/>
      <c r="I43" s="1438"/>
    </row>
    <row r="44" spans="1:9" ht="24.6">
      <c r="A44" s="1438"/>
      <c r="B44" s="1438"/>
      <c r="C44" s="1438"/>
      <c r="D44" s="1439"/>
      <c r="E44" s="1439"/>
      <c r="F44" s="1439"/>
      <c r="G44" s="1438"/>
      <c r="H44" s="1438"/>
      <c r="I44" s="1438"/>
    </row>
    <row r="45" spans="1:9" ht="24.6">
      <c r="A45" s="1438"/>
      <c r="B45" s="1438"/>
      <c r="C45" s="1438"/>
      <c r="D45" s="1439"/>
      <c r="E45" s="1439"/>
      <c r="F45" s="1439"/>
      <c r="G45" s="1438"/>
      <c r="H45" s="1438"/>
      <c r="I45" s="1438"/>
    </row>
    <row r="46" spans="1:9" ht="24.6">
      <c r="A46" s="1438"/>
      <c r="B46" s="1438"/>
      <c r="C46" s="1438"/>
      <c r="D46" s="1439"/>
      <c r="E46" s="1439"/>
      <c r="F46" s="1439"/>
      <c r="G46" s="1438"/>
      <c r="H46" s="1438"/>
      <c r="I46" s="1438"/>
    </row>
    <row r="47" spans="1:9" ht="24.6">
      <c r="A47" s="1438"/>
      <c r="B47" s="1438"/>
      <c r="C47" s="1438"/>
      <c r="D47" s="1439"/>
      <c r="E47" s="1439"/>
      <c r="F47" s="1439"/>
      <c r="G47" s="1438"/>
      <c r="H47" s="1438"/>
      <c r="I47" s="1438"/>
    </row>
    <row r="48" spans="1:9" ht="24.6">
      <c r="A48" s="1438"/>
      <c r="B48" s="1438"/>
      <c r="C48" s="1438"/>
      <c r="D48" s="1439"/>
      <c r="E48" s="1439"/>
      <c r="F48" s="1439"/>
      <c r="G48" s="1438"/>
      <c r="H48" s="1438"/>
      <c r="I48" s="1438"/>
    </row>
    <row r="49" spans="1:9" ht="24.6">
      <c r="A49" s="1438"/>
      <c r="B49" s="1438"/>
      <c r="C49" s="1438"/>
      <c r="D49" s="1439"/>
      <c r="E49" s="1439"/>
      <c r="F49" s="1439"/>
      <c r="G49" s="1438"/>
      <c r="H49" s="1438"/>
      <c r="I49" s="1438"/>
    </row>
    <row r="50" spans="1:9" ht="24.6">
      <c r="A50" s="1438"/>
      <c r="B50" s="1438"/>
      <c r="C50" s="1438"/>
      <c r="D50" s="1439"/>
      <c r="E50" s="1439"/>
      <c r="F50" s="1439"/>
      <c r="G50" s="1438"/>
      <c r="H50" s="1438"/>
      <c r="I50" s="1438"/>
    </row>
    <row r="51" spans="1:9" ht="24.6">
      <c r="A51" s="1438"/>
      <c r="B51" s="1438"/>
      <c r="C51" s="1438"/>
      <c r="D51" s="1439"/>
      <c r="E51" s="1439"/>
      <c r="F51" s="1439"/>
      <c r="G51" s="1438"/>
      <c r="H51" s="1438"/>
      <c r="I51" s="1438"/>
    </row>
    <row r="52" spans="1:9" ht="24.6">
      <c r="A52" s="1438"/>
      <c r="B52" s="1438"/>
      <c r="C52" s="1438"/>
      <c r="D52" s="1439"/>
      <c r="E52" s="1439"/>
      <c r="F52" s="1439"/>
      <c r="G52" s="1438"/>
      <c r="H52" s="1438"/>
      <c r="I52" s="1438"/>
    </row>
    <row r="53" spans="1:9" ht="24.6">
      <c r="A53" s="1438"/>
      <c r="B53" s="1438"/>
      <c r="C53" s="1438"/>
      <c r="D53" s="1439"/>
      <c r="E53" s="1439"/>
      <c r="F53" s="1439"/>
      <c r="G53" s="1438"/>
      <c r="H53" s="1438"/>
      <c r="I53" s="1438"/>
    </row>
    <row r="54" spans="1:9" ht="24.6">
      <c r="A54" s="1438"/>
      <c r="B54" s="1438"/>
      <c r="C54" s="1438"/>
      <c r="D54" s="1439"/>
      <c r="E54" s="1439"/>
      <c r="F54" s="1439"/>
      <c r="G54" s="1438"/>
      <c r="H54" s="1438"/>
      <c r="I54" s="1438"/>
    </row>
    <row r="55" spans="1:9" ht="24.6">
      <c r="A55" s="1438"/>
      <c r="B55" s="1438"/>
      <c r="C55" s="1438"/>
      <c r="D55" s="1439"/>
      <c r="E55" s="1439"/>
      <c r="F55" s="1439"/>
      <c r="G55" s="1438"/>
      <c r="H55" s="1438"/>
      <c r="I55" s="1438"/>
    </row>
    <row r="56" spans="1:9" ht="24.6">
      <c r="A56" s="1438"/>
      <c r="B56" s="1438"/>
      <c r="C56" s="1438"/>
      <c r="D56" s="1439"/>
      <c r="E56" s="1439"/>
      <c r="F56" s="1439"/>
      <c r="G56" s="1438"/>
      <c r="H56" s="1438"/>
      <c r="I56" s="1438"/>
    </row>
    <row r="57" spans="1:9" ht="24.6">
      <c r="A57" s="1438"/>
      <c r="B57" s="1438"/>
      <c r="C57" s="1438"/>
      <c r="D57" s="1439"/>
      <c r="E57" s="1439"/>
      <c r="F57" s="1439"/>
      <c r="G57" s="1438"/>
      <c r="H57" s="1438"/>
      <c r="I57" s="1438"/>
    </row>
    <row r="58" spans="1:9" ht="24.6">
      <c r="A58" s="1438"/>
      <c r="B58" s="1438"/>
      <c r="C58" s="1438"/>
      <c r="D58" s="1439"/>
      <c r="E58" s="1439"/>
      <c r="F58" s="1439"/>
      <c r="G58" s="1438"/>
      <c r="H58" s="1438"/>
      <c r="I58" s="1438"/>
    </row>
    <row r="59" spans="1:9" ht="24.6">
      <c r="A59" s="1438"/>
      <c r="B59" s="1438"/>
      <c r="C59" s="1438"/>
      <c r="D59" s="1439"/>
      <c r="E59" s="1439"/>
      <c r="F59" s="1439"/>
      <c r="G59" s="1438"/>
      <c r="H59" s="1438"/>
      <c r="I59" s="1438"/>
    </row>
    <row r="60" spans="1:9" ht="24.6">
      <c r="A60" s="1438"/>
      <c r="B60" s="1438"/>
      <c r="C60" s="1438"/>
      <c r="D60" s="1439"/>
      <c r="E60" s="1439"/>
      <c r="F60" s="1439"/>
      <c r="G60" s="1438"/>
      <c r="H60" s="1438"/>
      <c r="I60" s="1438"/>
    </row>
    <row r="61" spans="1:9" ht="24.6">
      <c r="A61" s="1438"/>
      <c r="B61" s="1438"/>
      <c r="C61" s="1438"/>
      <c r="D61" s="1439"/>
      <c r="E61" s="1439"/>
      <c r="F61" s="1439"/>
      <c r="G61" s="1438"/>
      <c r="H61" s="1438"/>
      <c r="I61" s="1438"/>
    </row>
    <row r="62" spans="1:9" ht="24.6">
      <c r="A62" s="1438"/>
      <c r="B62" s="1438"/>
      <c r="C62" s="1438"/>
      <c r="D62" s="1439"/>
      <c r="E62" s="1439"/>
      <c r="F62" s="1439"/>
      <c r="G62" s="1438"/>
      <c r="H62" s="1438"/>
      <c r="I62" s="1438"/>
    </row>
    <row r="63" spans="1:9" ht="24.6">
      <c r="A63" s="1438"/>
      <c r="B63" s="1438"/>
      <c r="C63" s="1438"/>
      <c r="D63" s="1439"/>
      <c r="E63" s="1439"/>
      <c r="F63" s="1439"/>
      <c r="G63" s="1438"/>
      <c r="H63" s="1438"/>
      <c r="I63" s="1438"/>
    </row>
    <row r="64" spans="1:9" ht="24.6">
      <c r="A64" s="1438"/>
      <c r="B64" s="1438"/>
      <c r="C64" s="1438"/>
      <c r="D64" s="1439"/>
      <c r="E64" s="1439"/>
      <c r="F64" s="1439"/>
      <c r="G64" s="1438"/>
      <c r="H64" s="1438"/>
      <c r="I64" s="1438"/>
    </row>
    <row r="65" spans="1:9" ht="24.6">
      <c r="A65" s="1438"/>
      <c r="B65" s="1438"/>
      <c r="C65" s="1438"/>
      <c r="D65" s="1439"/>
      <c r="E65" s="1439"/>
      <c r="F65" s="1439"/>
      <c r="G65" s="1438"/>
      <c r="H65" s="1438"/>
      <c r="I65" s="1438"/>
    </row>
    <row r="66" spans="1:9" ht="24.6">
      <c r="A66" s="1438"/>
      <c r="B66" s="1438"/>
      <c r="C66" s="1438"/>
      <c r="D66" s="1439"/>
      <c r="E66" s="1439"/>
      <c r="F66" s="1439"/>
      <c r="G66" s="1438"/>
      <c r="H66" s="1438"/>
      <c r="I66" s="1438"/>
    </row>
    <row r="67" spans="1:9" ht="24.6">
      <c r="A67" s="1438"/>
      <c r="B67" s="1438"/>
      <c r="C67" s="1438"/>
      <c r="D67" s="1439"/>
      <c r="E67" s="1439"/>
      <c r="F67" s="1439"/>
      <c r="G67" s="1438"/>
      <c r="H67" s="1438"/>
      <c r="I67" s="1438"/>
    </row>
    <row r="68" spans="1:9" ht="24.6">
      <c r="A68" s="1438"/>
      <c r="B68" s="1438"/>
      <c r="C68" s="1438"/>
      <c r="D68" s="1439"/>
      <c r="E68" s="1439"/>
      <c r="F68" s="1439"/>
      <c r="G68" s="1438"/>
      <c r="H68" s="1438"/>
      <c r="I68" s="1438"/>
    </row>
    <row r="69" spans="1:9" ht="24.6">
      <c r="A69" s="1438"/>
      <c r="B69" s="1438"/>
      <c r="C69" s="1438"/>
      <c r="D69" s="1439"/>
      <c r="E69" s="1439"/>
      <c r="F69" s="1439"/>
      <c r="G69" s="1438"/>
      <c r="H69" s="1438"/>
      <c r="I69" s="1438"/>
    </row>
    <row r="70" spans="1:9" ht="24.6">
      <c r="A70" s="1438"/>
      <c r="B70" s="1438"/>
      <c r="C70" s="1438"/>
      <c r="D70" s="1439"/>
      <c r="E70" s="1439"/>
      <c r="F70" s="1439"/>
      <c r="G70" s="1438"/>
      <c r="H70" s="1438"/>
      <c r="I70" s="1438"/>
    </row>
    <row r="71" spans="1:9" ht="24.6">
      <c r="A71" s="1438"/>
      <c r="B71" s="1438"/>
      <c r="C71" s="1438"/>
      <c r="D71" s="1439"/>
      <c r="E71" s="1439"/>
      <c r="F71" s="1439"/>
      <c r="G71" s="1438"/>
      <c r="H71" s="1438"/>
      <c r="I71" s="1438"/>
    </row>
    <row r="72" spans="1:9" ht="24.6">
      <c r="A72" s="1438"/>
      <c r="B72" s="1438"/>
      <c r="C72" s="1438"/>
      <c r="D72" s="1439"/>
      <c r="E72" s="1439"/>
      <c r="F72" s="1439"/>
      <c r="G72" s="1438"/>
      <c r="H72" s="1438"/>
      <c r="I72" s="1438"/>
    </row>
    <row r="73" spans="1:9" ht="24.6">
      <c r="A73" s="1438"/>
      <c r="B73" s="1438"/>
      <c r="C73" s="1438"/>
      <c r="D73" s="1439"/>
      <c r="E73" s="1439"/>
      <c r="F73" s="1439"/>
      <c r="G73" s="1438"/>
      <c r="H73" s="1438"/>
      <c r="I73" s="1438"/>
    </row>
    <row r="74" spans="1:9" ht="24.6">
      <c r="A74" s="1438"/>
      <c r="B74" s="1438"/>
      <c r="C74" s="1438"/>
      <c r="D74" s="1439"/>
      <c r="E74" s="1439"/>
      <c r="F74" s="1439"/>
      <c r="G74" s="1438"/>
      <c r="H74" s="1438"/>
      <c r="I74" s="1438"/>
    </row>
    <row r="75" spans="1:9" ht="24.6">
      <c r="A75" s="1438"/>
      <c r="B75" s="1438"/>
      <c r="C75" s="1438"/>
      <c r="D75" s="1439"/>
      <c r="E75" s="1439"/>
      <c r="F75" s="1439"/>
      <c r="G75" s="1438"/>
      <c r="H75" s="1438"/>
      <c r="I75" s="1438"/>
    </row>
    <row r="76" spans="1:9" ht="24.6">
      <c r="A76" s="1438"/>
      <c r="B76" s="1438"/>
      <c r="C76" s="1438"/>
      <c r="D76" s="1439"/>
      <c r="E76" s="1439"/>
      <c r="F76" s="1439"/>
      <c r="G76" s="1438"/>
      <c r="H76" s="1438"/>
      <c r="I76" s="1438"/>
    </row>
    <row r="77" spans="1:9" ht="24.6">
      <c r="A77" s="1438"/>
      <c r="B77" s="1438"/>
      <c r="C77" s="1438"/>
      <c r="D77" s="1439"/>
      <c r="E77" s="1439"/>
      <c r="F77" s="1439"/>
      <c r="G77" s="1438"/>
      <c r="H77" s="1438"/>
      <c r="I77" s="1438"/>
    </row>
    <row r="78" spans="1:9" ht="24.6">
      <c r="A78" s="1438"/>
      <c r="B78" s="1438"/>
      <c r="C78" s="1438"/>
      <c r="D78" s="1439"/>
      <c r="E78" s="1439"/>
      <c r="F78" s="1439"/>
      <c r="G78" s="1438"/>
      <c r="H78" s="1438"/>
      <c r="I78" s="1438"/>
    </row>
    <row r="79" spans="1:9" ht="24.6">
      <c r="A79" s="1438"/>
      <c r="B79" s="1438"/>
      <c r="C79" s="1438"/>
      <c r="D79" s="1439"/>
      <c r="E79" s="1439"/>
      <c r="F79" s="1439"/>
      <c r="G79" s="1438"/>
      <c r="H79" s="1438"/>
      <c r="I79" s="1438"/>
    </row>
    <row r="80" spans="1:9" ht="24.6">
      <c r="A80" s="1438"/>
      <c r="B80" s="1438"/>
      <c r="C80" s="1438"/>
      <c r="D80" s="1439"/>
      <c r="E80" s="1439"/>
      <c r="F80" s="1439"/>
      <c r="G80" s="1438"/>
      <c r="H80" s="1438"/>
      <c r="I80" s="1438"/>
    </row>
    <row r="81" spans="1:9" ht="24.6">
      <c r="A81" s="1438"/>
      <c r="B81" s="1438"/>
      <c r="C81" s="1438"/>
      <c r="D81" s="1439"/>
      <c r="E81" s="1439"/>
      <c r="F81" s="1439"/>
      <c r="G81" s="1438"/>
      <c r="H81" s="1438"/>
      <c r="I81" s="1438"/>
    </row>
    <row r="82" spans="1:9" ht="24.6">
      <c r="A82" s="1438"/>
      <c r="B82" s="1438"/>
      <c r="C82" s="1438"/>
      <c r="D82" s="1439"/>
      <c r="E82" s="1439"/>
      <c r="F82" s="1439"/>
      <c r="G82" s="1438"/>
      <c r="H82" s="1438"/>
      <c r="I82" s="1438"/>
    </row>
    <row r="83" spans="1:9" ht="24.6">
      <c r="A83" s="1438"/>
      <c r="B83" s="1438"/>
      <c r="C83" s="1438"/>
      <c r="D83" s="1439"/>
      <c r="E83" s="1439"/>
      <c r="F83" s="1439"/>
      <c r="G83" s="1438"/>
      <c r="H83" s="1438"/>
      <c r="I83" s="1438"/>
    </row>
    <row r="84" spans="1:9" ht="24.6">
      <c r="A84" s="1438"/>
      <c r="B84" s="1438"/>
      <c r="C84" s="1438"/>
      <c r="D84" s="1439"/>
      <c r="E84" s="1439"/>
      <c r="F84" s="1439"/>
      <c r="G84" s="1438"/>
      <c r="H84" s="1438"/>
      <c r="I84" s="1438"/>
    </row>
    <row r="85" spans="1:9" ht="24.6">
      <c r="A85" s="1438"/>
      <c r="B85" s="1438"/>
      <c r="C85" s="1438"/>
      <c r="D85" s="1439"/>
      <c r="E85" s="1439"/>
      <c r="F85" s="1439"/>
      <c r="G85" s="1438"/>
      <c r="H85" s="1438"/>
      <c r="I85" s="1438"/>
    </row>
    <row r="86" spans="1:9" ht="24.6">
      <c r="A86" s="1438"/>
      <c r="B86" s="1438"/>
      <c r="C86" s="1438"/>
      <c r="D86" s="1439"/>
      <c r="E86" s="1439"/>
      <c r="F86" s="1439"/>
      <c r="G86" s="1438"/>
      <c r="H86" s="1438"/>
      <c r="I86" s="1438"/>
    </row>
    <row r="87" spans="1:9" ht="24.6">
      <c r="A87" s="1438"/>
      <c r="B87" s="1438"/>
      <c r="C87" s="1438"/>
      <c r="D87" s="1439"/>
      <c r="E87" s="1439"/>
      <c r="F87" s="1439"/>
      <c r="G87" s="1438"/>
      <c r="H87" s="1438"/>
      <c r="I87" s="1438"/>
    </row>
    <row r="88" spans="1:9" ht="24.6">
      <c r="A88" s="1438"/>
      <c r="B88" s="1438"/>
      <c r="C88" s="1438"/>
      <c r="D88" s="1439"/>
      <c r="E88" s="1439"/>
      <c r="F88" s="1439"/>
      <c r="G88" s="1438"/>
      <c r="H88" s="1438"/>
      <c r="I88" s="1438"/>
    </row>
    <row r="89" spans="1:9" ht="24.6">
      <c r="A89" s="1438"/>
      <c r="B89" s="1438"/>
      <c r="C89" s="1438"/>
      <c r="D89" s="1439"/>
      <c r="E89" s="1439"/>
      <c r="F89" s="1439"/>
      <c r="G89" s="1438"/>
      <c r="H89" s="1438"/>
      <c r="I89" s="1438"/>
    </row>
    <row r="90" spans="1:9" ht="24.6">
      <c r="A90" s="1438"/>
      <c r="B90" s="1438"/>
      <c r="C90" s="1438"/>
      <c r="D90" s="1439"/>
      <c r="E90" s="1439"/>
      <c r="F90" s="1439"/>
      <c r="G90" s="1438"/>
      <c r="H90" s="1438"/>
      <c r="I90" s="1438"/>
    </row>
    <row r="91" spans="1:9" ht="24.6">
      <c r="A91" s="1438"/>
      <c r="B91" s="1438"/>
      <c r="C91" s="1438"/>
      <c r="D91" s="1439"/>
      <c r="E91" s="1439"/>
      <c r="F91" s="1439"/>
      <c r="G91" s="1438"/>
      <c r="H91" s="1438"/>
      <c r="I91" s="1438"/>
    </row>
    <row r="92" spans="1:9" ht="24.6">
      <c r="A92" s="1438"/>
      <c r="B92" s="1438"/>
      <c r="C92" s="1438"/>
      <c r="D92" s="1439"/>
      <c r="E92" s="1439"/>
      <c r="F92" s="1439"/>
      <c r="G92" s="1438"/>
      <c r="H92" s="1438"/>
      <c r="I92" s="1438"/>
    </row>
    <row r="93" spans="1:9" ht="24.6">
      <c r="A93" s="1438"/>
      <c r="B93" s="1438"/>
      <c r="C93" s="1438"/>
      <c r="D93" s="1439"/>
      <c r="E93" s="1439"/>
      <c r="F93" s="1439"/>
      <c r="G93" s="1438"/>
      <c r="H93" s="1438"/>
      <c r="I93" s="1438"/>
    </row>
    <row r="94" spans="1:9" ht="24.6">
      <c r="A94" s="1438"/>
      <c r="B94" s="1438"/>
      <c r="C94" s="1438"/>
      <c r="D94" s="1439"/>
      <c r="E94" s="1439"/>
      <c r="F94" s="1439"/>
      <c r="G94" s="1438"/>
      <c r="H94" s="1438"/>
      <c r="I94" s="1438"/>
    </row>
    <row r="95" spans="1:9" ht="24.6">
      <c r="A95" s="1438"/>
      <c r="B95" s="1438"/>
      <c r="C95" s="1438"/>
      <c r="D95" s="1439"/>
      <c r="E95" s="1439"/>
      <c r="F95" s="1439"/>
      <c r="G95" s="1438"/>
      <c r="H95" s="1438"/>
      <c r="I95" s="1438"/>
    </row>
    <row r="96" spans="1:9" ht="24.6">
      <c r="A96" s="1438"/>
      <c r="B96" s="1438"/>
      <c r="C96" s="1438"/>
      <c r="D96" s="1439"/>
      <c r="E96" s="1439"/>
      <c r="F96" s="1439"/>
      <c r="G96" s="1438"/>
      <c r="H96" s="1438"/>
      <c r="I96" s="1438"/>
    </row>
    <row r="97" spans="1:9" ht="24.6">
      <c r="A97" s="1438"/>
      <c r="B97" s="1438"/>
      <c r="C97" s="1438"/>
      <c r="D97" s="1439"/>
      <c r="E97" s="1439"/>
      <c r="F97" s="1439"/>
      <c r="G97" s="1438"/>
      <c r="H97" s="1438"/>
      <c r="I97" s="1438"/>
    </row>
    <row r="98" spans="1:9" ht="24.6">
      <c r="A98" s="1438"/>
      <c r="B98" s="1438"/>
      <c r="C98" s="1438"/>
      <c r="D98" s="1439"/>
      <c r="E98" s="1439"/>
      <c r="F98" s="1439"/>
      <c r="G98" s="1438"/>
      <c r="H98" s="1438"/>
      <c r="I98" s="1438"/>
    </row>
    <row r="99" spans="1:9" ht="24.6">
      <c r="A99" s="1438"/>
      <c r="B99" s="1438"/>
      <c r="C99" s="1438"/>
      <c r="D99" s="1439"/>
      <c r="E99" s="1439"/>
      <c r="F99" s="1439"/>
      <c r="G99" s="1438"/>
      <c r="H99" s="1438"/>
      <c r="I99" s="1438"/>
    </row>
    <row r="100" spans="1:9" ht="24.6">
      <c r="A100" s="1438"/>
      <c r="B100" s="1438"/>
      <c r="C100" s="1438"/>
      <c r="D100" s="1439"/>
      <c r="E100" s="1439"/>
      <c r="F100" s="1439"/>
      <c r="G100" s="1438"/>
      <c r="H100" s="1438"/>
      <c r="I100" s="1438"/>
    </row>
    <row r="101" spans="1:9" ht="24.6">
      <c r="A101" s="1438"/>
      <c r="B101" s="1438"/>
      <c r="C101" s="1438"/>
      <c r="D101" s="1439"/>
      <c r="E101" s="1439"/>
      <c r="F101" s="1439"/>
      <c r="G101" s="1438"/>
      <c r="H101" s="1438"/>
      <c r="I101" s="1438"/>
    </row>
    <row r="102" spans="1:9" ht="24.6">
      <c r="A102" s="1438"/>
      <c r="B102" s="1438"/>
      <c r="C102" s="1438"/>
      <c r="D102" s="1439"/>
      <c r="E102" s="1439"/>
      <c r="F102" s="1439"/>
      <c r="G102" s="1438"/>
      <c r="H102" s="1438"/>
      <c r="I102" s="1438"/>
    </row>
    <row r="103" spans="1:9" ht="24.6">
      <c r="A103" s="1438"/>
      <c r="B103" s="1438"/>
      <c r="C103" s="1438"/>
      <c r="D103" s="1439"/>
      <c r="E103" s="1439"/>
      <c r="F103" s="1439"/>
      <c r="G103" s="1438"/>
      <c r="H103" s="1438"/>
      <c r="I103" s="1438"/>
    </row>
    <row r="104" spans="1:9" ht="24.6">
      <c r="A104" s="1438"/>
      <c r="B104" s="1438"/>
      <c r="C104" s="1438"/>
      <c r="D104" s="1439"/>
      <c r="E104" s="1439"/>
      <c r="F104" s="1439"/>
      <c r="G104" s="1438"/>
      <c r="H104" s="1438"/>
      <c r="I104" s="1438"/>
    </row>
    <row r="105" spans="1:9" ht="24.6">
      <c r="A105" s="1438"/>
      <c r="B105" s="1438"/>
      <c r="C105" s="1438"/>
      <c r="D105" s="1439"/>
      <c r="E105" s="1439"/>
      <c r="F105" s="1439"/>
      <c r="G105" s="1438"/>
      <c r="H105" s="1438"/>
      <c r="I105" s="1438"/>
    </row>
    <row r="106" spans="1:9" ht="24.6">
      <c r="A106" s="1438"/>
      <c r="B106" s="1438"/>
      <c r="C106" s="1438"/>
      <c r="D106" s="1439"/>
      <c r="E106" s="1439"/>
      <c r="F106" s="1439"/>
      <c r="G106" s="1438"/>
      <c r="H106" s="1438"/>
      <c r="I106" s="1438"/>
    </row>
    <row r="107" spans="1:9" ht="24.6">
      <c r="A107" s="1438"/>
      <c r="B107" s="1438"/>
      <c r="C107" s="1438"/>
      <c r="D107" s="1439"/>
      <c r="E107" s="1439"/>
      <c r="F107" s="1439"/>
      <c r="G107" s="1438"/>
      <c r="H107" s="1438"/>
      <c r="I107" s="1438"/>
    </row>
    <row r="108" spans="1:9" ht="24.6">
      <c r="A108" s="1438"/>
      <c r="B108" s="1438"/>
      <c r="C108" s="1438"/>
      <c r="D108" s="1439"/>
      <c r="E108" s="1439"/>
      <c r="F108" s="1439"/>
      <c r="G108" s="1438"/>
      <c r="H108" s="1438"/>
      <c r="I108" s="1438"/>
    </row>
    <row r="109" spans="1:9" ht="24.6">
      <c r="A109" s="1438"/>
      <c r="B109" s="1438"/>
      <c r="C109" s="1438"/>
      <c r="D109" s="1439"/>
      <c r="E109" s="1439"/>
      <c r="F109" s="1439"/>
      <c r="G109" s="1438"/>
      <c r="H109" s="1438"/>
      <c r="I109" s="1438"/>
    </row>
    <row r="110" spans="1:9" ht="24.6">
      <c r="A110" s="1438"/>
      <c r="B110" s="1438"/>
      <c r="C110" s="1438"/>
      <c r="D110" s="1439"/>
      <c r="E110" s="1439"/>
      <c r="F110" s="1439"/>
      <c r="G110" s="1438"/>
      <c r="H110" s="1438"/>
      <c r="I110" s="1438"/>
    </row>
    <row r="111" spans="1:9" ht="24.6">
      <c r="A111" s="1438"/>
      <c r="B111" s="1438"/>
      <c r="C111" s="1438"/>
      <c r="D111" s="1439"/>
      <c r="E111" s="1439"/>
      <c r="F111" s="1439"/>
      <c r="G111" s="1438"/>
      <c r="H111" s="1438"/>
      <c r="I111" s="1438"/>
    </row>
    <row r="112" spans="1:9" ht="24.6">
      <c r="A112" s="1438"/>
      <c r="B112" s="1438"/>
      <c r="C112" s="1438"/>
      <c r="D112" s="1439"/>
      <c r="E112" s="1439"/>
      <c r="F112" s="1439"/>
      <c r="G112" s="1438"/>
      <c r="H112" s="1438"/>
      <c r="I112" s="1438"/>
    </row>
    <row r="113" spans="1:9" ht="24.6">
      <c r="A113" s="1438"/>
      <c r="B113" s="1438"/>
      <c r="C113" s="1438"/>
      <c r="D113" s="1439"/>
      <c r="E113" s="1439"/>
      <c r="F113" s="1439"/>
      <c r="G113" s="1438"/>
      <c r="H113" s="1438"/>
      <c r="I113" s="1438"/>
    </row>
    <row r="114" spans="1:9" ht="24.6">
      <c r="A114" s="1438"/>
      <c r="B114" s="1438"/>
      <c r="C114" s="1438"/>
      <c r="D114" s="1439"/>
      <c r="E114" s="1439"/>
      <c r="F114" s="1439"/>
      <c r="G114" s="1438"/>
      <c r="H114" s="1438"/>
      <c r="I114" s="1438"/>
    </row>
    <row r="115" spans="1:9" ht="24.6">
      <c r="A115" s="1438"/>
      <c r="B115" s="1438"/>
      <c r="C115" s="1438"/>
      <c r="D115" s="1439"/>
      <c r="E115" s="1439"/>
      <c r="F115" s="1439"/>
      <c r="G115" s="1438"/>
      <c r="H115" s="1438"/>
      <c r="I115" s="1438"/>
    </row>
    <row r="116" spans="1:9" ht="24.6">
      <c r="A116" s="1438"/>
      <c r="B116" s="1438"/>
      <c r="C116" s="1438"/>
      <c r="D116" s="1439"/>
      <c r="E116" s="1439"/>
      <c r="F116" s="1439"/>
      <c r="G116" s="1438"/>
      <c r="H116" s="1438"/>
      <c r="I116" s="1438"/>
    </row>
    <row r="117" spans="1:9" ht="24.6">
      <c r="A117" s="1438"/>
      <c r="B117" s="1438"/>
      <c r="C117" s="1438"/>
      <c r="D117" s="1439"/>
      <c r="E117" s="1439"/>
      <c r="F117" s="1439"/>
      <c r="G117" s="1438"/>
      <c r="H117" s="1438"/>
      <c r="I117" s="1438"/>
    </row>
    <row r="118" spans="1:9" ht="24.6">
      <c r="A118" s="1438"/>
      <c r="B118" s="1438"/>
      <c r="C118" s="1438"/>
      <c r="D118" s="1439"/>
      <c r="E118" s="1439"/>
      <c r="F118" s="1439"/>
      <c r="G118" s="1438"/>
      <c r="H118" s="1438"/>
      <c r="I118" s="1438"/>
    </row>
    <row r="119" spans="1:9" ht="24.6">
      <c r="A119" s="1438"/>
      <c r="B119" s="1438"/>
      <c r="C119" s="1438"/>
      <c r="D119" s="1439"/>
      <c r="E119" s="1439"/>
      <c r="F119" s="1439"/>
      <c r="G119" s="1438"/>
      <c r="H119" s="1438"/>
      <c r="I119" s="1438"/>
    </row>
    <row r="120" spans="1:9" ht="24.6">
      <c r="A120" s="1438"/>
      <c r="B120" s="1438"/>
      <c r="C120" s="1438"/>
      <c r="D120" s="1439"/>
      <c r="E120" s="1439"/>
      <c r="F120" s="1439"/>
      <c r="G120" s="1438"/>
      <c r="H120" s="1438"/>
      <c r="I120" s="1438"/>
    </row>
    <row r="121" spans="1:9" ht="24.6">
      <c r="A121" s="1438"/>
      <c r="B121" s="1438"/>
      <c r="C121" s="1438"/>
      <c r="D121" s="1439"/>
      <c r="E121" s="1439"/>
      <c r="F121" s="1439"/>
      <c r="G121" s="1438"/>
      <c r="H121" s="1438"/>
      <c r="I121" s="1438"/>
    </row>
    <row r="122" spans="1:9" ht="24.6">
      <c r="A122" s="1438"/>
      <c r="B122" s="1438"/>
      <c r="C122" s="1438"/>
      <c r="D122" s="1439"/>
      <c r="E122" s="1439"/>
      <c r="F122" s="1439"/>
      <c r="G122" s="1438"/>
      <c r="H122" s="1438"/>
      <c r="I122" s="1438"/>
    </row>
    <row r="123" spans="1:9" ht="24.6">
      <c r="A123" s="1438"/>
      <c r="B123" s="1438"/>
      <c r="C123" s="1438"/>
      <c r="D123" s="1439"/>
      <c r="E123" s="1439"/>
      <c r="F123" s="1439"/>
      <c r="G123" s="1438"/>
      <c r="H123" s="1438"/>
      <c r="I123" s="1438"/>
    </row>
    <row r="124" spans="1:9" ht="24.6">
      <c r="A124" s="1438"/>
      <c r="B124" s="1438"/>
      <c r="C124" s="1438"/>
      <c r="D124" s="1439"/>
      <c r="E124" s="1439"/>
      <c r="F124" s="1439"/>
      <c r="G124" s="1438"/>
      <c r="H124" s="1438"/>
      <c r="I124" s="1438"/>
    </row>
    <row r="125" spans="1:9" ht="24.6">
      <c r="A125" s="1438"/>
      <c r="B125" s="1438"/>
      <c r="C125" s="1438"/>
      <c r="D125" s="1439"/>
      <c r="E125" s="1439"/>
      <c r="F125" s="1439"/>
      <c r="G125" s="1438"/>
      <c r="H125" s="1438"/>
      <c r="I125" s="1438"/>
    </row>
    <row r="126" spans="1:9" ht="24.6">
      <c r="A126" s="1438"/>
      <c r="B126" s="1438"/>
      <c r="C126" s="1438"/>
      <c r="D126" s="1439"/>
      <c r="E126" s="1439"/>
      <c r="F126" s="1439"/>
      <c r="G126" s="1438"/>
      <c r="H126" s="1438"/>
      <c r="I126" s="1438"/>
    </row>
    <row r="127" spans="1:9" ht="24.6">
      <c r="A127" s="1438"/>
      <c r="B127" s="1438"/>
      <c r="C127" s="1438"/>
      <c r="D127" s="1439"/>
      <c r="E127" s="1439"/>
      <c r="F127" s="1439"/>
      <c r="G127" s="1438"/>
      <c r="H127" s="1438"/>
      <c r="I127" s="1438"/>
    </row>
    <row r="128" spans="1:9" ht="24.6">
      <c r="A128" s="1438"/>
      <c r="B128" s="1438"/>
      <c r="C128" s="1438"/>
      <c r="D128" s="1439"/>
      <c r="E128" s="1439"/>
      <c r="F128" s="1439"/>
      <c r="G128" s="1438"/>
      <c r="H128" s="1438"/>
      <c r="I128" s="1438"/>
    </row>
    <row r="129" spans="1:9" ht="24.6">
      <c r="A129" s="1438"/>
      <c r="B129" s="1438"/>
      <c r="C129" s="1438"/>
      <c r="D129" s="1439"/>
      <c r="E129" s="1439"/>
      <c r="F129" s="1439"/>
      <c r="G129" s="1438"/>
      <c r="H129" s="1438"/>
      <c r="I129" s="1438"/>
    </row>
    <row r="130" spans="1:9" ht="24.6">
      <c r="A130" s="1438"/>
      <c r="B130" s="1438"/>
      <c r="C130" s="1438"/>
      <c r="D130" s="1439"/>
      <c r="E130" s="1439"/>
      <c r="F130" s="1439"/>
      <c r="G130" s="1438"/>
      <c r="H130" s="1438"/>
      <c r="I130" s="1438"/>
    </row>
    <row r="131" spans="1:9" ht="24.6">
      <c r="A131" s="1438"/>
      <c r="B131" s="1438"/>
      <c r="C131" s="1438"/>
      <c r="D131" s="1439"/>
      <c r="E131" s="1439"/>
      <c r="F131" s="1439"/>
      <c r="G131" s="1438"/>
      <c r="H131" s="1438"/>
      <c r="I131" s="1438"/>
    </row>
    <row r="132" spans="1:9" ht="24.6">
      <c r="A132" s="1438"/>
      <c r="B132" s="1438"/>
      <c r="C132" s="1438"/>
      <c r="D132" s="1439"/>
      <c r="E132" s="1439"/>
      <c r="F132" s="1439"/>
      <c r="G132" s="1438"/>
      <c r="H132" s="1438"/>
      <c r="I132" s="1438"/>
    </row>
    <row r="133" spans="1:9" ht="24.6">
      <c r="A133" s="1438"/>
      <c r="B133" s="1438"/>
      <c r="C133" s="1438"/>
      <c r="D133" s="1439"/>
      <c r="E133" s="1439"/>
      <c r="F133" s="1439"/>
      <c r="G133" s="1438"/>
      <c r="H133" s="1438"/>
      <c r="I133" s="1438"/>
    </row>
    <row r="134" spans="1:9" ht="24.6">
      <c r="A134" s="1438"/>
      <c r="B134" s="1438"/>
      <c r="C134" s="1438"/>
      <c r="D134" s="1439"/>
      <c r="E134" s="1439"/>
      <c r="F134" s="1439"/>
      <c r="G134" s="1438"/>
      <c r="H134" s="1438"/>
      <c r="I134" s="1438"/>
    </row>
    <row r="135" spans="1:9" ht="24.6">
      <c r="A135" s="1438"/>
      <c r="B135" s="1438"/>
      <c r="C135" s="1438"/>
      <c r="D135" s="1439"/>
      <c r="E135" s="1439"/>
      <c r="F135" s="1439"/>
      <c r="G135" s="1438"/>
      <c r="H135" s="1438"/>
      <c r="I135" s="1438"/>
    </row>
    <row r="136" spans="1:9" ht="24.6">
      <c r="A136" s="1438"/>
      <c r="B136" s="1438"/>
      <c r="C136" s="1438"/>
      <c r="D136" s="1439"/>
      <c r="E136" s="1439"/>
      <c r="F136" s="1439"/>
      <c r="G136" s="1438"/>
      <c r="H136" s="1438"/>
      <c r="I136" s="1438"/>
    </row>
    <row r="137" spans="1:9" ht="24.6">
      <c r="A137" s="1438"/>
      <c r="B137" s="1438"/>
      <c r="C137" s="1438"/>
      <c r="D137" s="1439"/>
      <c r="E137" s="1439"/>
      <c r="F137" s="1439"/>
      <c r="G137" s="1438"/>
      <c r="H137" s="1438"/>
      <c r="I137" s="1438"/>
    </row>
    <row r="138" spans="1:9" ht="24.6">
      <c r="A138" s="1438"/>
      <c r="B138" s="1438"/>
      <c r="C138" s="1438"/>
      <c r="D138" s="1439"/>
      <c r="E138" s="1439"/>
      <c r="F138" s="1439"/>
      <c r="G138" s="1438"/>
      <c r="H138" s="1438"/>
      <c r="I138" s="1438"/>
    </row>
    <row r="139" spans="1:9" ht="24.6">
      <c r="A139" s="1438"/>
      <c r="B139" s="1438"/>
      <c r="C139" s="1438"/>
      <c r="D139" s="1439"/>
      <c r="E139" s="1439"/>
      <c r="F139" s="1439"/>
      <c r="G139" s="1438"/>
      <c r="H139" s="1438"/>
      <c r="I139" s="1438"/>
    </row>
    <row r="140" spans="1:9" ht="24.6">
      <c r="A140" s="1438"/>
      <c r="B140" s="1438"/>
      <c r="C140" s="1438"/>
      <c r="D140" s="1439"/>
      <c r="E140" s="1439"/>
      <c r="F140" s="1439"/>
      <c r="G140" s="1438"/>
      <c r="H140" s="1438"/>
      <c r="I140" s="1438"/>
    </row>
    <row r="141" spans="1:9" ht="24.6">
      <c r="A141" s="1438"/>
      <c r="B141" s="1438"/>
      <c r="C141" s="1438"/>
      <c r="D141" s="1439"/>
      <c r="E141" s="1439"/>
      <c r="F141" s="1439"/>
      <c r="G141" s="1438"/>
      <c r="H141" s="1438"/>
      <c r="I141" s="1438"/>
    </row>
    <row r="142" spans="1:9" ht="24.6">
      <c r="A142" s="1438"/>
      <c r="B142" s="1438"/>
      <c r="C142" s="1438"/>
      <c r="D142" s="1439"/>
      <c r="E142" s="1439"/>
      <c r="F142" s="1439"/>
      <c r="G142" s="1438"/>
      <c r="H142" s="1438"/>
      <c r="I142" s="1438"/>
    </row>
    <row r="143" spans="1:9" ht="24.6">
      <c r="A143" s="1438"/>
      <c r="B143" s="1438"/>
      <c r="C143" s="1438"/>
      <c r="D143" s="1439"/>
      <c r="E143" s="1439"/>
      <c r="F143" s="1439"/>
      <c r="G143" s="1438"/>
      <c r="H143" s="1438"/>
      <c r="I143" s="1438"/>
    </row>
    <row r="144" spans="1:9" ht="24.6">
      <c r="A144" s="1438"/>
      <c r="B144" s="1438"/>
      <c r="C144" s="1438"/>
      <c r="D144" s="1439"/>
      <c r="E144" s="1439"/>
      <c r="F144" s="1439"/>
      <c r="G144" s="1438"/>
      <c r="H144" s="1438"/>
      <c r="I144" s="1438"/>
    </row>
    <row r="145" spans="1:9" ht="24.6">
      <c r="A145" s="1438"/>
      <c r="B145" s="1438"/>
      <c r="C145" s="1438"/>
      <c r="D145" s="1439"/>
      <c r="E145" s="1439"/>
      <c r="F145" s="1439"/>
      <c r="G145" s="1438"/>
      <c r="H145" s="1438"/>
      <c r="I145" s="1438"/>
    </row>
    <row r="146" spans="1:9" ht="24.6">
      <c r="A146" s="1438"/>
      <c r="B146" s="1438"/>
      <c r="C146" s="1438"/>
      <c r="D146" s="1439"/>
      <c r="E146" s="1439"/>
      <c r="F146" s="1439"/>
      <c r="G146" s="1438"/>
      <c r="H146" s="1438"/>
      <c r="I146" s="1438"/>
    </row>
    <row r="147" spans="1:9" ht="24.6">
      <c r="A147" s="1438"/>
      <c r="B147" s="1438"/>
      <c r="C147" s="1438"/>
      <c r="D147" s="1439"/>
      <c r="E147" s="1439"/>
      <c r="F147" s="1439"/>
      <c r="G147" s="1438"/>
      <c r="H147" s="1438"/>
      <c r="I147" s="1438"/>
    </row>
    <row r="148" spans="1:9" ht="24.6">
      <c r="A148" s="1438"/>
      <c r="B148" s="1438"/>
      <c r="C148" s="1438"/>
      <c r="D148" s="1439"/>
      <c r="E148" s="1439"/>
      <c r="F148" s="1439"/>
      <c r="G148" s="1438"/>
      <c r="H148" s="1438"/>
      <c r="I148" s="1438"/>
    </row>
    <row r="149" spans="1:9" ht="24.6">
      <c r="A149" s="1438"/>
      <c r="B149" s="1438"/>
      <c r="C149" s="1438"/>
      <c r="D149" s="1439"/>
      <c r="E149" s="1439"/>
      <c r="F149" s="1439"/>
      <c r="G149" s="1438"/>
      <c r="H149" s="1438"/>
      <c r="I149" s="1438"/>
    </row>
    <row r="150" spans="1:9" ht="24.6">
      <c r="A150" s="1438"/>
      <c r="B150" s="1438"/>
      <c r="C150" s="1438"/>
      <c r="D150" s="1439"/>
      <c r="E150" s="1439"/>
      <c r="F150" s="1439"/>
      <c r="G150" s="1438"/>
      <c r="H150" s="1438"/>
      <c r="I150" s="1438"/>
    </row>
    <row r="151" spans="1:9" ht="24.6">
      <c r="A151" s="1438"/>
      <c r="B151" s="1438"/>
      <c r="C151" s="1438"/>
      <c r="D151" s="1439"/>
      <c r="E151" s="1439"/>
      <c r="F151" s="1439"/>
      <c r="G151" s="1438"/>
      <c r="H151" s="1438"/>
      <c r="I151" s="1438"/>
    </row>
    <row r="152" spans="1:9" ht="24.6">
      <c r="A152" s="1438"/>
      <c r="B152" s="1438"/>
      <c r="C152" s="1438"/>
      <c r="D152" s="1439"/>
      <c r="E152" s="1439"/>
      <c r="F152" s="1439"/>
      <c r="G152" s="1438"/>
      <c r="H152" s="1438"/>
      <c r="I152" s="1438"/>
    </row>
    <row r="153" spans="1:9" ht="24.6">
      <c r="A153" s="1438"/>
      <c r="B153" s="1438"/>
      <c r="C153" s="1438"/>
      <c r="D153" s="1439"/>
      <c r="E153" s="1439"/>
      <c r="F153" s="1439"/>
      <c r="G153" s="1438"/>
      <c r="H153" s="1438"/>
      <c r="I153" s="1438"/>
    </row>
    <row r="154" spans="1:9" ht="24.6">
      <c r="A154" s="1438"/>
      <c r="B154" s="1438"/>
      <c r="C154" s="1438"/>
      <c r="D154" s="1439"/>
      <c r="E154" s="1439"/>
      <c r="F154" s="1439"/>
      <c r="G154" s="1438"/>
      <c r="H154" s="1438"/>
      <c r="I154" s="1438"/>
    </row>
    <row r="155" spans="1:9" ht="24.6">
      <c r="A155" s="1438"/>
      <c r="B155" s="1438"/>
      <c r="C155" s="1438"/>
      <c r="D155" s="1439"/>
      <c r="E155" s="1439"/>
      <c r="F155" s="1439"/>
      <c r="G155" s="1438"/>
      <c r="H155" s="1438"/>
      <c r="I155" s="1438"/>
    </row>
    <row r="156" spans="1:9" ht="24.6">
      <c r="A156" s="1438"/>
      <c r="B156" s="1438"/>
      <c r="C156" s="1438"/>
      <c r="D156" s="1439"/>
      <c r="E156" s="1439"/>
      <c r="F156" s="1439"/>
      <c r="G156" s="1438"/>
      <c r="H156" s="1438"/>
      <c r="I156" s="1438"/>
    </row>
    <row r="157" spans="1:9" ht="24.6">
      <c r="A157" s="1438"/>
      <c r="B157" s="1438"/>
      <c r="C157" s="1438"/>
      <c r="D157" s="1439"/>
      <c r="E157" s="1439"/>
      <c r="F157" s="1439"/>
      <c r="G157" s="1438"/>
      <c r="H157" s="1438"/>
      <c r="I157" s="1438"/>
    </row>
    <row r="158" spans="1:9" ht="24.6">
      <c r="A158" s="1438"/>
      <c r="B158" s="1438"/>
      <c r="C158" s="1438"/>
      <c r="D158" s="1439"/>
      <c r="E158" s="1439"/>
      <c r="F158" s="1439"/>
      <c r="G158" s="1438"/>
      <c r="H158" s="1438"/>
      <c r="I158" s="1438"/>
    </row>
    <row r="159" spans="1:9" ht="24.6">
      <c r="A159" s="1438"/>
      <c r="B159" s="1438"/>
      <c r="C159" s="1438"/>
      <c r="D159" s="1439"/>
      <c r="E159" s="1439"/>
      <c r="F159" s="1439"/>
      <c r="G159" s="1438"/>
      <c r="H159" s="1438"/>
      <c r="I159" s="1438"/>
    </row>
    <row r="160" spans="1:9" ht="24.6">
      <c r="A160" s="1438"/>
      <c r="B160" s="1438"/>
      <c r="C160" s="1438"/>
      <c r="D160" s="1439"/>
      <c r="E160" s="1439"/>
      <c r="F160" s="1439"/>
      <c r="G160" s="1438"/>
      <c r="H160" s="1438"/>
      <c r="I160" s="1438"/>
    </row>
    <row r="161" spans="1:9" ht="24.6">
      <c r="A161" s="1438"/>
      <c r="B161" s="1438"/>
      <c r="C161" s="1438"/>
      <c r="D161" s="1439"/>
      <c r="E161" s="1439"/>
      <c r="F161" s="1439"/>
      <c r="G161" s="1438"/>
      <c r="H161" s="1438"/>
      <c r="I161" s="1438"/>
    </row>
    <row r="162" spans="1:9" ht="24.6">
      <c r="A162" s="1438"/>
      <c r="B162" s="1438"/>
      <c r="C162" s="1438"/>
      <c r="D162" s="1439"/>
      <c r="E162" s="1439"/>
      <c r="F162" s="1439"/>
      <c r="G162" s="1438"/>
      <c r="H162" s="1438"/>
      <c r="I162" s="1438"/>
    </row>
    <row r="163" spans="1:9" ht="24.6">
      <c r="A163" s="1438"/>
      <c r="B163" s="1438"/>
      <c r="C163" s="1438"/>
      <c r="D163" s="1439"/>
      <c r="E163" s="1439"/>
      <c r="F163" s="1439"/>
      <c r="G163" s="1438"/>
      <c r="H163" s="1438"/>
      <c r="I163" s="1438"/>
    </row>
    <row r="164" spans="1:9" ht="24.6">
      <c r="A164" s="1438"/>
      <c r="B164" s="1438"/>
      <c r="C164" s="1438"/>
      <c r="D164" s="1439"/>
      <c r="E164" s="1439"/>
      <c r="F164" s="1439"/>
      <c r="G164" s="1438"/>
      <c r="H164" s="1438"/>
      <c r="I164" s="1438"/>
    </row>
    <row r="165" spans="1:9" ht="24.6">
      <c r="A165" s="1438"/>
      <c r="B165" s="1438"/>
      <c r="C165" s="1438"/>
      <c r="D165" s="1439"/>
      <c r="E165" s="1439"/>
      <c r="F165" s="1439"/>
      <c r="G165" s="1438"/>
      <c r="H165" s="1438"/>
      <c r="I165" s="1438"/>
    </row>
    <row r="166" spans="1:9" ht="24.6">
      <c r="A166" s="1438"/>
      <c r="B166" s="1438"/>
      <c r="C166" s="1438"/>
      <c r="D166" s="1439"/>
      <c r="E166" s="1439"/>
      <c r="F166" s="1439"/>
      <c r="G166" s="1438"/>
      <c r="H166" s="1438"/>
      <c r="I166" s="1438"/>
    </row>
    <row r="167" spans="1:9" ht="24.6">
      <c r="A167" s="1438"/>
      <c r="B167" s="1438"/>
      <c r="C167" s="1438"/>
      <c r="D167" s="1439"/>
      <c r="E167" s="1439"/>
      <c r="F167" s="1439"/>
      <c r="G167" s="1438"/>
      <c r="H167" s="1438"/>
      <c r="I167" s="1438"/>
    </row>
    <row r="168" spans="1:9" ht="24.6">
      <c r="A168" s="1438"/>
      <c r="B168" s="1438"/>
      <c r="C168" s="1438"/>
      <c r="D168" s="1439"/>
      <c r="E168" s="1439"/>
      <c r="F168" s="1439"/>
      <c r="G168" s="1438"/>
      <c r="H168" s="1438"/>
      <c r="I168" s="1438"/>
    </row>
    <row r="169" spans="1:9" ht="24.6">
      <c r="A169" s="1438"/>
      <c r="B169" s="1438"/>
      <c r="C169" s="1438"/>
      <c r="D169" s="1439"/>
      <c r="E169" s="1439"/>
      <c r="F169" s="1439"/>
      <c r="G169" s="1438"/>
      <c r="H169" s="1438"/>
      <c r="I169" s="1438"/>
    </row>
    <row r="170" spans="1:9" ht="24.6">
      <c r="A170" s="1438"/>
      <c r="B170" s="1438"/>
      <c r="C170" s="1438"/>
      <c r="D170" s="1439"/>
      <c r="E170" s="1439"/>
      <c r="F170" s="1439"/>
      <c r="G170" s="1438"/>
      <c r="H170" s="1438"/>
      <c r="I170" s="1438"/>
    </row>
    <row r="171" spans="1:9" ht="24.6">
      <c r="A171" s="1438"/>
      <c r="B171" s="1438"/>
      <c r="C171" s="1438"/>
      <c r="D171" s="1439"/>
      <c r="E171" s="1439"/>
      <c r="F171" s="1439"/>
      <c r="G171" s="1438"/>
      <c r="H171" s="1438"/>
      <c r="I171" s="1438"/>
    </row>
    <row r="172" spans="1:9" ht="24.6">
      <c r="A172" s="1438"/>
      <c r="B172" s="1438"/>
      <c r="C172" s="1438"/>
      <c r="D172" s="1439"/>
      <c r="E172" s="1439"/>
      <c r="F172" s="1439"/>
      <c r="G172" s="1438"/>
      <c r="H172" s="1438"/>
      <c r="I172" s="1438"/>
    </row>
    <row r="173" spans="1:9" ht="24.6">
      <c r="A173" s="1438"/>
      <c r="B173" s="1438"/>
      <c r="C173" s="1438"/>
      <c r="D173" s="1439"/>
      <c r="E173" s="1439"/>
      <c r="F173" s="1439"/>
      <c r="G173" s="1438"/>
      <c r="H173" s="1438"/>
      <c r="I173" s="1438"/>
    </row>
    <row r="174" spans="1:9" ht="24.6">
      <c r="A174" s="1438"/>
      <c r="B174" s="1438"/>
      <c r="C174" s="1438"/>
      <c r="D174" s="1439"/>
      <c r="E174" s="1439"/>
      <c r="F174" s="1439"/>
      <c r="G174" s="1438"/>
      <c r="H174" s="1438"/>
      <c r="I174" s="1438"/>
    </row>
    <row r="175" spans="1:9" ht="24.6">
      <c r="A175" s="1438"/>
      <c r="B175" s="1438"/>
      <c r="C175" s="1438"/>
      <c r="D175" s="1439"/>
      <c r="E175" s="1439"/>
      <c r="F175" s="1439"/>
      <c r="G175" s="1438"/>
      <c r="H175" s="1438"/>
      <c r="I175" s="1438"/>
    </row>
    <row r="176" spans="1:9" ht="24.6">
      <c r="A176" s="1438"/>
      <c r="B176" s="1438"/>
      <c r="C176" s="1438"/>
      <c r="D176" s="1439"/>
      <c r="E176" s="1439"/>
      <c r="F176" s="1439"/>
      <c r="G176" s="1438"/>
      <c r="H176" s="1438"/>
      <c r="I176" s="1438"/>
    </row>
    <row r="177" spans="1:9" ht="24.6">
      <c r="A177" s="1438"/>
      <c r="B177" s="1438"/>
      <c r="C177" s="1438"/>
      <c r="D177" s="1439"/>
      <c r="E177" s="1439"/>
      <c r="F177" s="1439"/>
      <c r="G177" s="1438"/>
      <c r="H177" s="1438"/>
      <c r="I177" s="1438"/>
    </row>
    <row r="178" spans="1:9" ht="24.6">
      <c r="A178" s="1438"/>
      <c r="B178" s="1438"/>
      <c r="C178" s="1438"/>
      <c r="D178" s="1439"/>
      <c r="E178" s="1439"/>
      <c r="F178" s="1439"/>
      <c r="G178" s="1438"/>
      <c r="H178" s="1438"/>
      <c r="I178" s="1438"/>
    </row>
    <row r="179" spans="1:9" ht="24.6">
      <c r="A179" s="1438"/>
      <c r="B179" s="1438"/>
      <c r="C179" s="1438"/>
      <c r="D179" s="1439"/>
      <c r="E179" s="1439"/>
      <c r="F179" s="1439"/>
      <c r="G179" s="1438"/>
      <c r="H179" s="1438"/>
      <c r="I179" s="1438"/>
    </row>
    <row r="180" spans="1:9" ht="24.6">
      <c r="A180" s="1438"/>
      <c r="B180" s="1438"/>
      <c r="C180" s="1438"/>
      <c r="D180" s="1439"/>
      <c r="E180" s="1439"/>
      <c r="F180" s="1439"/>
      <c r="G180" s="1438"/>
      <c r="H180" s="1438"/>
      <c r="I180" s="1438"/>
    </row>
    <row r="181" spans="1:9" ht="24.6">
      <c r="A181" s="1438"/>
      <c r="B181" s="1438"/>
      <c r="C181" s="1438"/>
      <c r="D181" s="1439"/>
      <c r="E181" s="1439"/>
      <c r="F181" s="1439"/>
      <c r="G181" s="1438"/>
      <c r="H181" s="1438"/>
      <c r="I181" s="1438"/>
    </row>
    <row r="182" spans="1:9" ht="24.6">
      <c r="A182" s="1438"/>
      <c r="B182" s="1438"/>
      <c r="C182" s="1438"/>
      <c r="D182" s="1439"/>
      <c r="E182" s="1439"/>
      <c r="F182" s="1439"/>
      <c r="G182" s="1438"/>
      <c r="H182" s="1438"/>
      <c r="I182" s="1438"/>
    </row>
    <row r="183" spans="1:9" ht="24.6">
      <c r="A183" s="1438"/>
      <c r="B183" s="1438"/>
      <c r="C183" s="1438"/>
      <c r="D183" s="1439"/>
      <c r="E183" s="1439"/>
      <c r="F183" s="1439"/>
      <c r="G183" s="1438"/>
      <c r="H183" s="1438"/>
      <c r="I183" s="1438"/>
    </row>
    <row r="184" spans="1:9" ht="24.6">
      <c r="A184" s="1438"/>
      <c r="B184" s="1438"/>
      <c r="C184" s="1438"/>
      <c r="D184" s="1439"/>
      <c r="E184" s="1439"/>
      <c r="F184" s="1439"/>
      <c r="G184" s="1438"/>
      <c r="H184" s="1438"/>
      <c r="I184" s="1438"/>
    </row>
    <row r="185" spans="1:9" ht="24.6">
      <c r="A185" s="1438"/>
      <c r="B185" s="1438"/>
      <c r="C185" s="1438"/>
      <c r="D185" s="1439"/>
      <c r="E185" s="1439"/>
      <c r="F185" s="1439"/>
      <c r="G185" s="1438"/>
      <c r="H185" s="1438"/>
      <c r="I185" s="1438"/>
    </row>
    <row r="186" spans="1:9" ht="24.6">
      <c r="A186" s="1438"/>
      <c r="B186" s="1438"/>
      <c r="C186" s="1438"/>
      <c r="D186" s="1439"/>
      <c r="E186" s="1439"/>
      <c r="F186" s="1439"/>
      <c r="G186" s="1438"/>
      <c r="H186" s="1438"/>
      <c r="I186" s="1438"/>
    </row>
    <row r="187" spans="1:9" ht="24.6">
      <c r="A187" s="1438"/>
      <c r="B187" s="1438"/>
      <c r="C187" s="1438"/>
      <c r="D187" s="1439"/>
      <c r="E187" s="1439"/>
      <c r="F187" s="1439"/>
      <c r="G187" s="1438"/>
      <c r="H187" s="1438"/>
      <c r="I187" s="1438"/>
    </row>
    <row r="188" spans="1:9" ht="24.6">
      <c r="A188" s="1438"/>
      <c r="B188" s="1438"/>
      <c r="C188" s="1438"/>
      <c r="D188" s="1439"/>
      <c r="E188" s="1439"/>
      <c r="F188" s="1439"/>
      <c r="G188" s="1438"/>
      <c r="H188" s="1438"/>
      <c r="I188" s="1438"/>
    </row>
    <row r="189" spans="1:9" ht="24.6">
      <c r="A189" s="1438"/>
      <c r="B189" s="1438"/>
      <c r="C189" s="1438"/>
      <c r="D189" s="1439"/>
      <c r="E189" s="1439"/>
      <c r="F189" s="1439"/>
      <c r="G189" s="1438"/>
      <c r="H189" s="1438"/>
      <c r="I189" s="1438"/>
    </row>
    <row r="190" spans="1:9" ht="24.6">
      <c r="A190" s="1438"/>
      <c r="B190" s="1438"/>
      <c r="C190" s="1438"/>
      <c r="D190" s="1439"/>
      <c r="E190" s="1439"/>
      <c r="F190" s="1439"/>
      <c r="G190" s="1438"/>
      <c r="H190" s="1438"/>
      <c r="I190" s="1438"/>
    </row>
    <row r="191" spans="1:9" ht="24.6">
      <c r="A191" s="1438"/>
      <c r="B191" s="1438"/>
      <c r="C191" s="1438"/>
      <c r="D191" s="1439"/>
      <c r="E191" s="1439"/>
      <c r="F191" s="1439"/>
      <c r="G191" s="1438"/>
      <c r="H191" s="1438"/>
      <c r="I191" s="1438"/>
    </row>
    <row r="192" spans="1:9" ht="24.6">
      <c r="A192" s="1438"/>
      <c r="B192" s="1438"/>
      <c r="C192" s="1438"/>
      <c r="D192" s="1439"/>
      <c r="E192" s="1439"/>
      <c r="F192" s="1439"/>
      <c r="G192" s="1438"/>
      <c r="H192" s="1438"/>
      <c r="I192" s="1438"/>
    </row>
    <row r="193" spans="1:9" ht="24.6">
      <c r="A193" s="1438"/>
      <c r="B193" s="1438"/>
      <c r="C193" s="1438"/>
      <c r="D193" s="1439"/>
      <c r="E193" s="1439"/>
      <c r="F193" s="1439"/>
      <c r="G193" s="1438"/>
      <c r="H193" s="1438"/>
      <c r="I193" s="1438"/>
    </row>
    <row r="194" spans="1:9" ht="24.6">
      <c r="A194" s="1438"/>
      <c r="B194" s="1438"/>
      <c r="C194" s="1438"/>
      <c r="D194" s="1439"/>
      <c r="E194" s="1439"/>
      <c r="F194" s="1439"/>
      <c r="G194" s="1438"/>
      <c r="H194" s="1438"/>
      <c r="I194" s="1438"/>
    </row>
    <row r="195" spans="1:9" ht="24.6">
      <c r="A195" s="1438"/>
      <c r="B195" s="1438"/>
      <c r="C195" s="1438"/>
      <c r="D195" s="1439"/>
      <c r="E195" s="1439"/>
      <c r="F195" s="1439"/>
      <c r="G195" s="1438"/>
      <c r="H195" s="1438"/>
      <c r="I195" s="1438"/>
    </row>
    <row r="196" spans="1:9" ht="24.6">
      <c r="A196" s="1438"/>
      <c r="B196" s="1438"/>
      <c r="C196" s="1438"/>
      <c r="D196" s="1439"/>
      <c r="E196" s="1439"/>
      <c r="F196" s="1439"/>
      <c r="G196" s="1438"/>
      <c r="H196" s="1438"/>
      <c r="I196" s="1438"/>
    </row>
    <row r="197" spans="1:9" ht="24.6">
      <c r="A197" s="1438"/>
      <c r="B197" s="1438"/>
      <c r="C197" s="1438"/>
      <c r="D197" s="1439"/>
      <c r="E197" s="1439"/>
      <c r="F197" s="1439"/>
      <c r="G197" s="1438"/>
      <c r="H197" s="1438"/>
      <c r="I197" s="1438"/>
    </row>
    <row r="198" spans="1:9" ht="24.6">
      <c r="A198" s="1438"/>
      <c r="B198" s="1438"/>
      <c r="C198" s="1438"/>
      <c r="D198" s="1439"/>
      <c r="E198" s="1439"/>
      <c r="F198" s="1439"/>
      <c r="G198" s="1438"/>
      <c r="H198" s="1438"/>
      <c r="I198" s="1438"/>
    </row>
    <row r="199" spans="1:9" ht="24.6">
      <c r="A199" s="1438"/>
      <c r="B199" s="1438"/>
      <c r="C199" s="1438"/>
      <c r="D199" s="1439"/>
      <c r="E199" s="1439"/>
      <c r="F199" s="1439"/>
      <c r="G199" s="1438"/>
      <c r="H199" s="1438"/>
      <c r="I199" s="1438"/>
    </row>
    <row r="200" spans="1:9" ht="24.6">
      <c r="A200" s="1438"/>
      <c r="B200" s="1438"/>
      <c r="C200" s="1438"/>
      <c r="D200" s="1439"/>
      <c r="E200" s="1439"/>
      <c r="F200" s="1439"/>
      <c r="G200" s="1438"/>
      <c r="H200" s="1438"/>
      <c r="I200" s="1438"/>
    </row>
    <row r="201" spans="1:9" ht="24.6">
      <c r="A201" s="1438"/>
      <c r="B201" s="1438"/>
      <c r="C201" s="1438"/>
      <c r="D201" s="1439"/>
      <c r="E201" s="1439"/>
      <c r="F201" s="1439"/>
      <c r="G201" s="1438"/>
      <c r="H201" s="1438"/>
      <c r="I201" s="1438"/>
    </row>
    <row r="202" spans="1:9" ht="24.6">
      <c r="A202" s="1438"/>
      <c r="B202" s="1438"/>
      <c r="C202" s="1438"/>
      <c r="D202" s="1439"/>
      <c r="E202" s="1439"/>
      <c r="F202" s="1439"/>
      <c r="G202" s="1438"/>
      <c r="H202" s="1438"/>
      <c r="I202" s="1438"/>
    </row>
    <row r="203" spans="1:9" ht="24.6">
      <c r="A203" s="1438"/>
      <c r="B203" s="1438"/>
      <c r="C203" s="1438"/>
      <c r="D203" s="1439"/>
      <c r="E203" s="1439"/>
      <c r="F203" s="1439"/>
      <c r="G203" s="1438"/>
      <c r="H203" s="1438"/>
      <c r="I203" s="1438"/>
    </row>
    <row r="204" spans="1:9" ht="24.6">
      <c r="A204" s="1438"/>
      <c r="B204" s="1438"/>
      <c r="C204" s="1438"/>
      <c r="D204" s="1439"/>
      <c r="E204" s="1439"/>
      <c r="F204" s="1439"/>
      <c r="G204" s="1438"/>
      <c r="H204" s="1438"/>
      <c r="I204" s="1438"/>
    </row>
    <row r="205" spans="1:9" ht="24.6">
      <c r="A205" s="1438"/>
      <c r="B205" s="1438"/>
      <c r="C205" s="1438"/>
      <c r="D205" s="1439"/>
      <c r="E205" s="1439"/>
      <c r="F205" s="1439"/>
      <c r="G205" s="1438"/>
      <c r="H205" s="1438"/>
      <c r="I205" s="1438"/>
    </row>
    <row r="206" spans="1:9" ht="24.6">
      <c r="A206" s="1438"/>
      <c r="B206" s="1438"/>
      <c r="C206" s="1438"/>
      <c r="D206" s="1439"/>
      <c r="E206" s="1439"/>
      <c r="F206" s="1439"/>
      <c r="G206" s="1438"/>
      <c r="H206" s="1438"/>
      <c r="I206" s="1438"/>
    </row>
    <row r="207" spans="1:9" ht="24.6">
      <c r="A207" s="1438"/>
      <c r="B207" s="1438"/>
      <c r="C207" s="1438"/>
      <c r="D207" s="1439"/>
      <c r="E207" s="1439"/>
      <c r="F207" s="1439"/>
      <c r="G207" s="1438"/>
      <c r="H207" s="1438"/>
      <c r="I207" s="1438"/>
    </row>
    <row r="208" spans="1:9" ht="24.6">
      <c r="A208" s="1438"/>
      <c r="B208" s="1438"/>
      <c r="C208" s="1438"/>
      <c r="D208" s="1439"/>
      <c r="E208" s="1439"/>
      <c r="F208" s="1439"/>
      <c r="G208" s="1438"/>
      <c r="H208" s="1438"/>
      <c r="I208" s="1438"/>
    </row>
    <row r="209" spans="1:9" ht="24.6">
      <c r="A209" s="1438"/>
      <c r="B209" s="1438"/>
      <c r="C209" s="1438"/>
      <c r="D209" s="1439"/>
      <c r="E209" s="1439"/>
      <c r="F209" s="1439"/>
      <c r="G209" s="1438"/>
      <c r="H209" s="1438"/>
      <c r="I209" s="1438"/>
    </row>
    <row r="210" spans="1:9" ht="24.6">
      <c r="A210" s="1438"/>
      <c r="B210" s="1438"/>
      <c r="C210" s="1438"/>
      <c r="D210" s="1439"/>
      <c r="E210" s="1439"/>
      <c r="F210" s="1439"/>
      <c r="G210" s="1438"/>
      <c r="H210" s="1438"/>
      <c r="I210" s="1438"/>
    </row>
    <row r="211" spans="1:9" ht="24.6">
      <c r="A211" s="1438"/>
      <c r="B211" s="1438"/>
      <c r="C211" s="1438"/>
      <c r="D211" s="1439"/>
      <c r="E211" s="1439"/>
      <c r="F211" s="1439"/>
      <c r="G211" s="1438"/>
      <c r="H211" s="1438"/>
      <c r="I211" s="1438"/>
    </row>
    <row r="212" spans="1:9" ht="24.6">
      <c r="A212" s="1438"/>
      <c r="B212" s="1438"/>
      <c r="C212" s="1438"/>
      <c r="D212" s="1439"/>
      <c r="E212" s="1439"/>
      <c r="F212" s="1439"/>
      <c r="G212" s="1438"/>
      <c r="H212" s="1438"/>
      <c r="I212" s="1438"/>
    </row>
    <row r="213" spans="1:9" ht="24.6">
      <c r="A213" s="1438"/>
      <c r="B213" s="1438"/>
      <c r="C213" s="1438"/>
      <c r="D213" s="1439"/>
      <c r="E213" s="1439"/>
      <c r="F213" s="1439"/>
      <c r="G213" s="1438"/>
      <c r="H213" s="1438"/>
      <c r="I213" s="1438"/>
    </row>
    <row r="214" spans="1:9" ht="24.6">
      <c r="A214" s="1438"/>
      <c r="B214" s="1438"/>
      <c r="C214" s="1438"/>
      <c r="D214" s="1439"/>
      <c r="E214" s="1439"/>
      <c r="F214" s="1439"/>
      <c r="G214" s="1438"/>
      <c r="H214" s="1438"/>
      <c r="I214" s="1438"/>
    </row>
    <row r="215" spans="1:9" ht="24.6">
      <c r="A215" s="1438"/>
      <c r="B215" s="1438"/>
      <c r="C215" s="1438"/>
      <c r="D215" s="1439"/>
      <c r="E215" s="1439"/>
      <c r="F215" s="1439"/>
      <c r="G215" s="1438"/>
      <c r="H215" s="1438"/>
      <c r="I215" s="1438"/>
    </row>
    <row r="216" spans="1:9" ht="24.6">
      <c r="A216" s="1438"/>
      <c r="B216" s="1438"/>
      <c r="C216" s="1438"/>
      <c r="D216" s="1439"/>
      <c r="E216" s="1439"/>
      <c r="F216" s="1439"/>
      <c r="G216" s="1438"/>
      <c r="H216" s="1438"/>
      <c r="I216" s="1438"/>
    </row>
    <row r="217" spans="1:9" ht="24.6">
      <c r="A217" s="1438"/>
      <c r="B217" s="1438"/>
      <c r="C217" s="1438"/>
      <c r="D217" s="1439"/>
      <c r="E217" s="1439"/>
      <c r="F217" s="1439"/>
      <c r="G217" s="1438"/>
      <c r="H217" s="1438"/>
      <c r="I217" s="1438"/>
    </row>
    <row r="218" spans="1:9" ht="24.6">
      <c r="A218" s="1438"/>
      <c r="B218" s="1438"/>
      <c r="C218" s="1438"/>
      <c r="D218" s="1439"/>
      <c r="E218" s="1439"/>
      <c r="F218" s="1439"/>
      <c r="G218" s="1438"/>
      <c r="H218" s="1438"/>
      <c r="I218" s="1438"/>
    </row>
    <row r="219" spans="1:9" ht="24.6">
      <c r="A219" s="1438"/>
      <c r="B219" s="1438"/>
      <c r="C219" s="1438"/>
      <c r="D219" s="1439"/>
      <c r="E219" s="1439"/>
      <c r="F219" s="1439"/>
      <c r="G219" s="1438"/>
      <c r="H219" s="1438"/>
      <c r="I219" s="1438"/>
    </row>
    <row r="220" spans="1:9" ht="24.6">
      <c r="A220" s="1438"/>
      <c r="B220" s="1438"/>
      <c r="C220" s="1438"/>
      <c r="D220" s="1439"/>
      <c r="E220" s="1439"/>
      <c r="F220" s="1439"/>
      <c r="G220" s="1438"/>
      <c r="H220" s="1438"/>
      <c r="I220" s="1438"/>
    </row>
    <row r="221" spans="1:9" ht="24.6">
      <c r="A221" s="1438"/>
      <c r="B221" s="1438"/>
      <c r="C221" s="1438"/>
      <c r="D221" s="1439"/>
      <c r="E221" s="1439"/>
      <c r="F221" s="1439"/>
      <c r="G221" s="1438"/>
      <c r="H221" s="1438"/>
      <c r="I221" s="1438"/>
    </row>
    <row r="222" spans="1:9" ht="24.6">
      <c r="A222" s="1438"/>
      <c r="B222" s="1438"/>
      <c r="C222" s="1438"/>
      <c r="D222" s="1439"/>
      <c r="E222" s="1439"/>
      <c r="F222" s="1439"/>
      <c r="G222" s="1438"/>
      <c r="H222" s="1438"/>
      <c r="I222" s="1438"/>
    </row>
    <row r="223" spans="1:9" ht="24.6">
      <c r="A223" s="1438"/>
      <c r="B223" s="1438"/>
      <c r="C223" s="1438"/>
      <c r="D223" s="1439"/>
      <c r="E223" s="1439"/>
      <c r="F223" s="1439"/>
      <c r="G223" s="1438"/>
      <c r="H223" s="1438"/>
      <c r="I223" s="1438"/>
    </row>
    <row r="224" spans="1:9" ht="24.6">
      <c r="A224" s="1438"/>
      <c r="B224" s="1438"/>
      <c r="C224" s="1438"/>
      <c r="D224" s="1439"/>
      <c r="E224" s="1439"/>
      <c r="F224" s="1439"/>
      <c r="G224" s="1438"/>
      <c r="H224" s="1438"/>
      <c r="I224" s="1438"/>
    </row>
    <row r="225" spans="1:9" ht="24.6">
      <c r="A225" s="1438"/>
      <c r="B225" s="1438"/>
      <c r="C225" s="1438"/>
      <c r="D225" s="1439"/>
      <c r="E225" s="1439"/>
      <c r="F225" s="1439"/>
      <c r="G225" s="1438"/>
      <c r="H225" s="1438"/>
      <c r="I225" s="1438"/>
    </row>
  </sheetData>
  <mergeCells count="19">
    <mergeCell ref="F4:H4"/>
    <mergeCell ref="K4:L4"/>
    <mergeCell ref="I1:J1"/>
    <mergeCell ref="K1:L1"/>
    <mergeCell ref="I2:J2"/>
    <mergeCell ref="K2:L2"/>
    <mergeCell ref="A3:L3"/>
    <mergeCell ref="K13:L13"/>
    <mergeCell ref="A16:L16"/>
    <mergeCell ref="A17:L17"/>
    <mergeCell ref="A18:L18"/>
    <mergeCell ref="A5:A7"/>
    <mergeCell ref="B5:B7"/>
    <mergeCell ref="C5:I5"/>
    <mergeCell ref="J5:L5"/>
    <mergeCell ref="C6:C7"/>
    <mergeCell ref="D6:F6"/>
    <mergeCell ref="G6:I6"/>
    <mergeCell ref="J6:L6"/>
  </mergeCells>
  <phoneticPr fontId="13" type="noConversion"/>
  <hyperlinks>
    <hyperlink ref="M1" location="預告統計資料發布時間表!A1" display="回發布時間表" xr:uid="{76336F14-CD68-442A-9859-A06680A749C9}"/>
  </hyperlinks>
  <printOptions horizontalCentered="1" verticalCentered="1"/>
  <pageMargins left="0.68" right="0.23622047244094491" top="0.62992125984251968" bottom="0.39370078740157483" header="0.51181102362204722" footer="0.51181102362204722"/>
  <pageSetup paperSize="9" scale="91" orientation="landscape" blackAndWhite="1"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10B1F-CF25-4607-9787-A41EBD5F4920}">
  <sheetPr>
    <tabColor rgb="FFFF3300"/>
  </sheetPr>
  <dimension ref="A1:M225"/>
  <sheetViews>
    <sheetView view="pageLayout" zoomScale="70" zoomScaleNormal="76" zoomScaleSheetLayoutView="76" zoomScalePageLayoutView="70" workbookViewId="0"/>
  </sheetViews>
  <sheetFormatPr defaultColWidth="9" defaultRowHeight="16.2"/>
  <cols>
    <col min="1" max="1" width="12.21875" style="174" customWidth="1"/>
    <col min="2" max="3" width="11" style="174" customWidth="1"/>
    <col min="4" max="6" width="11" style="1435" customWidth="1"/>
    <col min="7" max="10" width="11" style="174" customWidth="1"/>
    <col min="11" max="11" width="17.88671875" style="174" customWidth="1"/>
    <col min="12" max="12" width="20.77734375" style="174" customWidth="1"/>
    <col min="13" max="256" width="9" style="174"/>
    <col min="257" max="257" width="12.21875" style="174" customWidth="1"/>
    <col min="258" max="266" width="11" style="174" customWidth="1"/>
    <col min="267" max="267" width="17.88671875" style="174" customWidth="1"/>
    <col min="268" max="268" width="20.77734375" style="174" customWidth="1"/>
    <col min="269" max="512" width="9" style="174"/>
    <col min="513" max="513" width="12.21875" style="174" customWidth="1"/>
    <col min="514" max="522" width="11" style="174" customWidth="1"/>
    <col min="523" max="523" width="17.88671875" style="174" customWidth="1"/>
    <col min="524" max="524" width="20.77734375" style="174" customWidth="1"/>
    <col min="525" max="768" width="9" style="174"/>
    <col min="769" max="769" width="12.21875" style="174" customWidth="1"/>
    <col min="770" max="778" width="11" style="174" customWidth="1"/>
    <col min="779" max="779" width="17.88671875" style="174" customWidth="1"/>
    <col min="780" max="780" width="20.77734375" style="174" customWidth="1"/>
    <col min="781" max="1024" width="9" style="174"/>
    <col min="1025" max="1025" width="12.21875" style="174" customWidth="1"/>
    <col min="1026" max="1034" width="11" style="174" customWidth="1"/>
    <col min="1035" max="1035" width="17.88671875" style="174" customWidth="1"/>
    <col min="1036" max="1036" width="20.77734375" style="174" customWidth="1"/>
    <col min="1037" max="1280" width="9" style="174"/>
    <col min="1281" max="1281" width="12.21875" style="174" customWidth="1"/>
    <col min="1282" max="1290" width="11" style="174" customWidth="1"/>
    <col min="1291" max="1291" width="17.88671875" style="174" customWidth="1"/>
    <col min="1292" max="1292" width="20.77734375" style="174" customWidth="1"/>
    <col min="1293" max="1536" width="9" style="174"/>
    <col min="1537" max="1537" width="12.21875" style="174" customWidth="1"/>
    <col min="1538" max="1546" width="11" style="174" customWidth="1"/>
    <col min="1547" max="1547" width="17.88671875" style="174" customWidth="1"/>
    <col min="1548" max="1548" width="20.77734375" style="174" customWidth="1"/>
    <col min="1549" max="1792" width="9" style="174"/>
    <col min="1793" max="1793" width="12.21875" style="174" customWidth="1"/>
    <col min="1794" max="1802" width="11" style="174" customWidth="1"/>
    <col min="1803" max="1803" width="17.88671875" style="174" customWidth="1"/>
    <col min="1804" max="1804" width="20.77734375" style="174" customWidth="1"/>
    <col min="1805" max="2048" width="9" style="174"/>
    <col min="2049" max="2049" width="12.21875" style="174" customWidth="1"/>
    <col min="2050" max="2058" width="11" style="174" customWidth="1"/>
    <col min="2059" max="2059" width="17.88671875" style="174" customWidth="1"/>
    <col min="2060" max="2060" width="20.77734375" style="174" customWidth="1"/>
    <col min="2061" max="2304" width="9" style="174"/>
    <col min="2305" max="2305" width="12.21875" style="174" customWidth="1"/>
    <col min="2306" max="2314" width="11" style="174" customWidth="1"/>
    <col min="2315" max="2315" width="17.88671875" style="174" customWidth="1"/>
    <col min="2316" max="2316" width="20.77734375" style="174" customWidth="1"/>
    <col min="2317" max="2560" width="9" style="174"/>
    <col min="2561" max="2561" width="12.21875" style="174" customWidth="1"/>
    <col min="2562" max="2570" width="11" style="174" customWidth="1"/>
    <col min="2571" max="2571" width="17.88671875" style="174" customWidth="1"/>
    <col min="2572" max="2572" width="20.77734375" style="174" customWidth="1"/>
    <col min="2573" max="2816" width="9" style="174"/>
    <col min="2817" max="2817" width="12.21875" style="174" customWidth="1"/>
    <col min="2818" max="2826" width="11" style="174" customWidth="1"/>
    <col min="2827" max="2827" width="17.88671875" style="174" customWidth="1"/>
    <col min="2828" max="2828" width="20.77734375" style="174" customWidth="1"/>
    <col min="2829" max="3072" width="9" style="174"/>
    <col min="3073" max="3073" width="12.21875" style="174" customWidth="1"/>
    <col min="3074" max="3082" width="11" style="174" customWidth="1"/>
    <col min="3083" max="3083" width="17.88671875" style="174" customWidth="1"/>
    <col min="3084" max="3084" width="20.77734375" style="174" customWidth="1"/>
    <col min="3085" max="3328" width="9" style="174"/>
    <col min="3329" max="3329" width="12.21875" style="174" customWidth="1"/>
    <col min="3330" max="3338" width="11" style="174" customWidth="1"/>
    <col min="3339" max="3339" width="17.88671875" style="174" customWidth="1"/>
    <col min="3340" max="3340" width="20.77734375" style="174" customWidth="1"/>
    <col min="3341" max="3584" width="9" style="174"/>
    <col min="3585" max="3585" width="12.21875" style="174" customWidth="1"/>
    <col min="3586" max="3594" width="11" style="174" customWidth="1"/>
    <col min="3595" max="3595" width="17.88671875" style="174" customWidth="1"/>
    <col min="3596" max="3596" width="20.77734375" style="174" customWidth="1"/>
    <col min="3597" max="3840" width="9" style="174"/>
    <col min="3841" max="3841" width="12.21875" style="174" customWidth="1"/>
    <col min="3842" max="3850" width="11" style="174" customWidth="1"/>
    <col min="3851" max="3851" width="17.88671875" style="174" customWidth="1"/>
    <col min="3852" max="3852" width="20.77734375" style="174" customWidth="1"/>
    <col min="3853" max="4096" width="9" style="174"/>
    <col min="4097" max="4097" width="12.21875" style="174" customWidth="1"/>
    <col min="4098" max="4106" width="11" style="174" customWidth="1"/>
    <col min="4107" max="4107" width="17.88671875" style="174" customWidth="1"/>
    <col min="4108" max="4108" width="20.77734375" style="174" customWidth="1"/>
    <col min="4109" max="4352" width="9" style="174"/>
    <col min="4353" max="4353" width="12.21875" style="174" customWidth="1"/>
    <col min="4354" max="4362" width="11" style="174" customWidth="1"/>
    <col min="4363" max="4363" width="17.88671875" style="174" customWidth="1"/>
    <col min="4364" max="4364" width="20.77734375" style="174" customWidth="1"/>
    <col min="4365" max="4608" width="9" style="174"/>
    <col min="4609" max="4609" width="12.21875" style="174" customWidth="1"/>
    <col min="4610" max="4618" width="11" style="174" customWidth="1"/>
    <col min="4619" max="4619" width="17.88671875" style="174" customWidth="1"/>
    <col min="4620" max="4620" width="20.77734375" style="174" customWidth="1"/>
    <col min="4621" max="4864" width="9" style="174"/>
    <col min="4865" max="4865" width="12.21875" style="174" customWidth="1"/>
    <col min="4866" max="4874" width="11" style="174" customWidth="1"/>
    <col min="4875" max="4875" width="17.88671875" style="174" customWidth="1"/>
    <col min="4876" max="4876" width="20.77734375" style="174" customWidth="1"/>
    <col min="4877" max="5120" width="9" style="174"/>
    <col min="5121" max="5121" width="12.21875" style="174" customWidth="1"/>
    <col min="5122" max="5130" width="11" style="174" customWidth="1"/>
    <col min="5131" max="5131" width="17.88671875" style="174" customWidth="1"/>
    <col min="5132" max="5132" width="20.77734375" style="174" customWidth="1"/>
    <col min="5133" max="5376" width="9" style="174"/>
    <col min="5377" max="5377" width="12.21875" style="174" customWidth="1"/>
    <col min="5378" max="5386" width="11" style="174" customWidth="1"/>
    <col min="5387" max="5387" width="17.88671875" style="174" customWidth="1"/>
    <col min="5388" max="5388" width="20.77734375" style="174" customWidth="1"/>
    <col min="5389" max="5632" width="9" style="174"/>
    <col min="5633" max="5633" width="12.21875" style="174" customWidth="1"/>
    <col min="5634" max="5642" width="11" style="174" customWidth="1"/>
    <col min="5643" max="5643" width="17.88671875" style="174" customWidth="1"/>
    <col min="5644" max="5644" width="20.77734375" style="174" customWidth="1"/>
    <col min="5645" max="5888" width="9" style="174"/>
    <col min="5889" max="5889" width="12.21875" style="174" customWidth="1"/>
    <col min="5890" max="5898" width="11" style="174" customWidth="1"/>
    <col min="5899" max="5899" width="17.88671875" style="174" customWidth="1"/>
    <col min="5900" max="5900" width="20.77734375" style="174" customWidth="1"/>
    <col min="5901" max="6144" width="9" style="174"/>
    <col min="6145" max="6145" width="12.21875" style="174" customWidth="1"/>
    <col min="6146" max="6154" width="11" style="174" customWidth="1"/>
    <col min="6155" max="6155" width="17.88671875" style="174" customWidth="1"/>
    <col min="6156" max="6156" width="20.77734375" style="174" customWidth="1"/>
    <col min="6157" max="6400" width="9" style="174"/>
    <col min="6401" max="6401" width="12.21875" style="174" customWidth="1"/>
    <col min="6402" max="6410" width="11" style="174" customWidth="1"/>
    <col min="6411" max="6411" width="17.88671875" style="174" customWidth="1"/>
    <col min="6412" max="6412" width="20.77734375" style="174" customWidth="1"/>
    <col min="6413" max="6656" width="9" style="174"/>
    <col min="6657" max="6657" width="12.21875" style="174" customWidth="1"/>
    <col min="6658" max="6666" width="11" style="174" customWidth="1"/>
    <col min="6667" max="6667" width="17.88671875" style="174" customWidth="1"/>
    <col min="6668" max="6668" width="20.77734375" style="174" customWidth="1"/>
    <col min="6669" max="6912" width="9" style="174"/>
    <col min="6913" max="6913" width="12.21875" style="174" customWidth="1"/>
    <col min="6914" max="6922" width="11" style="174" customWidth="1"/>
    <col min="6923" max="6923" width="17.88671875" style="174" customWidth="1"/>
    <col min="6924" max="6924" width="20.77734375" style="174" customWidth="1"/>
    <col min="6925" max="7168" width="9" style="174"/>
    <col min="7169" max="7169" width="12.21875" style="174" customWidth="1"/>
    <col min="7170" max="7178" width="11" style="174" customWidth="1"/>
    <col min="7179" max="7179" width="17.88671875" style="174" customWidth="1"/>
    <col min="7180" max="7180" width="20.77734375" style="174" customWidth="1"/>
    <col min="7181" max="7424" width="9" style="174"/>
    <col min="7425" max="7425" width="12.21875" style="174" customWidth="1"/>
    <col min="7426" max="7434" width="11" style="174" customWidth="1"/>
    <col min="7435" max="7435" width="17.88671875" style="174" customWidth="1"/>
    <col min="7436" max="7436" width="20.77734375" style="174" customWidth="1"/>
    <col min="7437" max="7680" width="9" style="174"/>
    <col min="7681" max="7681" width="12.21875" style="174" customWidth="1"/>
    <col min="7682" max="7690" width="11" style="174" customWidth="1"/>
    <col min="7691" max="7691" width="17.88671875" style="174" customWidth="1"/>
    <col min="7692" max="7692" width="20.77734375" style="174" customWidth="1"/>
    <col min="7693" max="7936" width="9" style="174"/>
    <col min="7937" max="7937" width="12.21875" style="174" customWidth="1"/>
    <col min="7938" max="7946" width="11" style="174" customWidth="1"/>
    <col min="7947" max="7947" width="17.88671875" style="174" customWidth="1"/>
    <col min="7948" max="7948" width="20.77734375" style="174" customWidth="1"/>
    <col min="7949" max="8192" width="9" style="174"/>
    <col min="8193" max="8193" width="12.21875" style="174" customWidth="1"/>
    <col min="8194" max="8202" width="11" style="174" customWidth="1"/>
    <col min="8203" max="8203" width="17.88671875" style="174" customWidth="1"/>
    <col min="8204" max="8204" width="20.77734375" style="174" customWidth="1"/>
    <col min="8205" max="8448" width="9" style="174"/>
    <col min="8449" max="8449" width="12.21875" style="174" customWidth="1"/>
    <col min="8450" max="8458" width="11" style="174" customWidth="1"/>
    <col min="8459" max="8459" width="17.88671875" style="174" customWidth="1"/>
    <col min="8460" max="8460" width="20.77734375" style="174" customWidth="1"/>
    <col min="8461" max="8704" width="9" style="174"/>
    <col min="8705" max="8705" width="12.21875" style="174" customWidth="1"/>
    <col min="8706" max="8714" width="11" style="174" customWidth="1"/>
    <col min="8715" max="8715" width="17.88671875" style="174" customWidth="1"/>
    <col min="8716" max="8716" width="20.77734375" style="174" customWidth="1"/>
    <col min="8717" max="8960" width="9" style="174"/>
    <col min="8961" max="8961" width="12.21875" style="174" customWidth="1"/>
    <col min="8962" max="8970" width="11" style="174" customWidth="1"/>
    <col min="8971" max="8971" width="17.88671875" style="174" customWidth="1"/>
    <col min="8972" max="8972" width="20.77734375" style="174" customWidth="1"/>
    <col min="8973" max="9216" width="9" style="174"/>
    <col min="9217" max="9217" width="12.21875" style="174" customWidth="1"/>
    <col min="9218" max="9226" width="11" style="174" customWidth="1"/>
    <col min="9227" max="9227" width="17.88671875" style="174" customWidth="1"/>
    <col min="9228" max="9228" width="20.77734375" style="174" customWidth="1"/>
    <col min="9229" max="9472" width="9" style="174"/>
    <col min="9473" max="9473" width="12.21875" style="174" customWidth="1"/>
    <col min="9474" max="9482" width="11" style="174" customWidth="1"/>
    <col min="9483" max="9483" width="17.88671875" style="174" customWidth="1"/>
    <col min="9484" max="9484" width="20.77734375" style="174" customWidth="1"/>
    <col min="9485" max="9728" width="9" style="174"/>
    <col min="9729" max="9729" width="12.21875" style="174" customWidth="1"/>
    <col min="9730" max="9738" width="11" style="174" customWidth="1"/>
    <col min="9739" max="9739" width="17.88671875" style="174" customWidth="1"/>
    <col min="9740" max="9740" width="20.77734375" style="174" customWidth="1"/>
    <col min="9741" max="9984" width="9" style="174"/>
    <col min="9985" max="9985" width="12.21875" style="174" customWidth="1"/>
    <col min="9986" max="9994" width="11" style="174" customWidth="1"/>
    <col min="9995" max="9995" width="17.88671875" style="174" customWidth="1"/>
    <col min="9996" max="9996" width="20.77734375" style="174" customWidth="1"/>
    <col min="9997" max="10240" width="9" style="174"/>
    <col min="10241" max="10241" width="12.21875" style="174" customWidth="1"/>
    <col min="10242" max="10250" width="11" style="174" customWidth="1"/>
    <col min="10251" max="10251" width="17.88671875" style="174" customWidth="1"/>
    <col min="10252" max="10252" width="20.77734375" style="174" customWidth="1"/>
    <col min="10253" max="10496" width="9" style="174"/>
    <col min="10497" max="10497" width="12.21875" style="174" customWidth="1"/>
    <col min="10498" max="10506" width="11" style="174" customWidth="1"/>
    <col min="10507" max="10507" width="17.88671875" style="174" customWidth="1"/>
    <col min="10508" max="10508" width="20.77734375" style="174" customWidth="1"/>
    <col min="10509" max="10752" width="9" style="174"/>
    <col min="10753" max="10753" width="12.21875" style="174" customWidth="1"/>
    <col min="10754" max="10762" width="11" style="174" customWidth="1"/>
    <col min="10763" max="10763" width="17.88671875" style="174" customWidth="1"/>
    <col min="10764" max="10764" width="20.77734375" style="174" customWidth="1"/>
    <col min="10765" max="11008" width="9" style="174"/>
    <col min="11009" max="11009" width="12.21875" style="174" customWidth="1"/>
    <col min="11010" max="11018" width="11" style="174" customWidth="1"/>
    <col min="11019" max="11019" width="17.88671875" style="174" customWidth="1"/>
    <col min="11020" max="11020" width="20.77734375" style="174" customWidth="1"/>
    <col min="11021" max="11264" width="9" style="174"/>
    <col min="11265" max="11265" width="12.21875" style="174" customWidth="1"/>
    <col min="11266" max="11274" width="11" style="174" customWidth="1"/>
    <col min="11275" max="11275" width="17.88671875" style="174" customWidth="1"/>
    <col min="11276" max="11276" width="20.77734375" style="174" customWidth="1"/>
    <col min="11277" max="11520" width="9" style="174"/>
    <col min="11521" max="11521" width="12.21875" style="174" customWidth="1"/>
    <col min="11522" max="11530" width="11" style="174" customWidth="1"/>
    <col min="11531" max="11531" width="17.88671875" style="174" customWidth="1"/>
    <col min="11532" max="11532" width="20.77734375" style="174" customWidth="1"/>
    <col min="11533" max="11776" width="9" style="174"/>
    <col min="11777" max="11777" width="12.21875" style="174" customWidth="1"/>
    <col min="11778" max="11786" width="11" style="174" customWidth="1"/>
    <col min="11787" max="11787" width="17.88671875" style="174" customWidth="1"/>
    <col min="11788" max="11788" width="20.77734375" style="174" customWidth="1"/>
    <col min="11789" max="12032" width="9" style="174"/>
    <col min="12033" max="12033" width="12.21875" style="174" customWidth="1"/>
    <col min="12034" max="12042" width="11" style="174" customWidth="1"/>
    <col min="12043" max="12043" width="17.88671875" style="174" customWidth="1"/>
    <col min="12044" max="12044" width="20.77734375" style="174" customWidth="1"/>
    <col min="12045" max="12288" width="9" style="174"/>
    <col min="12289" max="12289" width="12.21875" style="174" customWidth="1"/>
    <col min="12290" max="12298" width="11" style="174" customWidth="1"/>
    <col min="12299" max="12299" width="17.88671875" style="174" customWidth="1"/>
    <col min="12300" max="12300" width="20.77734375" style="174" customWidth="1"/>
    <col min="12301" max="12544" width="9" style="174"/>
    <col min="12545" max="12545" width="12.21875" style="174" customWidth="1"/>
    <col min="12546" max="12554" width="11" style="174" customWidth="1"/>
    <col min="12555" max="12555" width="17.88671875" style="174" customWidth="1"/>
    <col min="12556" max="12556" width="20.77734375" style="174" customWidth="1"/>
    <col min="12557" max="12800" width="9" style="174"/>
    <col min="12801" max="12801" width="12.21875" style="174" customWidth="1"/>
    <col min="12802" max="12810" width="11" style="174" customWidth="1"/>
    <col min="12811" max="12811" width="17.88671875" style="174" customWidth="1"/>
    <col min="12812" max="12812" width="20.77734375" style="174" customWidth="1"/>
    <col min="12813" max="13056" width="9" style="174"/>
    <col min="13057" max="13057" width="12.21875" style="174" customWidth="1"/>
    <col min="13058" max="13066" width="11" style="174" customWidth="1"/>
    <col min="13067" max="13067" width="17.88671875" style="174" customWidth="1"/>
    <col min="13068" max="13068" width="20.77734375" style="174" customWidth="1"/>
    <col min="13069" max="13312" width="9" style="174"/>
    <col min="13313" max="13313" width="12.21875" style="174" customWidth="1"/>
    <col min="13314" max="13322" width="11" style="174" customWidth="1"/>
    <col min="13323" max="13323" width="17.88671875" style="174" customWidth="1"/>
    <col min="13324" max="13324" width="20.77734375" style="174" customWidth="1"/>
    <col min="13325" max="13568" width="9" style="174"/>
    <col min="13569" max="13569" width="12.21875" style="174" customWidth="1"/>
    <col min="13570" max="13578" width="11" style="174" customWidth="1"/>
    <col min="13579" max="13579" width="17.88671875" style="174" customWidth="1"/>
    <col min="13580" max="13580" width="20.77734375" style="174" customWidth="1"/>
    <col min="13581" max="13824" width="9" style="174"/>
    <col min="13825" max="13825" width="12.21875" style="174" customWidth="1"/>
    <col min="13826" max="13834" width="11" style="174" customWidth="1"/>
    <col min="13835" max="13835" width="17.88671875" style="174" customWidth="1"/>
    <col min="13836" max="13836" width="20.77734375" style="174" customWidth="1"/>
    <col min="13837" max="14080" width="9" style="174"/>
    <col min="14081" max="14081" width="12.21875" style="174" customWidth="1"/>
    <col min="14082" max="14090" width="11" style="174" customWidth="1"/>
    <col min="14091" max="14091" width="17.88671875" style="174" customWidth="1"/>
    <col min="14092" max="14092" width="20.77734375" style="174" customWidth="1"/>
    <col min="14093" max="14336" width="9" style="174"/>
    <col min="14337" max="14337" width="12.21875" style="174" customWidth="1"/>
    <col min="14338" max="14346" width="11" style="174" customWidth="1"/>
    <col min="14347" max="14347" width="17.88671875" style="174" customWidth="1"/>
    <col min="14348" max="14348" width="20.77734375" style="174" customWidth="1"/>
    <col min="14349" max="14592" width="9" style="174"/>
    <col min="14593" max="14593" width="12.21875" style="174" customWidth="1"/>
    <col min="14594" max="14602" width="11" style="174" customWidth="1"/>
    <col min="14603" max="14603" width="17.88671875" style="174" customWidth="1"/>
    <col min="14604" max="14604" width="20.77734375" style="174" customWidth="1"/>
    <col min="14605" max="14848" width="9" style="174"/>
    <col min="14849" max="14849" width="12.21875" style="174" customWidth="1"/>
    <col min="14850" max="14858" width="11" style="174" customWidth="1"/>
    <col min="14859" max="14859" width="17.88671875" style="174" customWidth="1"/>
    <col min="14860" max="14860" width="20.77734375" style="174" customWidth="1"/>
    <col min="14861" max="15104" width="9" style="174"/>
    <col min="15105" max="15105" width="12.21875" style="174" customWidth="1"/>
    <col min="15106" max="15114" width="11" style="174" customWidth="1"/>
    <col min="15115" max="15115" width="17.88671875" style="174" customWidth="1"/>
    <col min="15116" max="15116" width="20.77734375" style="174" customWidth="1"/>
    <col min="15117" max="15360" width="9" style="174"/>
    <col min="15361" max="15361" width="12.21875" style="174" customWidth="1"/>
    <col min="15362" max="15370" width="11" style="174" customWidth="1"/>
    <col min="15371" max="15371" width="17.88671875" style="174" customWidth="1"/>
    <col min="15372" max="15372" width="20.77734375" style="174" customWidth="1"/>
    <col min="15373" max="15616" width="9" style="174"/>
    <col min="15617" max="15617" width="12.21875" style="174" customWidth="1"/>
    <col min="15618" max="15626" width="11" style="174" customWidth="1"/>
    <col min="15627" max="15627" width="17.88671875" style="174" customWidth="1"/>
    <col min="15628" max="15628" width="20.77734375" style="174" customWidth="1"/>
    <col min="15629" max="15872" width="9" style="174"/>
    <col min="15873" max="15873" width="12.21875" style="174" customWidth="1"/>
    <col min="15874" max="15882" width="11" style="174" customWidth="1"/>
    <col min="15883" max="15883" width="17.88671875" style="174" customWidth="1"/>
    <col min="15884" max="15884" width="20.77734375" style="174" customWidth="1"/>
    <col min="15885" max="16128" width="9" style="174"/>
    <col min="16129" max="16129" width="12.21875" style="174" customWidth="1"/>
    <col min="16130" max="16138" width="11" style="174" customWidth="1"/>
    <col min="16139" max="16139" width="17.88671875" style="174" customWidth="1"/>
    <col min="16140" max="16140" width="20.77734375" style="174" customWidth="1"/>
    <col min="16141" max="16384" width="9" style="174"/>
  </cols>
  <sheetData>
    <row r="1" spans="1:13" s="314" customFormat="1" ht="21" customHeight="1">
      <c r="A1" s="153" t="s">
        <v>1088</v>
      </c>
      <c r="B1" s="306"/>
      <c r="D1" s="306"/>
      <c r="E1" s="306"/>
      <c r="F1" s="306"/>
      <c r="I1" s="1850" t="s">
        <v>871</v>
      </c>
      <c r="J1" s="1850"/>
      <c r="K1" s="1851" t="s">
        <v>2373</v>
      </c>
      <c r="L1" s="1852"/>
      <c r="M1" s="73" t="s">
        <v>873</v>
      </c>
    </row>
    <row r="2" spans="1:13" s="314" customFormat="1" ht="21" customHeight="1">
      <c r="A2" s="153" t="s">
        <v>2374</v>
      </c>
      <c r="B2" s="156" t="s">
        <v>2375</v>
      </c>
      <c r="D2" s="311"/>
      <c r="E2" s="311"/>
      <c r="F2" s="311"/>
      <c r="G2" s="156"/>
      <c r="I2" s="1850" t="s">
        <v>1156</v>
      </c>
      <c r="J2" s="1850"/>
      <c r="K2" s="1850" t="s">
        <v>2376</v>
      </c>
      <c r="L2" s="1850"/>
    </row>
    <row r="3" spans="1:13" s="1428" customFormat="1" ht="37.5" customHeight="1">
      <c r="A3" s="1853" t="s">
        <v>2377</v>
      </c>
      <c r="B3" s="1854"/>
      <c r="C3" s="1854"/>
      <c r="D3" s="1854"/>
      <c r="E3" s="1854"/>
      <c r="F3" s="1854"/>
      <c r="G3" s="1854"/>
      <c r="H3" s="1854"/>
      <c r="I3" s="1854"/>
      <c r="J3" s="1854"/>
      <c r="K3" s="1854"/>
      <c r="L3" s="1854"/>
    </row>
    <row r="4" spans="1:13" ht="21" customHeight="1" thickBot="1">
      <c r="A4" s="1429"/>
      <c r="B4" s="1429"/>
      <c r="C4" s="1429"/>
      <c r="D4" s="1429"/>
      <c r="E4" s="1429"/>
      <c r="F4" s="1849" t="s">
        <v>2440</v>
      </c>
      <c r="G4" s="1849"/>
      <c r="H4" s="1849"/>
      <c r="I4" s="1429"/>
      <c r="J4" s="1429"/>
      <c r="K4" s="1832" t="s">
        <v>2378</v>
      </c>
      <c r="L4" s="1832"/>
    </row>
    <row r="5" spans="1:13" s="1430" customFormat="1" ht="37.200000000000003" customHeight="1">
      <c r="A5" s="1835" t="s">
        <v>2379</v>
      </c>
      <c r="B5" s="1838" t="s">
        <v>1428</v>
      </c>
      <c r="C5" s="1841" t="s">
        <v>2380</v>
      </c>
      <c r="D5" s="1842"/>
      <c r="E5" s="1842"/>
      <c r="F5" s="1842"/>
      <c r="G5" s="1842"/>
      <c r="H5" s="1842"/>
      <c r="I5" s="1842"/>
      <c r="J5" s="1843" t="s">
        <v>2381</v>
      </c>
      <c r="K5" s="1844"/>
      <c r="L5" s="1844"/>
    </row>
    <row r="6" spans="1:13" s="1430" customFormat="1" ht="37.200000000000003" customHeight="1">
      <c r="A6" s="1836"/>
      <c r="B6" s="1839"/>
      <c r="C6" s="1845" t="s">
        <v>1032</v>
      </c>
      <c r="D6" s="1847" t="s">
        <v>2382</v>
      </c>
      <c r="E6" s="1847"/>
      <c r="F6" s="1847"/>
      <c r="G6" s="1847" t="s">
        <v>2383</v>
      </c>
      <c r="H6" s="1847"/>
      <c r="I6" s="1847"/>
      <c r="J6" s="1847" t="s">
        <v>2384</v>
      </c>
      <c r="K6" s="1847"/>
      <c r="L6" s="1848"/>
    </row>
    <row r="7" spans="1:13" s="1430" customFormat="1" ht="37.200000000000003" customHeight="1" thickBot="1">
      <c r="A7" s="1837"/>
      <c r="B7" s="1840"/>
      <c r="C7" s="1846"/>
      <c r="D7" s="1431" t="s">
        <v>1100</v>
      </c>
      <c r="E7" s="1431" t="s">
        <v>2385</v>
      </c>
      <c r="F7" s="1431" t="s">
        <v>2386</v>
      </c>
      <c r="G7" s="1431" t="s">
        <v>1100</v>
      </c>
      <c r="H7" s="1431" t="s">
        <v>2385</v>
      </c>
      <c r="I7" s="1431" t="s">
        <v>2386</v>
      </c>
      <c r="J7" s="1431" t="s">
        <v>1100</v>
      </c>
      <c r="K7" s="1431" t="s">
        <v>2385</v>
      </c>
      <c r="L7" s="1522" t="s">
        <v>2386</v>
      </c>
    </row>
    <row r="8" spans="1:13" s="1430" customFormat="1" ht="43.95" customHeight="1" thickBot="1">
      <c r="A8" s="1432" t="s">
        <v>2042</v>
      </c>
      <c r="B8" s="1523">
        <f>C8+J8</f>
        <v>20</v>
      </c>
      <c r="C8" s="1523">
        <f>D8+G8</f>
        <v>20</v>
      </c>
      <c r="D8" s="1523">
        <f>SUM(E8:F8)</f>
        <v>0</v>
      </c>
      <c r="E8" s="1524">
        <v>0</v>
      </c>
      <c r="F8" s="1524">
        <v>0</v>
      </c>
      <c r="G8" s="1523">
        <f>SUM(H8:I8)</f>
        <v>20</v>
      </c>
      <c r="H8" s="1524">
        <v>20</v>
      </c>
      <c r="I8" s="1524">
        <v>0</v>
      </c>
      <c r="J8" s="1523">
        <f>SUM(K8:L8)</f>
        <v>0</v>
      </c>
      <c r="K8" s="1524">
        <v>0</v>
      </c>
      <c r="L8" s="1525">
        <v>0</v>
      </c>
    </row>
    <row r="9" spans="1:13" s="1430" customFormat="1" ht="43.95" customHeight="1" thickBot="1">
      <c r="A9" s="1433" t="s">
        <v>2387</v>
      </c>
      <c r="B9" s="1523">
        <f t="shared" ref="B9:B11" si="0">C9+J9</f>
        <v>0</v>
      </c>
      <c r="C9" s="1523">
        <f t="shared" ref="C9:C11" si="1">D9+G9</f>
        <v>0</v>
      </c>
      <c r="D9" s="1523">
        <f t="shared" ref="D9:D11" si="2">SUM(E9:F9)</f>
        <v>0</v>
      </c>
      <c r="E9" s="1524">
        <v>0</v>
      </c>
      <c r="F9" s="1524">
        <v>0</v>
      </c>
      <c r="G9" s="1523">
        <f t="shared" ref="G9:G11" si="3">SUM(H9:I9)</f>
        <v>0</v>
      </c>
      <c r="H9" s="1524">
        <v>0</v>
      </c>
      <c r="I9" s="1524">
        <v>0</v>
      </c>
      <c r="J9" s="1523">
        <f t="shared" ref="J9:J11" si="4">SUM(K9:L9)</f>
        <v>0</v>
      </c>
      <c r="K9" s="1524">
        <v>0</v>
      </c>
      <c r="L9" s="1525">
        <v>0</v>
      </c>
    </row>
    <row r="10" spans="1:13" s="1430" customFormat="1" ht="43.95" customHeight="1" thickBot="1">
      <c r="A10" s="1433" t="s">
        <v>2388</v>
      </c>
      <c r="B10" s="1523">
        <f t="shared" si="0"/>
        <v>20</v>
      </c>
      <c r="C10" s="1523">
        <f t="shared" si="1"/>
        <v>20</v>
      </c>
      <c r="D10" s="1523">
        <f t="shared" si="2"/>
        <v>0</v>
      </c>
      <c r="E10" s="1524">
        <v>0</v>
      </c>
      <c r="F10" s="1524">
        <v>0</v>
      </c>
      <c r="G10" s="1523">
        <f t="shared" si="3"/>
        <v>20</v>
      </c>
      <c r="H10" s="1524">
        <v>20</v>
      </c>
      <c r="I10" s="1524">
        <v>0</v>
      </c>
      <c r="J10" s="1523">
        <f t="shared" si="4"/>
        <v>0</v>
      </c>
      <c r="K10" s="1524">
        <v>0</v>
      </c>
      <c r="L10" s="1525">
        <v>0</v>
      </c>
    </row>
    <row r="11" spans="1:13" s="1430" customFormat="1" ht="43.95" customHeight="1" thickBot="1">
      <c r="A11" s="1434" t="s">
        <v>2389</v>
      </c>
      <c r="B11" s="1526">
        <f t="shared" si="0"/>
        <v>0</v>
      </c>
      <c r="C11" s="1526">
        <f t="shared" si="1"/>
        <v>0</v>
      </c>
      <c r="D11" s="1526">
        <f t="shared" si="2"/>
        <v>0</v>
      </c>
      <c r="E11" s="1527">
        <v>0</v>
      </c>
      <c r="F11" s="1527">
        <v>0</v>
      </c>
      <c r="G11" s="1526">
        <f t="shared" si="3"/>
        <v>0</v>
      </c>
      <c r="H11" s="1527">
        <v>0</v>
      </c>
      <c r="I11" s="1527">
        <v>0</v>
      </c>
      <c r="J11" s="1526">
        <f t="shared" si="4"/>
        <v>0</v>
      </c>
      <c r="K11" s="1527">
        <v>0</v>
      </c>
      <c r="L11" s="1528">
        <v>0</v>
      </c>
    </row>
    <row r="12" spans="1:13">
      <c r="A12" s="173" t="s">
        <v>966</v>
      </c>
      <c r="C12" s="173" t="s">
        <v>967</v>
      </c>
      <c r="E12" s="173" t="s">
        <v>1008</v>
      </c>
      <c r="H12" s="1436" t="s">
        <v>968</v>
      </c>
      <c r="L12" s="1437" t="s">
        <v>2439</v>
      </c>
    </row>
    <row r="13" spans="1:13">
      <c r="E13" s="174" t="s">
        <v>1009</v>
      </c>
      <c r="K13" s="1832"/>
      <c r="L13" s="1832"/>
    </row>
    <row r="14" spans="1:13">
      <c r="A14" s="173"/>
    </row>
    <row r="15" spans="1:13" ht="21.75" customHeight="1">
      <c r="A15" s="174" t="s">
        <v>2390</v>
      </c>
    </row>
    <row r="16" spans="1:13" ht="19.95" customHeight="1">
      <c r="A16" s="1833" t="s">
        <v>2391</v>
      </c>
      <c r="B16" s="1833"/>
      <c r="C16" s="1833"/>
      <c r="D16" s="1833"/>
      <c r="E16" s="1833"/>
      <c r="F16" s="1833"/>
      <c r="G16" s="1833"/>
      <c r="H16" s="1833"/>
      <c r="I16" s="1833"/>
      <c r="J16" s="1833"/>
      <c r="K16" s="1833"/>
      <c r="L16" s="1833"/>
    </row>
    <row r="17" spans="1:12" ht="17.399999999999999" customHeight="1">
      <c r="A17" s="1834" t="s">
        <v>1112</v>
      </c>
      <c r="B17" s="1834"/>
      <c r="C17" s="1834"/>
      <c r="D17" s="1834"/>
      <c r="E17" s="1834"/>
      <c r="F17" s="1834"/>
      <c r="G17" s="1834"/>
      <c r="H17" s="1834"/>
      <c r="I17" s="1834"/>
      <c r="J17" s="1834"/>
      <c r="K17" s="1834"/>
      <c r="L17" s="1834"/>
    </row>
    <row r="18" spans="1:12" ht="17.399999999999999" customHeight="1">
      <c r="A18" s="1834" t="s">
        <v>2392</v>
      </c>
      <c r="B18" s="1834"/>
      <c r="C18" s="1834"/>
      <c r="D18" s="1834"/>
      <c r="E18" s="1834"/>
      <c r="F18" s="1834"/>
      <c r="G18" s="1834"/>
      <c r="H18" s="1834"/>
      <c r="I18" s="1834"/>
      <c r="J18" s="1834"/>
      <c r="K18" s="1834"/>
      <c r="L18" s="1834"/>
    </row>
    <row r="19" spans="1:12" ht="21" customHeight="1">
      <c r="A19" s="1438"/>
      <c r="B19" s="1438"/>
      <c r="C19" s="1438"/>
      <c r="D19" s="1439"/>
      <c r="E19" s="1439"/>
      <c r="F19" s="1440"/>
      <c r="G19" s="1438"/>
      <c r="H19" s="1438"/>
      <c r="I19" s="1438"/>
      <c r="J19" s="1438"/>
      <c r="K19" s="1438"/>
    </row>
    <row r="20" spans="1:12" ht="21" customHeight="1">
      <c r="A20" s="1438"/>
      <c r="B20" s="1438"/>
      <c r="C20" s="1438"/>
      <c r="D20" s="1439"/>
      <c r="E20" s="1439"/>
      <c r="F20" s="1439"/>
      <c r="G20" s="1438"/>
      <c r="H20" s="1438"/>
      <c r="I20" s="1438"/>
      <c r="J20" s="1438"/>
      <c r="K20" s="1438"/>
    </row>
    <row r="21" spans="1:12" ht="21" customHeight="1">
      <c r="A21" s="1438"/>
      <c r="B21" s="1438"/>
      <c r="C21" s="1438"/>
      <c r="D21" s="1439"/>
      <c r="E21" s="1439"/>
      <c r="F21" s="1439"/>
      <c r="G21" s="1438"/>
      <c r="H21" s="1438"/>
      <c r="I21" s="1438"/>
      <c r="J21" s="1438"/>
      <c r="K21" s="1438"/>
    </row>
    <row r="22" spans="1:12" ht="21" customHeight="1">
      <c r="A22" s="1438"/>
      <c r="B22" s="1438"/>
      <c r="C22" s="1438"/>
      <c r="D22" s="1439"/>
      <c r="E22" s="1439"/>
      <c r="F22" s="1439"/>
      <c r="G22" s="1438"/>
      <c r="H22" s="1438"/>
      <c r="I22" s="1438"/>
      <c r="J22" s="1438"/>
      <c r="K22" s="1438"/>
    </row>
    <row r="23" spans="1:12" ht="21" customHeight="1">
      <c r="A23" s="1438"/>
      <c r="B23" s="1438"/>
      <c r="C23" s="1438"/>
      <c r="D23" s="1439"/>
      <c r="E23" s="1439"/>
      <c r="F23" s="1439"/>
      <c r="G23" s="1438"/>
      <c r="H23" s="1438"/>
      <c r="I23" s="1438"/>
      <c r="J23" s="1438"/>
      <c r="K23" s="1438"/>
    </row>
    <row r="24" spans="1:12" ht="21" customHeight="1">
      <c r="A24" s="1438"/>
      <c r="B24" s="1438"/>
      <c r="C24" s="1438"/>
      <c r="D24" s="1439"/>
      <c r="E24" s="1439"/>
      <c r="F24" s="1439"/>
      <c r="G24" s="1438"/>
      <c r="H24" s="1438"/>
      <c r="I24" s="1438"/>
      <c r="J24" s="1438"/>
      <c r="K24" s="1438"/>
    </row>
    <row r="25" spans="1:12" ht="21" customHeight="1">
      <c r="A25" s="1438"/>
      <c r="B25" s="1438"/>
      <c r="C25" s="1438"/>
      <c r="D25" s="1439"/>
      <c r="E25" s="1439"/>
      <c r="F25" s="1439"/>
      <c r="G25" s="1438"/>
      <c r="H25" s="1438"/>
      <c r="I25" s="1438"/>
      <c r="J25" s="1438"/>
      <c r="K25" s="1438"/>
    </row>
    <row r="26" spans="1:12" ht="21" customHeight="1">
      <c r="A26" s="1438"/>
      <c r="B26" s="1438"/>
      <c r="C26" s="1438"/>
      <c r="D26" s="1439"/>
      <c r="E26" s="1439"/>
      <c r="F26" s="1439"/>
      <c r="G26" s="1438"/>
      <c r="H26" s="1438"/>
      <c r="I26" s="1438"/>
      <c r="J26" s="1438"/>
      <c r="K26" s="1438"/>
    </row>
    <row r="27" spans="1:12" ht="21" customHeight="1">
      <c r="A27" s="1438"/>
      <c r="B27" s="1438"/>
      <c r="C27" s="1438"/>
      <c r="D27" s="1439"/>
      <c r="E27" s="1439"/>
      <c r="F27" s="1439"/>
      <c r="G27" s="1438"/>
      <c r="H27" s="1438"/>
      <c r="I27" s="1438"/>
      <c r="J27" s="1438"/>
      <c r="K27" s="1438"/>
    </row>
    <row r="28" spans="1:12" ht="21" customHeight="1">
      <c r="A28" s="1438"/>
      <c r="B28" s="1438"/>
      <c r="C28" s="1438"/>
      <c r="D28" s="1439"/>
      <c r="E28" s="1439"/>
      <c r="F28" s="1439"/>
      <c r="G28" s="1438"/>
      <c r="H28" s="1438"/>
      <c r="I28" s="1438"/>
    </row>
    <row r="29" spans="1:12" ht="21" customHeight="1">
      <c r="A29" s="1438"/>
      <c r="B29" s="1438"/>
      <c r="C29" s="1438"/>
      <c r="D29" s="1439"/>
      <c r="E29" s="1439"/>
      <c r="F29" s="1439"/>
      <c r="G29" s="1438"/>
      <c r="H29" s="1438"/>
      <c r="I29" s="1438"/>
    </row>
    <row r="30" spans="1:12" ht="21" customHeight="1">
      <c r="A30" s="1438"/>
      <c r="B30" s="1438"/>
      <c r="C30" s="1438"/>
      <c r="D30" s="1439"/>
      <c r="E30" s="1439"/>
      <c r="F30" s="1439"/>
      <c r="G30" s="1438"/>
      <c r="H30" s="1438"/>
      <c r="I30" s="1438"/>
    </row>
    <row r="31" spans="1:12" ht="21" customHeight="1">
      <c r="A31" s="1438"/>
      <c r="B31" s="1438"/>
      <c r="C31" s="1438"/>
      <c r="D31" s="1439"/>
      <c r="E31" s="1439"/>
      <c r="F31" s="1439"/>
      <c r="G31" s="1438"/>
      <c r="H31" s="1438"/>
      <c r="I31" s="1438"/>
    </row>
    <row r="32" spans="1:12" ht="21" customHeight="1">
      <c r="A32" s="1438"/>
      <c r="B32" s="1438"/>
      <c r="C32" s="1438"/>
      <c r="D32" s="1439"/>
      <c r="E32" s="1439"/>
      <c r="F32" s="1439"/>
      <c r="G32" s="1438"/>
      <c r="H32" s="1438"/>
      <c r="I32" s="1438"/>
    </row>
    <row r="33" spans="1:9" ht="21" customHeight="1">
      <c r="A33" s="1438"/>
      <c r="B33" s="1438"/>
      <c r="C33" s="1438"/>
      <c r="D33" s="1439"/>
      <c r="E33" s="1439"/>
      <c r="F33" s="1439"/>
      <c r="G33" s="1438"/>
      <c r="H33" s="1438"/>
      <c r="I33" s="1438"/>
    </row>
    <row r="34" spans="1:9" ht="21" customHeight="1">
      <c r="A34" s="1438"/>
      <c r="B34" s="1438"/>
      <c r="C34" s="1438"/>
      <c r="D34" s="1439"/>
      <c r="E34" s="1439"/>
      <c r="F34" s="1439"/>
      <c r="G34" s="1438"/>
      <c r="H34" s="1438"/>
      <c r="I34" s="1438"/>
    </row>
    <row r="35" spans="1:9" ht="21" customHeight="1">
      <c r="A35" s="1438"/>
      <c r="B35" s="1438"/>
      <c r="C35" s="1438"/>
      <c r="D35" s="1439"/>
      <c r="E35" s="1439"/>
      <c r="F35" s="1439"/>
      <c r="G35" s="1438"/>
      <c r="H35" s="1438"/>
      <c r="I35" s="1438"/>
    </row>
    <row r="36" spans="1:9" ht="21" customHeight="1">
      <c r="A36" s="1438"/>
      <c r="B36" s="1438"/>
      <c r="C36" s="1438"/>
      <c r="D36" s="1439"/>
      <c r="E36" s="1439"/>
      <c r="F36" s="1439"/>
      <c r="G36" s="1438"/>
      <c r="H36" s="1438"/>
      <c r="I36" s="1438"/>
    </row>
    <row r="37" spans="1:9" ht="21" customHeight="1">
      <c r="A37" s="1438"/>
      <c r="B37" s="1438"/>
      <c r="C37" s="1438"/>
      <c r="D37" s="1439"/>
      <c r="E37" s="1439"/>
      <c r="F37" s="1439"/>
      <c r="G37" s="1438"/>
      <c r="H37" s="1438"/>
      <c r="I37" s="1438"/>
    </row>
    <row r="38" spans="1:9" ht="24.6">
      <c r="A38" s="1438"/>
      <c r="B38" s="1438"/>
      <c r="C38" s="1438"/>
      <c r="D38" s="1439"/>
      <c r="E38" s="1439"/>
      <c r="F38" s="1439"/>
      <c r="G38" s="1438"/>
      <c r="H38" s="1438"/>
      <c r="I38" s="1438"/>
    </row>
    <row r="39" spans="1:9" ht="24.6">
      <c r="A39" s="1438"/>
      <c r="B39" s="1438"/>
      <c r="C39" s="1438"/>
      <c r="D39" s="1439"/>
      <c r="E39" s="1439"/>
      <c r="F39" s="1439"/>
      <c r="G39" s="1438"/>
      <c r="H39" s="1438"/>
      <c r="I39" s="1438"/>
    </row>
    <row r="40" spans="1:9" ht="24.6">
      <c r="A40" s="1438"/>
      <c r="B40" s="1438"/>
      <c r="C40" s="1438"/>
      <c r="D40" s="1439"/>
      <c r="E40" s="1439"/>
      <c r="F40" s="1439"/>
      <c r="G40" s="1438"/>
      <c r="H40" s="1438"/>
      <c r="I40" s="1438"/>
    </row>
    <row r="41" spans="1:9" ht="24.6">
      <c r="A41" s="1438"/>
      <c r="B41" s="1438"/>
      <c r="C41" s="1438"/>
      <c r="D41" s="1439"/>
      <c r="E41" s="1439"/>
      <c r="F41" s="1439"/>
      <c r="G41" s="1438"/>
      <c r="H41" s="1438"/>
      <c r="I41" s="1438"/>
    </row>
    <row r="42" spans="1:9" ht="24.6">
      <c r="A42" s="1438"/>
      <c r="B42" s="1438"/>
      <c r="C42" s="1438"/>
      <c r="D42" s="1439"/>
      <c r="E42" s="1439"/>
      <c r="F42" s="1439"/>
      <c r="G42" s="1438"/>
      <c r="H42" s="1438"/>
      <c r="I42" s="1438"/>
    </row>
    <row r="43" spans="1:9" ht="24.6">
      <c r="A43" s="1438"/>
      <c r="B43" s="1438"/>
      <c r="C43" s="1438"/>
      <c r="D43" s="1439"/>
      <c r="E43" s="1439"/>
      <c r="F43" s="1439"/>
      <c r="G43" s="1438"/>
      <c r="H43" s="1438"/>
      <c r="I43" s="1438"/>
    </row>
    <row r="44" spans="1:9" ht="24.6">
      <c r="A44" s="1438"/>
      <c r="B44" s="1438"/>
      <c r="C44" s="1438"/>
      <c r="D44" s="1439"/>
      <c r="E44" s="1439"/>
      <c r="F44" s="1439"/>
      <c r="G44" s="1438"/>
      <c r="H44" s="1438"/>
      <c r="I44" s="1438"/>
    </row>
    <row r="45" spans="1:9" ht="24.6">
      <c r="A45" s="1438"/>
      <c r="B45" s="1438"/>
      <c r="C45" s="1438"/>
      <c r="D45" s="1439"/>
      <c r="E45" s="1439"/>
      <c r="F45" s="1439"/>
      <c r="G45" s="1438"/>
      <c r="H45" s="1438"/>
      <c r="I45" s="1438"/>
    </row>
    <row r="46" spans="1:9" ht="24.6">
      <c r="A46" s="1438"/>
      <c r="B46" s="1438"/>
      <c r="C46" s="1438"/>
      <c r="D46" s="1439"/>
      <c r="E46" s="1439"/>
      <c r="F46" s="1439"/>
      <c r="G46" s="1438"/>
      <c r="H46" s="1438"/>
      <c r="I46" s="1438"/>
    </row>
    <row r="47" spans="1:9" ht="24.6">
      <c r="A47" s="1438"/>
      <c r="B47" s="1438"/>
      <c r="C47" s="1438"/>
      <c r="D47" s="1439"/>
      <c r="E47" s="1439"/>
      <c r="F47" s="1439"/>
      <c r="G47" s="1438"/>
      <c r="H47" s="1438"/>
      <c r="I47" s="1438"/>
    </row>
    <row r="48" spans="1:9" ht="24.6">
      <c r="A48" s="1438"/>
      <c r="B48" s="1438"/>
      <c r="C48" s="1438"/>
      <c r="D48" s="1439"/>
      <c r="E48" s="1439"/>
      <c r="F48" s="1439"/>
      <c r="G48" s="1438"/>
      <c r="H48" s="1438"/>
      <c r="I48" s="1438"/>
    </row>
    <row r="49" spans="1:9" ht="24.6">
      <c r="A49" s="1438"/>
      <c r="B49" s="1438"/>
      <c r="C49" s="1438"/>
      <c r="D49" s="1439"/>
      <c r="E49" s="1439"/>
      <c r="F49" s="1439"/>
      <c r="G49" s="1438"/>
      <c r="H49" s="1438"/>
      <c r="I49" s="1438"/>
    </row>
    <row r="50" spans="1:9" ht="24.6">
      <c r="A50" s="1438"/>
      <c r="B50" s="1438"/>
      <c r="C50" s="1438"/>
      <c r="D50" s="1439"/>
      <c r="E50" s="1439"/>
      <c r="F50" s="1439"/>
      <c r="G50" s="1438"/>
      <c r="H50" s="1438"/>
      <c r="I50" s="1438"/>
    </row>
    <row r="51" spans="1:9" ht="24.6">
      <c r="A51" s="1438"/>
      <c r="B51" s="1438"/>
      <c r="C51" s="1438"/>
      <c r="D51" s="1439"/>
      <c r="E51" s="1439"/>
      <c r="F51" s="1439"/>
      <c r="G51" s="1438"/>
      <c r="H51" s="1438"/>
      <c r="I51" s="1438"/>
    </row>
    <row r="52" spans="1:9" ht="24.6">
      <c r="A52" s="1438"/>
      <c r="B52" s="1438"/>
      <c r="C52" s="1438"/>
      <c r="D52" s="1439"/>
      <c r="E52" s="1439"/>
      <c r="F52" s="1439"/>
      <c r="G52" s="1438"/>
      <c r="H52" s="1438"/>
      <c r="I52" s="1438"/>
    </row>
    <row r="53" spans="1:9" ht="24.6">
      <c r="A53" s="1438"/>
      <c r="B53" s="1438"/>
      <c r="C53" s="1438"/>
      <c r="D53" s="1439"/>
      <c r="E53" s="1439"/>
      <c r="F53" s="1439"/>
      <c r="G53" s="1438"/>
      <c r="H53" s="1438"/>
      <c r="I53" s="1438"/>
    </row>
    <row r="54" spans="1:9" ht="24.6">
      <c r="A54" s="1438"/>
      <c r="B54" s="1438"/>
      <c r="C54" s="1438"/>
      <c r="D54" s="1439"/>
      <c r="E54" s="1439"/>
      <c r="F54" s="1439"/>
      <c r="G54" s="1438"/>
      <c r="H54" s="1438"/>
      <c r="I54" s="1438"/>
    </row>
    <row r="55" spans="1:9" ht="24.6">
      <c r="A55" s="1438"/>
      <c r="B55" s="1438"/>
      <c r="C55" s="1438"/>
      <c r="D55" s="1439"/>
      <c r="E55" s="1439"/>
      <c r="F55" s="1439"/>
      <c r="G55" s="1438"/>
      <c r="H55" s="1438"/>
      <c r="I55" s="1438"/>
    </row>
    <row r="56" spans="1:9" ht="24.6">
      <c r="A56" s="1438"/>
      <c r="B56" s="1438"/>
      <c r="C56" s="1438"/>
      <c r="D56" s="1439"/>
      <c r="E56" s="1439"/>
      <c r="F56" s="1439"/>
      <c r="G56" s="1438"/>
      <c r="H56" s="1438"/>
      <c r="I56" s="1438"/>
    </row>
    <row r="57" spans="1:9" ht="24.6">
      <c r="A57" s="1438"/>
      <c r="B57" s="1438"/>
      <c r="C57" s="1438"/>
      <c r="D57" s="1439"/>
      <c r="E57" s="1439"/>
      <c r="F57" s="1439"/>
      <c r="G57" s="1438"/>
      <c r="H57" s="1438"/>
      <c r="I57" s="1438"/>
    </row>
    <row r="58" spans="1:9" ht="24.6">
      <c r="A58" s="1438"/>
      <c r="B58" s="1438"/>
      <c r="C58" s="1438"/>
      <c r="D58" s="1439"/>
      <c r="E58" s="1439"/>
      <c r="F58" s="1439"/>
      <c r="G58" s="1438"/>
      <c r="H58" s="1438"/>
      <c r="I58" s="1438"/>
    </row>
    <row r="59" spans="1:9" ht="24.6">
      <c r="A59" s="1438"/>
      <c r="B59" s="1438"/>
      <c r="C59" s="1438"/>
      <c r="D59" s="1439"/>
      <c r="E59" s="1439"/>
      <c r="F59" s="1439"/>
      <c r="G59" s="1438"/>
      <c r="H59" s="1438"/>
      <c r="I59" s="1438"/>
    </row>
    <row r="60" spans="1:9" ht="24.6">
      <c r="A60" s="1438"/>
      <c r="B60" s="1438"/>
      <c r="C60" s="1438"/>
      <c r="D60" s="1439"/>
      <c r="E60" s="1439"/>
      <c r="F60" s="1439"/>
      <c r="G60" s="1438"/>
      <c r="H60" s="1438"/>
      <c r="I60" s="1438"/>
    </row>
    <row r="61" spans="1:9" ht="24.6">
      <c r="A61" s="1438"/>
      <c r="B61" s="1438"/>
      <c r="C61" s="1438"/>
      <c r="D61" s="1439"/>
      <c r="E61" s="1439"/>
      <c r="F61" s="1439"/>
      <c r="G61" s="1438"/>
      <c r="H61" s="1438"/>
      <c r="I61" s="1438"/>
    </row>
    <row r="62" spans="1:9" ht="24.6">
      <c r="A62" s="1438"/>
      <c r="B62" s="1438"/>
      <c r="C62" s="1438"/>
      <c r="D62" s="1439"/>
      <c r="E62" s="1439"/>
      <c r="F62" s="1439"/>
      <c r="G62" s="1438"/>
      <c r="H62" s="1438"/>
      <c r="I62" s="1438"/>
    </row>
    <row r="63" spans="1:9" ht="24.6">
      <c r="A63" s="1438"/>
      <c r="B63" s="1438"/>
      <c r="C63" s="1438"/>
      <c r="D63" s="1439"/>
      <c r="E63" s="1439"/>
      <c r="F63" s="1439"/>
      <c r="G63" s="1438"/>
      <c r="H63" s="1438"/>
      <c r="I63" s="1438"/>
    </row>
    <row r="64" spans="1:9" ht="24.6">
      <c r="A64" s="1438"/>
      <c r="B64" s="1438"/>
      <c r="C64" s="1438"/>
      <c r="D64" s="1439"/>
      <c r="E64" s="1439"/>
      <c r="F64" s="1439"/>
      <c r="G64" s="1438"/>
      <c r="H64" s="1438"/>
      <c r="I64" s="1438"/>
    </row>
    <row r="65" spans="1:9" ht="24.6">
      <c r="A65" s="1438"/>
      <c r="B65" s="1438"/>
      <c r="C65" s="1438"/>
      <c r="D65" s="1439"/>
      <c r="E65" s="1439"/>
      <c r="F65" s="1439"/>
      <c r="G65" s="1438"/>
      <c r="H65" s="1438"/>
      <c r="I65" s="1438"/>
    </row>
    <row r="66" spans="1:9" ht="24.6">
      <c r="A66" s="1438"/>
      <c r="B66" s="1438"/>
      <c r="C66" s="1438"/>
      <c r="D66" s="1439"/>
      <c r="E66" s="1439"/>
      <c r="F66" s="1439"/>
      <c r="G66" s="1438"/>
      <c r="H66" s="1438"/>
      <c r="I66" s="1438"/>
    </row>
    <row r="67" spans="1:9" ht="24.6">
      <c r="A67" s="1438"/>
      <c r="B67" s="1438"/>
      <c r="C67" s="1438"/>
      <c r="D67" s="1439"/>
      <c r="E67" s="1439"/>
      <c r="F67" s="1439"/>
      <c r="G67" s="1438"/>
      <c r="H67" s="1438"/>
      <c r="I67" s="1438"/>
    </row>
    <row r="68" spans="1:9" ht="24.6">
      <c r="A68" s="1438"/>
      <c r="B68" s="1438"/>
      <c r="C68" s="1438"/>
      <c r="D68" s="1439"/>
      <c r="E68" s="1439"/>
      <c r="F68" s="1439"/>
      <c r="G68" s="1438"/>
      <c r="H68" s="1438"/>
      <c r="I68" s="1438"/>
    </row>
    <row r="69" spans="1:9" ht="24.6">
      <c r="A69" s="1438"/>
      <c r="B69" s="1438"/>
      <c r="C69" s="1438"/>
      <c r="D69" s="1439"/>
      <c r="E69" s="1439"/>
      <c r="F69" s="1439"/>
      <c r="G69" s="1438"/>
      <c r="H69" s="1438"/>
      <c r="I69" s="1438"/>
    </row>
    <row r="70" spans="1:9" ht="24.6">
      <c r="A70" s="1438"/>
      <c r="B70" s="1438"/>
      <c r="C70" s="1438"/>
      <c r="D70" s="1439"/>
      <c r="E70" s="1439"/>
      <c r="F70" s="1439"/>
      <c r="G70" s="1438"/>
      <c r="H70" s="1438"/>
      <c r="I70" s="1438"/>
    </row>
    <row r="71" spans="1:9" ht="24.6">
      <c r="A71" s="1438"/>
      <c r="B71" s="1438"/>
      <c r="C71" s="1438"/>
      <c r="D71" s="1439"/>
      <c r="E71" s="1439"/>
      <c r="F71" s="1439"/>
      <c r="G71" s="1438"/>
      <c r="H71" s="1438"/>
      <c r="I71" s="1438"/>
    </row>
    <row r="72" spans="1:9" ht="24.6">
      <c r="A72" s="1438"/>
      <c r="B72" s="1438"/>
      <c r="C72" s="1438"/>
      <c r="D72" s="1439"/>
      <c r="E72" s="1439"/>
      <c r="F72" s="1439"/>
      <c r="G72" s="1438"/>
      <c r="H72" s="1438"/>
      <c r="I72" s="1438"/>
    </row>
    <row r="73" spans="1:9" ht="24.6">
      <c r="A73" s="1438"/>
      <c r="B73" s="1438"/>
      <c r="C73" s="1438"/>
      <c r="D73" s="1439"/>
      <c r="E73" s="1439"/>
      <c r="F73" s="1439"/>
      <c r="G73" s="1438"/>
      <c r="H73" s="1438"/>
      <c r="I73" s="1438"/>
    </row>
    <row r="74" spans="1:9" ht="24.6">
      <c r="A74" s="1438"/>
      <c r="B74" s="1438"/>
      <c r="C74" s="1438"/>
      <c r="D74" s="1439"/>
      <c r="E74" s="1439"/>
      <c r="F74" s="1439"/>
      <c r="G74" s="1438"/>
      <c r="H74" s="1438"/>
      <c r="I74" s="1438"/>
    </row>
    <row r="75" spans="1:9" ht="24.6">
      <c r="A75" s="1438"/>
      <c r="B75" s="1438"/>
      <c r="C75" s="1438"/>
      <c r="D75" s="1439"/>
      <c r="E75" s="1439"/>
      <c r="F75" s="1439"/>
      <c r="G75" s="1438"/>
      <c r="H75" s="1438"/>
      <c r="I75" s="1438"/>
    </row>
    <row r="76" spans="1:9" ht="24.6">
      <c r="A76" s="1438"/>
      <c r="B76" s="1438"/>
      <c r="C76" s="1438"/>
      <c r="D76" s="1439"/>
      <c r="E76" s="1439"/>
      <c r="F76" s="1439"/>
      <c r="G76" s="1438"/>
      <c r="H76" s="1438"/>
      <c r="I76" s="1438"/>
    </row>
    <row r="77" spans="1:9" ht="24.6">
      <c r="A77" s="1438"/>
      <c r="B77" s="1438"/>
      <c r="C77" s="1438"/>
      <c r="D77" s="1439"/>
      <c r="E77" s="1439"/>
      <c r="F77" s="1439"/>
      <c r="G77" s="1438"/>
      <c r="H77" s="1438"/>
      <c r="I77" s="1438"/>
    </row>
    <row r="78" spans="1:9" ht="24.6">
      <c r="A78" s="1438"/>
      <c r="B78" s="1438"/>
      <c r="C78" s="1438"/>
      <c r="D78" s="1439"/>
      <c r="E78" s="1439"/>
      <c r="F78" s="1439"/>
      <c r="G78" s="1438"/>
      <c r="H78" s="1438"/>
      <c r="I78" s="1438"/>
    </row>
    <row r="79" spans="1:9" ht="24.6">
      <c r="A79" s="1438"/>
      <c r="B79" s="1438"/>
      <c r="C79" s="1438"/>
      <c r="D79" s="1439"/>
      <c r="E79" s="1439"/>
      <c r="F79" s="1439"/>
      <c r="G79" s="1438"/>
      <c r="H79" s="1438"/>
      <c r="I79" s="1438"/>
    </row>
    <row r="80" spans="1:9" ht="24.6">
      <c r="A80" s="1438"/>
      <c r="B80" s="1438"/>
      <c r="C80" s="1438"/>
      <c r="D80" s="1439"/>
      <c r="E80" s="1439"/>
      <c r="F80" s="1439"/>
      <c r="G80" s="1438"/>
      <c r="H80" s="1438"/>
      <c r="I80" s="1438"/>
    </row>
    <row r="81" spans="1:9" ht="24.6">
      <c r="A81" s="1438"/>
      <c r="B81" s="1438"/>
      <c r="C81" s="1438"/>
      <c r="D81" s="1439"/>
      <c r="E81" s="1439"/>
      <c r="F81" s="1439"/>
      <c r="G81" s="1438"/>
      <c r="H81" s="1438"/>
      <c r="I81" s="1438"/>
    </row>
    <row r="82" spans="1:9" ht="24.6">
      <c r="A82" s="1438"/>
      <c r="B82" s="1438"/>
      <c r="C82" s="1438"/>
      <c r="D82" s="1439"/>
      <c r="E82" s="1439"/>
      <c r="F82" s="1439"/>
      <c r="G82" s="1438"/>
      <c r="H82" s="1438"/>
      <c r="I82" s="1438"/>
    </row>
    <row r="83" spans="1:9" ht="24.6">
      <c r="A83" s="1438"/>
      <c r="B83" s="1438"/>
      <c r="C83" s="1438"/>
      <c r="D83" s="1439"/>
      <c r="E83" s="1439"/>
      <c r="F83" s="1439"/>
      <c r="G83" s="1438"/>
      <c r="H83" s="1438"/>
      <c r="I83" s="1438"/>
    </row>
    <row r="84" spans="1:9" ht="24.6">
      <c r="A84" s="1438"/>
      <c r="B84" s="1438"/>
      <c r="C84" s="1438"/>
      <c r="D84" s="1439"/>
      <c r="E84" s="1439"/>
      <c r="F84" s="1439"/>
      <c r="G84" s="1438"/>
      <c r="H84" s="1438"/>
      <c r="I84" s="1438"/>
    </row>
    <row r="85" spans="1:9" ht="24.6">
      <c r="A85" s="1438"/>
      <c r="B85" s="1438"/>
      <c r="C85" s="1438"/>
      <c r="D85" s="1439"/>
      <c r="E85" s="1439"/>
      <c r="F85" s="1439"/>
      <c r="G85" s="1438"/>
      <c r="H85" s="1438"/>
      <c r="I85" s="1438"/>
    </row>
    <row r="86" spans="1:9" ht="24.6">
      <c r="A86" s="1438"/>
      <c r="B86" s="1438"/>
      <c r="C86" s="1438"/>
      <c r="D86" s="1439"/>
      <c r="E86" s="1439"/>
      <c r="F86" s="1439"/>
      <c r="G86" s="1438"/>
      <c r="H86" s="1438"/>
      <c r="I86" s="1438"/>
    </row>
    <row r="87" spans="1:9" ht="24.6">
      <c r="A87" s="1438"/>
      <c r="B87" s="1438"/>
      <c r="C87" s="1438"/>
      <c r="D87" s="1439"/>
      <c r="E87" s="1439"/>
      <c r="F87" s="1439"/>
      <c r="G87" s="1438"/>
      <c r="H87" s="1438"/>
      <c r="I87" s="1438"/>
    </row>
    <row r="88" spans="1:9" ht="24.6">
      <c r="A88" s="1438"/>
      <c r="B88" s="1438"/>
      <c r="C88" s="1438"/>
      <c r="D88" s="1439"/>
      <c r="E88" s="1439"/>
      <c r="F88" s="1439"/>
      <c r="G88" s="1438"/>
      <c r="H88" s="1438"/>
      <c r="I88" s="1438"/>
    </row>
    <row r="89" spans="1:9" ht="24.6">
      <c r="A89" s="1438"/>
      <c r="B89" s="1438"/>
      <c r="C89" s="1438"/>
      <c r="D89" s="1439"/>
      <c r="E89" s="1439"/>
      <c r="F89" s="1439"/>
      <c r="G89" s="1438"/>
      <c r="H89" s="1438"/>
      <c r="I89" s="1438"/>
    </row>
    <row r="90" spans="1:9" ht="24.6">
      <c r="A90" s="1438"/>
      <c r="B90" s="1438"/>
      <c r="C90" s="1438"/>
      <c r="D90" s="1439"/>
      <c r="E90" s="1439"/>
      <c r="F90" s="1439"/>
      <c r="G90" s="1438"/>
      <c r="H90" s="1438"/>
      <c r="I90" s="1438"/>
    </row>
    <row r="91" spans="1:9" ht="24.6">
      <c r="A91" s="1438"/>
      <c r="B91" s="1438"/>
      <c r="C91" s="1438"/>
      <c r="D91" s="1439"/>
      <c r="E91" s="1439"/>
      <c r="F91" s="1439"/>
      <c r="G91" s="1438"/>
      <c r="H91" s="1438"/>
      <c r="I91" s="1438"/>
    </row>
    <row r="92" spans="1:9" ht="24.6">
      <c r="A92" s="1438"/>
      <c r="B92" s="1438"/>
      <c r="C92" s="1438"/>
      <c r="D92" s="1439"/>
      <c r="E92" s="1439"/>
      <c r="F92" s="1439"/>
      <c r="G92" s="1438"/>
      <c r="H92" s="1438"/>
      <c r="I92" s="1438"/>
    </row>
    <row r="93" spans="1:9" ht="24.6">
      <c r="A93" s="1438"/>
      <c r="B93" s="1438"/>
      <c r="C93" s="1438"/>
      <c r="D93" s="1439"/>
      <c r="E93" s="1439"/>
      <c r="F93" s="1439"/>
      <c r="G93" s="1438"/>
      <c r="H93" s="1438"/>
      <c r="I93" s="1438"/>
    </row>
    <row r="94" spans="1:9" ht="24.6">
      <c r="A94" s="1438"/>
      <c r="B94" s="1438"/>
      <c r="C94" s="1438"/>
      <c r="D94" s="1439"/>
      <c r="E94" s="1439"/>
      <c r="F94" s="1439"/>
      <c r="G94" s="1438"/>
      <c r="H94" s="1438"/>
      <c r="I94" s="1438"/>
    </row>
    <row r="95" spans="1:9" ht="24.6">
      <c r="A95" s="1438"/>
      <c r="B95" s="1438"/>
      <c r="C95" s="1438"/>
      <c r="D95" s="1439"/>
      <c r="E95" s="1439"/>
      <c r="F95" s="1439"/>
      <c r="G95" s="1438"/>
      <c r="H95" s="1438"/>
      <c r="I95" s="1438"/>
    </row>
    <row r="96" spans="1:9" ht="24.6">
      <c r="A96" s="1438"/>
      <c r="B96" s="1438"/>
      <c r="C96" s="1438"/>
      <c r="D96" s="1439"/>
      <c r="E96" s="1439"/>
      <c r="F96" s="1439"/>
      <c r="G96" s="1438"/>
      <c r="H96" s="1438"/>
      <c r="I96" s="1438"/>
    </row>
    <row r="97" spans="1:9" ht="24.6">
      <c r="A97" s="1438"/>
      <c r="B97" s="1438"/>
      <c r="C97" s="1438"/>
      <c r="D97" s="1439"/>
      <c r="E97" s="1439"/>
      <c r="F97" s="1439"/>
      <c r="G97" s="1438"/>
      <c r="H97" s="1438"/>
      <c r="I97" s="1438"/>
    </row>
    <row r="98" spans="1:9" ht="24.6">
      <c r="A98" s="1438"/>
      <c r="B98" s="1438"/>
      <c r="C98" s="1438"/>
      <c r="D98" s="1439"/>
      <c r="E98" s="1439"/>
      <c r="F98" s="1439"/>
      <c r="G98" s="1438"/>
      <c r="H98" s="1438"/>
      <c r="I98" s="1438"/>
    </row>
    <row r="99" spans="1:9" ht="24.6">
      <c r="A99" s="1438"/>
      <c r="B99" s="1438"/>
      <c r="C99" s="1438"/>
      <c r="D99" s="1439"/>
      <c r="E99" s="1439"/>
      <c r="F99" s="1439"/>
      <c r="G99" s="1438"/>
      <c r="H99" s="1438"/>
      <c r="I99" s="1438"/>
    </row>
    <row r="100" spans="1:9" ht="24.6">
      <c r="A100" s="1438"/>
      <c r="B100" s="1438"/>
      <c r="C100" s="1438"/>
      <c r="D100" s="1439"/>
      <c r="E100" s="1439"/>
      <c r="F100" s="1439"/>
      <c r="G100" s="1438"/>
      <c r="H100" s="1438"/>
      <c r="I100" s="1438"/>
    </row>
    <row r="101" spans="1:9" ht="24.6">
      <c r="A101" s="1438"/>
      <c r="B101" s="1438"/>
      <c r="C101" s="1438"/>
      <c r="D101" s="1439"/>
      <c r="E101" s="1439"/>
      <c r="F101" s="1439"/>
      <c r="G101" s="1438"/>
      <c r="H101" s="1438"/>
      <c r="I101" s="1438"/>
    </row>
    <row r="102" spans="1:9" ht="24.6">
      <c r="A102" s="1438"/>
      <c r="B102" s="1438"/>
      <c r="C102" s="1438"/>
      <c r="D102" s="1439"/>
      <c r="E102" s="1439"/>
      <c r="F102" s="1439"/>
      <c r="G102" s="1438"/>
      <c r="H102" s="1438"/>
      <c r="I102" s="1438"/>
    </row>
    <row r="103" spans="1:9" ht="24.6">
      <c r="A103" s="1438"/>
      <c r="B103" s="1438"/>
      <c r="C103" s="1438"/>
      <c r="D103" s="1439"/>
      <c r="E103" s="1439"/>
      <c r="F103" s="1439"/>
      <c r="G103" s="1438"/>
      <c r="H103" s="1438"/>
      <c r="I103" s="1438"/>
    </row>
    <row r="104" spans="1:9" ht="24.6">
      <c r="A104" s="1438"/>
      <c r="B104" s="1438"/>
      <c r="C104" s="1438"/>
      <c r="D104" s="1439"/>
      <c r="E104" s="1439"/>
      <c r="F104" s="1439"/>
      <c r="G104" s="1438"/>
      <c r="H104" s="1438"/>
      <c r="I104" s="1438"/>
    </row>
    <row r="105" spans="1:9" ht="24.6">
      <c r="A105" s="1438"/>
      <c r="B105" s="1438"/>
      <c r="C105" s="1438"/>
      <c r="D105" s="1439"/>
      <c r="E105" s="1439"/>
      <c r="F105" s="1439"/>
      <c r="G105" s="1438"/>
      <c r="H105" s="1438"/>
      <c r="I105" s="1438"/>
    </row>
    <row r="106" spans="1:9" ht="24.6">
      <c r="A106" s="1438"/>
      <c r="B106" s="1438"/>
      <c r="C106" s="1438"/>
      <c r="D106" s="1439"/>
      <c r="E106" s="1439"/>
      <c r="F106" s="1439"/>
      <c r="G106" s="1438"/>
      <c r="H106" s="1438"/>
      <c r="I106" s="1438"/>
    </row>
    <row r="107" spans="1:9" ht="24.6">
      <c r="A107" s="1438"/>
      <c r="B107" s="1438"/>
      <c r="C107" s="1438"/>
      <c r="D107" s="1439"/>
      <c r="E107" s="1439"/>
      <c r="F107" s="1439"/>
      <c r="G107" s="1438"/>
      <c r="H107" s="1438"/>
      <c r="I107" s="1438"/>
    </row>
    <row r="108" spans="1:9" ht="24.6">
      <c r="A108" s="1438"/>
      <c r="B108" s="1438"/>
      <c r="C108" s="1438"/>
      <c r="D108" s="1439"/>
      <c r="E108" s="1439"/>
      <c r="F108" s="1439"/>
      <c r="G108" s="1438"/>
      <c r="H108" s="1438"/>
      <c r="I108" s="1438"/>
    </row>
    <row r="109" spans="1:9" ht="24.6">
      <c r="A109" s="1438"/>
      <c r="B109" s="1438"/>
      <c r="C109" s="1438"/>
      <c r="D109" s="1439"/>
      <c r="E109" s="1439"/>
      <c r="F109" s="1439"/>
      <c r="G109" s="1438"/>
      <c r="H109" s="1438"/>
      <c r="I109" s="1438"/>
    </row>
    <row r="110" spans="1:9" ht="24.6">
      <c r="A110" s="1438"/>
      <c r="B110" s="1438"/>
      <c r="C110" s="1438"/>
      <c r="D110" s="1439"/>
      <c r="E110" s="1439"/>
      <c r="F110" s="1439"/>
      <c r="G110" s="1438"/>
      <c r="H110" s="1438"/>
      <c r="I110" s="1438"/>
    </row>
    <row r="111" spans="1:9" ht="24.6">
      <c r="A111" s="1438"/>
      <c r="B111" s="1438"/>
      <c r="C111" s="1438"/>
      <c r="D111" s="1439"/>
      <c r="E111" s="1439"/>
      <c r="F111" s="1439"/>
      <c r="G111" s="1438"/>
      <c r="H111" s="1438"/>
      <c r="I111" s="1438"/>
    </row>
    <row r="112" spans="1:9" ht="24.6">
      <c r="A112" s="1438"/>
      <c r="B112" s="1438"/>
      <c r="C112" s="1438"/>
      <c r="D112" s="1439"/>
      <c r="E112" s="1439"/>
      <c r="F112" s="1439"/>
      <c r="G112" s="1438"/>
      <c r="H112" s="1438"/>
      <c r="I112" s="1438"/>
    </row>
    <row r="113" spans="1:9" ht="24.6">
      <c r="A113" s="1438"/>
      <c r="B113" s="1438"/>
      <c r="C113" s="1438"/>
      <c r="D113" s="1439"/>
      <c r="E113" s="1439"/>
      <c r="F113" s="1439"/>
      <c r="G113" s="1438"/>
      <c r="H113" s="1438"/>
      <c r="I113" s="1438"/>
    </row>
    <row r="114" spans="1:9" ht="24.6">
      <c r="A114" s="1438"/>
      <c r="B114" s="1438"/>
      <c r="C114" s="1438"/>
      <c r="D114" s="1439"/>
      <c r="E114" s="1439"/>
      <c r="F114" s="1439"/>
      <c r="G114" s="1438"/>
      <c r="H114" s="1438"/>
      <c r="I114" s="1438"/>
    </row>
    <row r="115" spans="1:9" ht="24.6">
      <c r="A115" s="1438"/>
      <c r="B115" s="1438"/>
      <c r="C115" s="1438"/>
      <c r="D115" s="1439"/>
      <c r="E115" s="1439"/>
      <c r="F115" s="1439"/>
      <c r="G115" s="1438"/>
      <c r="H115" s="1438"/>
      <c r="I115" s="1438"/>
    </row>
    <row r="116" spans="1:9" ht="24.6">
      <c r="A116" s="1438"/>
      <c r="B116" s="1438"/>
      <c r="C116" s="1438"/>
      <c r="D116" s="1439"/>
      <c r="E116" s="1439"/>
      <c r="F116" s="1439"/>
      <c r="G116" s="1438"/>
      <c r="H116" s="1438"/>
      <c r="I116" s="1438"/>
    </row>
    <row r="117" spans="1:9" ht="24.6">
      <c r="A117" s="1438"/>
      <c r="B117" s="1438"/>
      <c r="C117" s="1438"/>
      <c r="D117" s="1439"/>
      <c r="E117" s="1439"/>
      <c r="F117" s="1439"/>
      <c r="G117" s="1438"/>
      <c r="H117" s="1438"/>
      <c r="I117" s="1438"/>
    </row>
    <row r="118" spans="1:9" ht="24.6">
      <c r="A118" s="1438"/>
      <c r="B118" s="1438"/>
      <c r="C118" s="1438"/>
      <c r="D118" s="1439"/>
      <c r="E118" s="1439"/>
      <c r="F118" s="1439"/>
      <c r="G118" s="1438"/>
      <c r="H118" s="1438"/>
      <c r="I118" s="1438"/>
    </row>
    <row r="119" spans="1:9" ht="24.6">
      <c r="A119" s="1438"/>
      <c r="B119" s="1438"/>
      <c r="C119" s="1438"/>
      <c r="D119" s="1439"/>
      <c r="E119" s="1439"/>
      <c r="F119" s="1439"/>
      <c r="G119" s="1438"/>
      <c r="H119" s="1438"/>
      <c r="I119" s="1438"/>
    </row>
    <row r="120" spans="1:9" ht="24.6">
      <c r="A120" s="1438"/>
      <c r="B120" s="1438"/>
      <c r="C120" s="1438"/>
      <c r="D120" s="1439"/>
      <c r="E120" s="1439"/>
      <c r="F120" s="1439"/>
      <c r="G120" s="1438"/>
      <c r="H120" s="1438"/>
      <c r="I120" s="1438"/>
    </row>
    <row r="121" spans="1:9" ht="24.6">
      <c r="A121" s="1438"/>
      <c r="B121" s="1438"/>
      <c r="C121" s="1438"/>
      <c r="D121" s="1439"/>
      <c r="E121" s="1439"/>
      <c r="F121" s="1439"/>
      <c r="G121" s="1438"/>
      <c r="H121" s="1438"/>
      <c r="I121" s="1438"/>
    </row>
    <row r="122" spans="1:9" ht="24.6">
      <c r="A122" s="1438"/>
      <c r="B122" s="1438"/>
      <c r="C122" s="1438"/>
      <c r="D122" s="1439"/>
      <c r="E122" s="1439"/>
      <c r="F122" s="1439"/>
      <c r="G122" s="1438"/>
      <c r="H122" s="1438"/>
      <c r="I122" s="1438"/>
    </row>
    <row r="123" spans="1:9" ht="24.6">
      <c r="A123" s="1438"/>
      <c r="B123" s="1438"/>
      <c r="C123" s="1438"/>
      <c r="D123" s="1439"/>
      <c r="E123" s="1439"/>
      <c r="F123" s="1439"/>
      <c r="G123" s="1438"/>
      <c r="H123" s="1438"/>
      <c r="I123" s="1438"/>
    </row>
    <row r="124" spans="1:9" ht="24.6">
      <c r="A124" s="1438"/>
      <c r="B124" s="1438"/>
      <c r="C124" s="1438"/>
      <c r="D124" s="1439"/>
      <c r="E124" s="1439"/>
      <c r="F124" s="1439"/>
      <c r="G124" s="1438"/>
      <c r="H124" s="1438"/>
      <c r="I124" s="1438"/>
    </row>
    <row r="125" spans="1:9" ht="24.6">
      <c r="A125" s="1438"/>
      <c r="B125" s="1438"/>
      <c r="C125" s="1438"/>
      <c r="D125" s="1439"/>
      <c r="E125" s="1439"/>
      <c r="F125" s="1439"/>
      <c r="G125" s="1438"/>
      <c r="H125" s="1438"/>
      <c r="I125" s="1438"/>
    </row>
    <row r="126" spans="1:9" ht="24.6">
      <c r="A126" s="1438"/>
      <c r="B126" s="1438"/>
      <c r="C126" s="1438"/>
      <c r="D126" s="1439"/>
      <c r="E126" s="1439"/>
      <c r="F126" s="1439"/>
      <c r="G126" s="1438"/>
      <c r="H126" s="1438"/>
      <c r="I126" s="1438"/>
    </row>
    <row r="127" spans="1:9" ht="24.6">
      <c r="A127" s="1438"/>
      <c r="B127" s="1438"/>
      <c r="C127" s="1438"/>
      <c r="D127" s="1439"/>
      <c r="E127" s="1439"/>
      <c r="F127" s="1439"/>
      <c r="G127" s="1438"/>
      <c r="H127" s="1438"/>
      <c r="I127" s="1438"/>
    </row>
    <row r="128" spans="1:9" ht="24.6">
      <c r="A128" s="1438"/>
      <c r="B128" s="1438"/>
      <c r="C128" s="1438"/>
      <c r="D128" s="1439"/>
      <c r="E128" s="1439"/>
      <c r="F128" s="1439"/>
      <c r="G128" s="1438"/>
      <c r="H128" s="1438"/>
      <c r="I128" s="1438"/>
    </row>
    <row r="129" spans="1:9" ht="24.6">
      <c r="A129" s="1438"/>
      <c r="B129" s="1438"/>
      <c r="C129" s="1438"/>
      <c r="D129" s="1439"/>
      <c r="E129" s="1439"/>
      <c r="F129" s="1439"/>
      <c r="G129" s="1438"/>
      <c r="H129" s="1438"/>
      <c r="I129" s="1438"/>
    </row>
    <row r="130" spans="1:9" ht="24.6">
      <c r="A130" s="1438"/>
      <c r="B130" s="1438"/>
      <c r="C130" s="1438"/>
      <c r="D130" s="1439"/>
      <c r="E130" s="1439"/>
      <c r="F130" s="1439"/>
      <c r="G130" s="1438"/>
      <c r="H130" s="1438"/>
      <c r="I130" s="1438"/>
    </row>
    <row r="131" spans="1:9" ht="24.6">
      <c r="A131" s="1438"/>
      <c r="B131" s="1438"/>
      <c r="C131" s="1438"/>
      <c r="D131" s="1439"/>
      <c r="E131" s="1439"/>
      <c r="F131" s="1439"/>
      <c r="G131" s="1438"/>
      <c r="H131" s="1438"/>
      <c r="I131" s="1438"/>
    </row>
    <row r="132" spans="1:9" ht="24.6">
      <c r="A132" s="1438"/>
      <c r="B132" s="1438"/>
      <c r="C132" s="1438"/>
      <c r="D132" s="1439"/>
      <c r="E132" s="1439"/>
      <c r="F132" s="1439"/>
      <c r="G132" s="1438"/>
      <c r="H132" s="1438"/>
      <c r="I132" s="1438"/>
    </row>
    <row r="133" spans="1:9" ht="24.6">
      <c r="A133" s="1438"/>
      <c r="B133" s="1438"/>
      <c r="C133" s="1438"/>
      <c r="D133" s="1439"/>
      <c r="E133" s="1439"/>
      <c r="F133" s="1439"/>
      <c r="G133" s="1438"/>
      <c r="H133" s="1438"/>
      <c r="I133" s="1438"/>
    </row>
    <row r="134" spans="1:9" ht="24.6">
      <c r="A134" s="1438"/>
      <c r="B134" s="1438"/>
      <c r="C134" s="1438"/>
      <c r="D134" s="1439"/>
      <c r="E134" s="1439"/>
      <c r="F134" s="1439"/>
      <c r="G134" s="1438"/>
      <c r="H134" s="1438"/>
      <c r="I134" s="1438"/>
    </row>
    <row r="135" spans="1:9" ht="24.6">
      <c r="A135" s="1438"/>
      <c r="B135" s="1438"/>
      <c r="C135" s="1438"/>
      <c r="D135" s="1439"/>
      <c r="E135" s="1439"/>
      <c r="F135" s="1439"/>
      <c r="G135" s="1438"/>
      <c r="H135" s="1438"/>
      <c r="I135" s="1438"/>
    </row>
    <row r="136" spans="1:9" ht="24.6">
      <c r="A136" s="1438"/>
      <c r="B136" s="1438"/>
      <c r="C136" s="1438"/>
      <c r="D136" s="1439"/>
      <c r="E136" s="1439"/>
      <c r="F136" s="1439"/>
      <c r="G136" s="1438"/>
      <c r="H136" s="1438"/>
      <c r="I136" s="1438"/>
    </row>
    <row r="137" spans="1:9" ht="24.6">
      <c r="A137" s="1438"/>
      <c r="B137" s="1438"/>
      <c r="C137" s="1438"/>
      <c r="D137" s="1439"/>
      <c r="E137" s="1439"/>
      <c r="F137" s="1439"/>
      <c r="G137" s="1438"/>
      <c r="H137" s="1438"/>
      <c r="I137" s="1438"/>
    </row>
    <row r="138" spans="1:9" ht="24.6">
      <c r="A138" s="1438"/>
      <c r="B138" s="1438"/>
      <c r="C138" s="1438"/>
      <c r="D138" s="1439"/>
      <c r="E138" s="1439"/>
      <c r="F138" s="1439"/>
      <c r="G138" s="1438"/>
      <c r="H138" s="1438"/>
      <c r="I138" s="1438"/>
    </row>
    <row r="139" spans="1:9" ht="24.6">
      <c r="A139" s="1438"/>
      <c r="B139" s="1438"/>
      <c r="C139" s="1438"/>
      <c r="D139" s="1439"/>
      <c r="E139" s="1439"/>
      <c r="F139" s="1439"/>
      <c r="G139" s="1438"/>
      <c r="H139" s="1438"/>
      <c r="I139" s="1438"/>
    </row>
    <row r="140" spans="1:9" ht="24.6">
      <c r="A140" s="1438"/>
      <c r="B140" s="1438"/>
      <c r="C140" s="1438"/>
      <c r="D140" s="1439"/>
      <c r="E140" s="1439"/>
      <c r="F140" s="1439"/>
      <c r="G140" s="1438"/>
      <c r="H140" s="1438"/>
      <c r="I140" s="1438"/>
    </row>
    <row r="141" spans="1:9" ht="24.6">
      <c r="A141" s="1438"/>
      <c r="B141" s="1438"/>
      <c r="C141" s="1438"/>
      <c r="D141" s="1439"/>
      <c r="E141" s="1439"/>
      <c r="F141" s="1439"/>
      <c r="G141" s="1438"/>
      <c r="H141" s="1438"/>
      <c r="I141" s="1438"/>
    </row>
    <row r="142" spans="1:9" ht="24.6">
      <c r="A142" s="1438"/>
      <c r="B142" s="1438"/>
      <c r="C142" s="1438"/>
      <c r="D142" s="1439"/>
      <c r="E142" s="1439"/>
      <c r="F142" s="1439"/>
      <c r="G142" s="1438"/>
      <c r="H142" s="1438"/>
      <c r="I142" s="1438"/>
    </row>
    <row r="143" spans="1:9" ht="24.6">
      <c r="A143" s="1438"/>
      <c r="B143" s="1438"/>
      <c r="C143" s="1438"/>
      <c r="D143" s="1439"/>
      <c r="E143" s="1439"/>
      <c r="F143" s="1439"/>
      <c r="G143" s="1438"/>
      <c r="H143" s="1438"/>
      <c r="I143" s="1438"/>
    </row>
    <row r="144" spans="1:9" ht="24.6">
      <c r="A144" s="1438"/>
      <c r="B144" s="1438"/>
      <c r="C144" s="1438"/>
      <c r="D144" s="1439"/>
      <c r="E144" s="1439"/>
      <c r="F144" s="1439"/>
      <c r="G144" s="1438"/>
      <c r="H144" s="1438"/>
      <c r="I144" s="1438"/>
    </row>
    <row r="145" spans="1:9" ht="24.6">
      <c r="A145" s="1438"/>
      <c r="B145" s="1438"/>
      <c r="C145" s="1438"/>
      <c r="D145" s="1439"/>
      <c r="E145" s="1439"/>
      <c r="F145" s="1439"/>
      <c r="G145" s="1438"/>
      <c r="H145" s="1438"/>
      <c r="I145" s="1438"/>
    </row>
    <row r="146" spans="1:9" ht="24.6">
      <c r="A146" s="1438"/>
      <c r="B146" s="1438"/>
      <c r="C146" s="1438"/>
      <c r="D146" s="1439"/>
      <c r="E146" s="1439"/>
      <c r="F146" s="1439"/>
      <c r="G146" s="1438"/>
      <c r="H146" s="1438"/>
      <c r="I146" s="1438"/>
    </row>
    <row r="147" spans="1:9" ht="24.6">
      <c r="A147" s="1438"/>
      <c r="B147" s="1438"/>
      <c r="C147" s="1438"/>
      <c r="D147" s="1439"/>
      <c r="E147" s="1439"/>
      <c r="F147" s="1439"/>
      <c r="G147" s="1438"/>
      <c r="H147" s="1438"/>
      <c r="I147" s="1438"/>
    </row>
    <row r="148" spans="1:9" ht="24.6">
      <c r="A148" s="1438"/>
      <c r="B148" s="1438"/>
      <c r="C148" s="1438"/>
      <c r="D148" s="1439"/>
      <c r="E148" s="1439"/>
      <c r="F148" s="1439"/>
      <c r="G148" s="1438"/>
      <c r="H148" s="1438"/>
      <c r="I148" s="1438"/>
    </row>
    <row r="149" spans="1:9" ht="24.6">
      <c r="A149" s="1438"/>
      <c r="B149" s="1438"/>
      <c r="C149" s="1438"/>
      <c r="D149" s="1439"/>
      <c r="E149" s="1439"/>
      <c r="F149" s="1439"/>
      <c r="G149" s="1438"/>
      <c r="H149" s="1438"/>
      <c r="I149" s="1438"/>
    </row>
    <row r="150" spans="1:9" ht="24.6">
      <c r="A150" s="1438"/>
      <c r="B150" s="1438"/>
      <c r="C150" s="1438"/>
      <c r="D150" s="1439"/>
      <c r="E150" s="1439"/>
      <c r="F150" s="1439"/>
      <c r="G150" s="1438"/>
      <c r="H150" s="1438"/>
      <c r="I150" s="1438"/>
    </row>
    <row r="151" spans="1:9" ht="24.6">
      <c r="A151" s="1438"/>
      <c r="B151" s="1438"/>
      <c r="C151" s="1438"/>
      <c r="D151" s="1439"/>
      <c r="E151" s="1439"/>
      <c r="F151" s="1439"/>
      <c r="G151" s="1438"/>
      <c r="H151" s="1438"/>
      <c r="I151" s="1438"/>
    </row>
    <row r="152" spans="1:9" ht="24.6">
      <c r="A152" s="1438"/>
      <c r="B152" s="1438"/>
      <c r="C152" s="1438"/>
      <c r="D152" s="1439"/>
      <c r="E152" s="1439"/>
      <c r="F152" s="1439"/>
      <c r="G152" s="1438"/>
      <c r="H152" s="1438"/>
      <c r="I152" s="1438"/>
    </row>
    <row r="153" spans="1:9" ht="24.6">
      <c r="A153" s="1438"/>
      <c r="B153" s="1438"/>
      <c r="C153" s="1438"/>
      <c r="D153" s="1439"/>
      <c r="E153" s="1439"/>
      <c r="F153" s="1439"/>
      <c r="G153" s="1438"/>
      <c r="H153" s="1438"/>
      <c r="I153" s="1438"/>
    </row>
    <row r="154" spans="1:9" ht="24.6">
      <c r="A154" s="1438"/>
      <c r="B154" s="1438"/>
      <c r="C154" s="1438"/>
      <c r="D154" s="1439"/>
      <c r="E154" s="1439"/>
      <c r="F154" s="1439"/>
      <c r="G154" s="1438"/>
      <c r="H154" s="1438"/>
      <c r="I154" s="1438"/>
    </row>
    <row r="155" spans="1:9" ht="24.6">
      <c r="A155" s="1438"/>
      <c r="B155" s="1438"/>
      <c r="C155" s="1438"/>
      <c r="D155" s="1439"/>
      <c r="E155" s="1439"/>
      <c r="F155" s="1439"/>
      <c r="G155" s="1438"/>
      <c r="H155" s="1438"/>
      <c r="I155" s="1438"/>
    </row>
    <row r="156" spans="1:9" ht="24.6">
      <c r="A156" s="1438"/>
      <c r="B156" s="1438"/>
      <c r="C156" s="1438"/>
      <c r="D156" s="1439"/>
      <c r="E156" s="1439"/>
      <c r="F156" s="1439"/>
      <c r="G156" s="1438"/>
      <c r="H156" s="1438"/>
      <c r="I156" s="1438"/>
    </row>
    <row r="157" spans="1:9" ht="24.6">
      <c r="A157" s="1438"/>
      <c r="B157" s="1438"/>
      <c r="C157" s="1438"/>
      <c r="D157" s="1439"/>
      <c r="E157" s="1439"/>
      <c r="F157" s="1439"/>
      <c r="G157" s="1438"/>
      <c r="H157" s="1438"/>
      <c r="I157" s="1438"/>
    </row>
    <row r="158" spans="1:9" ht="24.6">
      <c r="A158" s="1438"/>
      <c r="B158" s="1438"/>
      <c r="C158" s="1438"/>
      <c r="D158" s="1439"/>
      <c r="E158" s="1439"/>
      <c r="F158" s="1439"/>
      <c r="G158" s="1438"/>
      <c r="H158" s="1438"/>
      <c r="I158" s="1438"/>
    </row>
    <row r="159" spans="1:9" ht="24.6">
      <c r="A159" s="1438"/>
      <c r="B159" s="1438"/>
      <c r="C159" s="1438"/>
      <c r="D159" s="1439"/>
      <c r="E159" s="1439"/>
      <c r="F159" s="1439"/>
      <c r="G159" s="1438"/>
      <c r="H159" s="1438"/>
      <c r="I159" s="1438"/>
    </row>
    <row r="160" spans="1:9" ht="24.6">
      <c r="A160" s="1438"/>
      <c r="B160" s="1438"/>
      <c r="C160" s="1438"/>
      <c r="D160" s="1439"/>
      <c r="E160" s="1439"/>
      <c r="F160" s="1439"/>
      <c r="G160" s="1438"/>
      <c r="H160" s="1438"/>
      <c r="I160" s="1438"/>
    </row>
    <row r="161" spans="1:9" ht="24.6">
      <c r="A161" s="1438"/>
      <c r="B161" s="1438"/>
      <c r="C161" s="1438"/>
      <c r="D161" s="1439"/>
      <c r="E161" s="1439"/>
      <c r="F161" s="1439"/>
      <c r="G161" s="1438"/>
      <c r="H161" s="1438"/>
      <c r="I161" s="1438"/>
    </row>
    <row r="162" spans="1:9" ht="24.6">
      <c r="A162" s="1438"/>
      <c r="B162" s="1438"/>
      <c r="C162" s="1438"/>
      <c r="D162" s="1439"/>
      <c r="E162" s="1439"/>
      <c r="F162" s="1439"/>
      <c r="G162" s="1438"/>
      <c r="H162" s="1438"/>
      <c r="I162" s="1438"/>
    </row>
    <row r="163" spans="1:9" ht="24.6">
      <c r="A163" s="1438"/>
      <c r="B163" s="1438"/>
      <c r="C163" s="1438"/>
      <c r="D163" s="1439"/>
      <c r="E163" s="1439"/>
      <c r="F163" s="1439"/>
      <c r="G163" s="1438"/>
      <c r="H163" s="1438"/>
      <c r="I163" s="1438"/>
    </row>
    <row r="164" spans="1:9" ht="24.6">
      <c r="A164" s="1438"/>
      <c r="B164" s="1438"/>
      <c r="C164" s="1438"/>
      <c r="D164" s="1439"/>
      <c r="E164" s="1439"/>
      <c r="F164" s="1439"/>
      <c r="G164" s="1438"/>
      <c r="H164" s="1438"/>
      <c r="I164" s="1438"/>
    </row>
    <row r="165" spans="1:9" ht="24.6">
      <c r="A165" s="1438"/>
      <c r="B165" s="1438"/>
      <c r="C165" s="1438"/>
      <c r="D165" s="1439"/>
      <c r="E165" s="1439"/>
      <c r="F165" s="1439"/>
      <c r="G165" s="1438"/>
      <c r="H165" s="1438"/>
      <c r="I165" s="1438"/>
    </row>
    <row r="166" spans="1:9" ht="24.6">
      <c r="A166" s="1438"/>
      <c r="B166" s="1438"/>
      <c r="C166" s="1438"/>
      <c r="D166" s="1439"/>
      <c r="E166" s="1439"/>
      <c r="F166" s="1439"/>
      <c r="G166" s="1438"/>
      <c r="H166" s="1438"/>
      <c r="I166" s="1438"/>
    </row>
    <row r="167" spans="1:9" ht="24.6">
      <c r="A167" s="1438"/>
      <c r="B167" s="1438"/>
      <c r="C167" s="1438"/>
      <c r="D167" s="1439"/>
      <c r="E167" s="1439"/>
      <c r="F167" s="1439"/>
      <c r="G167" s="1438"/>
      <c r="H167" s="1438"/>
      <c r="I167" s="1438"/>
    </row>
    <row r="168" spans="1:9" ht="24.6">
      <c r="A168" s="1438"/>
      <c r="B168" s="1438"/>
      <c r="C168" s="1438"/>
      <c r="D168" s="1439"/>
      <c r="E168" s="1439"/>
      <c r="F168" s="1439"/>
      <c r="G168" s="1438"/>
      <c r="H168" s="1438"/>
      <c r="I168" s="1438"/>
    </row>
    <row r="169" spans="1:9" ht="24.6">
      <c r="A169" s="1438"/>
      <c r="B169" s="1438"/>
      <c r="C169" s="1438"/>
      <c r="D169" s="1439"/>
      <c r="E169" s="1439"/>
      <c r="F169" s="1439"/>
      <c r="G169" s="1438"/>
      <c r="H169" s="1438"/>
      <c r="I169" s="1438"/>
    </row>
    <row r="170" spans="1:9" ht="24.6">
      <c r="A170" s="1438"/>
      <c r="B170" s="1438"/>
      <c r="C170" s="1438"/>
      <c r="D170" s="1439"/>
      <c r="E170" s="1439"/>
      <c r="F170" s="1439"/>
      <c r="G170" s="1438"/>
      <c r="H170" s="1438"/>
      <c r="I170" s="1438"/>
    </row>
    <row r="171" spans="1:9" ht="24.6">
      <c r="A171" s="1438"/>
      <c r="B171" s="1438"/>
      <c r="C171" s="1438"/>
      <c r="D171" s="1439"/>
      <c r="E171" s="1439"/>
      <c r="F171" s="1439"/>
      <c r="G171" s="1438"/>
      <c r="H171" s="1438"/>
      <c r="I171" s="1438"/>
    </row>
    <row r="172" spans="1:9" ht="24.6">
      <c r="A172" s="1438"/>
      <c r="B172" s="1438"/>
      <c r="C172" s="1438"/>
      <c r="D172" s="1439"/>
      <c r="E172" s="1439"/>
      <c r="F172" s="1439"/>
      <c r="G172" s="1438"/>
      <c r="H172" s="1438"/>
      <c r="I172" s="1438"/>
    </row>
    <row r="173" spans="1:9" ht="24.6">
      <c r="A173" s="1438"/>
      <c r="B173" s="1438"/>
      <c r="C173" s="1438"/>
      <c r="D173" s="1439"/>
      <c r="E173" s="1439"/>
      <c r="F173" s="1439"/>
      <c r="G173" s="1438"/>
      <c r="H173" s="1438"/>
      <c r="I173" s="1438"/>
    </row>
    <row r="174" spans="1:9" ht="24.6">
      <c r="A174" s="1438"/>
      <c r="B174" s="1438"/>
      <c r="C174" s="1438"/>
      <c r="D174" s="1439"/>
      <c r="E174" s="1439"/>
      <c r="F174" s="1439"/>
      <c r="G174" s="1438"/>
      <c r="H174" s="1438"/>
      <c r="I174" s="1438"/>
    </row>
    <row r="175" spans="1:9" ht="24.6">
      <c r="A175" s="1438"/>
      <c r="B175" s="1438"/>
      <c r="C175" s="1438"/>
      <c r="D175" s="1439"/>
      <c r="E175" s="1439"/>
      <c r="F175" s="1439"/>
      <c r="G175" s="1438"/>
      <c r="H175" s="1438"/>
      <c r="I175" s="1438"/>
    </row>
    <row r="176" spans="1:9" ht="24.6">
      <c r="A176" s="1438"/>
      <c r="B176" s="1438"/>
      <c r="C176" s="1438"/>
      <c r="D176" s="1439"/>
      <c r="E176" s="1439"/>
      <c r="F176" s="1439"/>
      <c r="G176" s="1438"/>
      <c r="H176" s="1438"/>
      <c r="I176" s="1438"/>
    </row>
    <row r="177" spans="1:9" ht="24.6">
      <c r="A177" s="1438"/>
      <c r="B177" s="1438"/>
      <c r="C177" s="1438"/>
      <c r="D177" s="1439"/>
      <c r="E177" s="1439"/>
      <c r="F177" s="1439"/>
      <c r="G177" s="1438"/>
      <c r="H177" s="1438"/>
      <c r="I177" s="1438"/>
    </row>
    <row r="178" spans="1:9" ht="24.6">
      <c r="A178" s="1438"/>
      <c r="B178" s="1438"/>
      <c r="C178" s="1438"/>
      <c r="D178" s="1439"/>
      <c r="E178" s="1439"/>
      <c r="F178" s="1439"/>
      <c r="G178" s="1438"/>
      <c r="H178" s="1438"/>
      <c r="I178" s="1438"/>
    </row>
    <row r="179" spans="1:9" ht="24.6">
      <c r="A179" s="1438"/>
      <c r="B179" s="1438"/>
      <c r="C179" s="1438"/>
      <c r="D179" s="1439"/>
      <c r="E179" s="1439"/>
      <c r="F179" s="1439"/>
      <c r="G179" s="1438"/>
      <c r="H179" s="1438"/>
      <c r="I179" s="1438"/>
    </row>
    <row r="180" spans="1:9" ht="24.6">
      <c r="A180" s="1438"/>
      <c r="B180" s="1438"/>
      <c r="C180" s="1438"/>
      <c r="D180" s="1439"/>
      <c r="E180" s="1439"/>
      <c r="F180" s="1439"/>
      <c r="G180" s="1438"/>
      <c r="H180" s="1438"/>
      <c r="I180" s="1438"/>
    </row>
    <row r="181" spans="1:9" ht="24.6">
      <c r="A181" s="1438"/>
      <c r="B181" s="1438"/>
      <c r="C181" s="1438"/>
      <c r="D181" s="1439"/>
      <c r="E181" s="1439"/>
      <c r="F181" s="1439"/>
      <c r="G181" s="1438"/>
      <c r="H181" s="1438"/>
      <c r="I181" s="1438"/>
    </row>
    <row r="182" spans="1:9" ht="24.6">
      <c r="A182" s="1438"/>
      <c r="B182" s="1438"/>
      <c r="C182" s="1438"/>
      <c r="D182" s="1439"/>
      <c r="E182" s="1439"/>
      <c r="F182" s="1439"/>
      <c r="G182" s="1438"/>
      <c r="H182" s="1438"/>
      <c r="I182" s="1438"/>
    </row>
    <row r="183" spans="1:9" ht="24.6">
      <c r="A183" s="1438"/>
      <c r="B183" s="1438"/>
      <c r="C183" s="1438"/>
      <c r="D183" s="1439"/>
      <c r="E183" s="1439"/>
      <c r="F183" s="1439"/>
      <c r="G183" s="1438"/>
      <c r="H183" s="1438"/>
      <c r="I183" s="1438"/>
    </row>
    <row r="184" spans="1:9" ht="24.6">
      <c r="A184" s="1438"/>
      <c r="B184" s="1438"/>
      <c r="C184" s="1438"/>
      <c r="D184" s="1439"/>
      <c r="E184" s="1439"/>
      <c r="F184" s="1439"/>
      <c r="G184" s="1438"/>
      <c r="H184" s="1438"/>
      <c r="I184" s="1438"/>
    </row>
    <row r="185" spans="1:9" ht="24.6">
      <c r="A185" s="1438"/>
      <c r="B185" s="1438"/>
      <c r="C185" s="1438"/>
      <c r="D185" s="1439"/>
      <c r="E185" s="1439"/>
      <c r="F185" s="1439"/>
      <c r="G185" s="1438"/>
      <c r="H185" s="1438"/>
      <c r="I185" s="1438"/>
    </row>
    <row r="186" spans="1:9" ht="24.6">
      <c r="A186" s="1438"/>
      <c r="B186" s="1438"/>
      <c r="C186" s="1438"/>
      <c r="D186" s="1439"/>
      <c r="E186" s="1439"/>
      <c r="F186" s="1439"/>
      <c r="G186" s="1438"/>
      <c r="H186" s="1438"/>
      <c r="I186" s="1438"/>
    </row>
    <row r="187" spans="1:9" ht="24.6">
      <c r="A187" s="1438"/>
      <c r="B187" s="1438"/>
      <c r="C187" s="1438"/>
      <c r="D187" s="1439"/>
      <c r="E187" s="1439"/>
      <c r="F187" s="1439"/>
      <c r="G187" s="1438"/>
      <c r="H187" s="1438"/>
      <c r="I187" s="1438"/>
    </row>
    <row r="188" spans="1:9" ht="24.6">
      <c r="A188" s="1438"/>
      <c r="B188" s="1438"/>
      <c r="C188" s="1438"/>
      <c r="D188" s="1439"/>
      <c r="E188" s="1439"/>
      <c r="F188" s="1439"/>
      <c r="G188" s="1438"/>
      <c r="H188" s="1438"/>
      <c r="I188" s="1438"/>
    </row>
    <row r="189" spans="1:9" ht="24.6">
      <c r="A189" s="1438"/>
      <c r="B189" s="1438"/>
      <c r="C189" s="1438"/>
      <c r="D189" s="1439"/>
      <c r="E189" s="1439"/>
      <c r="F189" s="1439"/>
      <c r="G189" s="1438"/>
      <c r="H189" s="1438"/>
      <c r="I189" s="1438"/>
    </row>
    <row r="190" spans="1:9" ht="24.6">
      <c r="A190" s="1438"/>
      <c r="B190" s="1438"/>
      <c r="C190" s="1438"/>
      <c r="D190" s="1439"/>
      <c r="E190" s="1439"/>
      <c r="F190" s="1439"/>
      <c r="G190" s="1438"/>
      <c r="H190" s="1438"/>
      <c r="I190" s="1438"/>
    </row>
    <row r="191" spans="1:9" ht="24.6">
      <c r="A191" s="1438"/>
      <c r="B191" s="1438"/>
      <c r="C191" s="1438"/>
      <c r="D191" s="1439"/>
      <c r="E191" s="1439"/>
      <c r="F191" s="1439"/>
      <c r="G191" s="1438"/>
      <c r="H191" s="1438"/>
      <c r="I191" s="1438"/>
    </row>
    <row r="192" spans="1:9" ht="24.6">
      <c r="A192" s="1438"/>
      <c r="B192" s="1438"/>
      <c r="C192" s="1438"/>
      <c r="D192" s="1439"/>
      <c r="E192" s="1439"/>
      <c r="F192" s="1439"/>
      <c r="G192" s="1438"/>
      <c r="H192" s="1438"/>
      <c r="I192" s="1438"/>
    </row>
    <row r="193" spans="1:9" ht="24.6">
      <c r="A193" s="1438"/>
      <c r="B193" s="1438"/>
      <c r="C193" s="1438"/>
      <c r="D193" s="1439"/>
      <c r="E193" s="1439"/>
      <c r="F193" s="1439"/>
      <c r="G193" s="1438"/>
      <c r="H193" s="1438"/>
      <c r="I193" s="1438"/>
    </row>
    <row r="194" spans="1:9" ht="24.6">
      <c r="A194" s="1438"/>
      <c r="B194" s="1438"/>
      <c r="C194" s="1438"/>
      <c r="D194" s="1439"/>
      <c r="E194" s="1439"/>
      <c r="F194" s="1439"/>
      <c r="G194" s="1438"/>
      <c r="H194" s="1438"/>
      <c r="I194" s="1438"/>
    </row>
    <row r="195" spans="1:9" ht="24.6">
      <c r="A195" s="1438"/>
      <c r="B195" s="1438"/>
      <c r="C195" s="1438"/>
      <c r="D195" s="1439"/>
      <c r="E195" s="1439"/>
      <c r="F195" s="1439"/>
      <c r="G195" s="1438"/>
      <c r="H195" s="1438"/>
      <c r="I195" s="1438"/>
    </row>
    <row r="196" spans="1:9" ht="24.6">
      <c r="A196" s="1438"/>
      <c r="B196" s="1438"/>
      <c r="C196" s="1438"/>
      <c r="D196" s="1439"/>
      <c r="E196" s="1439"/>
      <c r="F196" s="1439"/>
      <c r="G196" s="1438"/>
      <c r="H196" s="1438"/>
      <c r="I196" s="1438"/>
    </row>
    <row r="197" spans="1:9" ht="24.6">
      <c r="A197" s="1438"/>
      <c r="B197" s="1438"/>
      <c r="C197" s="1438"/>
      <c r="D197" s="1439"/>
      <c r="E197" s="1439"/>
      <c r="F197" s="1439"/>
      <c r="G197" s="1438"/>
      <c r="H197" s="1438"/>
      <c r="I197" s="1438"/>
    </row>
    <row r="198" spans="1:9" ht="24.6">
      <c r="A198" s="1438"/>
      <c r="B198" s="1438"/>
      <c r="C198" s="1438"/>
      <c r="D198" s="1439"/>
      <c r="E198" s="1439"/>
      <c r="F198" s="1439"/>
      <c r="G198" s="1438"/>
      <c r="H198" s="1438"/>
      <c r="I198" s="1438"/>
    </row>
    <row r="199" spans="1:9" ht="24.6">
      <c r="A199" s="1438"/>
      <c r="B199" s="1438"/>
      <c r="C199" s="1438"/>
      <c r="D199" s="1439"/>
      <c r="E199" s="1439"/>
      <c r="F199" s="1439"/>
      <c r="G199" s="1438"/>
      <c r="H199" s="1438"/>
      <c r="I199" s="1438"/>
    </row>
    <row r="200" spans="1:9" ht="24.6">
      <c r="A200" s="1438"/>
      <c r="B200" s="1438"/>
      <c r="C200" s="1438"/>
      <c r="D200" s="1439"/>
      <c r="E200" s="1439"/>
      <c r="F200" s="1439"/>
      <c r="G200" s="1438"/>
      <c r="H200" s="1438"/>
      <c r="I200" s="1438"/>
    </row>
    <row r="201" spans="1:9" ht="24.6">
      <c r="A201" s="1438"/>
      <c r="B201" s="1438"/>
      <c r="C201" s="1438"/>
      <c r="D201" s="1439"/>
      <c r="E201" s="1439"/>
      <c r="F201" s="1439"/>
      <c r="G201" s="1438"/>
      <c r="H201" s="1438"/>
      <c r="I201" s="1438"/>
    </row>
    <row r="202" spans="1:9" ht="24.6">
      <c r="A202" s="1438"/>
      <c r="B202" s="1438"/>
      <c r="C202" s="1438"/>
      <c r="D202" s="1439"/>
      <c r="E202" s="1439"/>
      <c r="F202" s="1439"/>
      <c r="G202" s="1438"/>
      <c r="H202" s="1438"/>
      <c r="I202" s="1438"/>
    </row>
    <row r="203" spans="1:9" ht="24.6">
      <c r="A203" s="1438"/>
      <c r="B203" s="1438"/>
      <c r="C203" s="1438"/>
      <c r="D203" s="1439"/>
      <c r="E203" s="1439"/>
      <c r="F203" s="1439"/>
      <c r="G203" s="1438"/>
      <c r="H203" s="1438"/>
      <c r="I203" s="1438"/>
    </row>
    <row r="204" spans="1:9" ht="24.6">
      <c r="A204" s="1438"/>
      <c r="B204" s="1438"/>
      <c r="C204" s="1438"/>
      <c r="D204" s="1439"/>
      <c r="E204" s="1439"/>
      <c r="F204" s="1439"/>
      <c r="G204" s="1438"/>
      <c r="H204" s="1438"/>
      <c r="I204" s="1438"/>
    </row>
    <row r="205" spans="1:9" ht="24.6">
      <c r="A205" s="1438"/>
      <c r="B205" s="1438"/>
      <c r="C205" s="1438"/>
      <c r="D205" s="1439"/>
      <c r="E205" s="1439"/>
      <c r="F205" s="1439"/>
      <c r="G205" s="1438"/>
      <c r="H205" s="1438"/>
      <c r="I205" s="1438"/>
    </row>
    <row r="206" spans="1:9" ht="24.6">
      <c r="A206" s="1438"/>
      <c r="B206" s="1438"/>
      <c r="C206" s="1438"/>
      <c r="D206" s="1439"/>
      <c r="E206" s="1439"/>
      <c r="F206" s="1439"/>
      <c r="G206" s="1438"/>
      <c r="H206" s="1438"/>
      <c r="I206" s="1438"/>
    </row>
    <row r="207" spans="1:9" ht="24.6">
      <c r="A207" s="1438"/>
      <c r="B207" s="1438"/>
      <c r="C207" s="1438"/>
      <c r="D207" s="1439"/>
      <c r="E207" s="1439"/>
      <c r="F207" s="1439"/>
      <c r="G207" s="1438"/>
      <c r="H207" s="1438"/>
      <c r="I207" s="1438"/>
    </row>
    <row r="208" spans="1:9" ht="24.6">
      <c r="A208" s="1438"/>
      <c r="B208" s="1438"/>
      <c r="C208" s="1438"/>
      <c r="D208" s="1439"/>
      <c r="E208" s="1439"/>
      <c r="F208" s="1439"/>
      <c r="G208" s="1438"/>
      <c r="H208" s="1438"/>
      <c r="I208" s="1438"/>
    </row>
    <row r="209" spans="1:9" ht="24.6">
      <c r="A209" s="1438"/>
      <c r="B209" s="1438"/>
      <c r="C209" s="1438"/>
      <c r="D209" s="1439"/>
      <c r="E209" s="1439"/>
      <c r="F209" s="1439"/>
      <c r="G209" s="1438"/>
      <c r="H209" s="1438"/>
      <c r="I209" s="1438"/>
    </row>
    <row r="210" spans="1:9" ht="24.6">
      <c r="A210" s="1438"/>
      <c r="B210" s="1438"/>
      <c r="C210" s="1438"/>
      <c r="D210" s="1439"/>
      <c r="E210" s="1439"/>
      <c r="F210" s="1439"/>
      <c r="G210" s="1438"/>
      <c r="H210" s="1438"/>
      <c r="I210" s="1438"/>
    </row>
    <row r="211" spans="1:9" ht="24.6">
      <c r="A211" s="1438"/>
      <c r="B211" s="1438"/>
      <c r="C211" s="1438"/>
      <c r="D211" s="1439"/>
      <c r="E211" s="1439"/>
      <c r="F211" s="1439"/>
      <c r="G211" s="1438"/>
      <c r="H211" s="1438"/>
      <c r="I211" s="1438"/>
    </row>
    <row r="212" spans="1:9" ht="24.6">
      <c r="A212" s="1438"/>
      <c r="B212" s="1438"/>
      <c r="C212" s="1438"/>
      <c r="D212" s="1439"/>
      <c r="E212" s="1439"/>
      <c r="F212" s="1439"/>
      <c r="G212" s="1438"/>
      <c r="H212" s="1438"/>
      <c r="I212" s="1438"/>
    </row>
    <row r="213" spans="1:9" ht="24.6">
      <c r="A213" s="1438"/>
      <c r="B213" s="1438"/>
      <c r="C213" s="1438"/>
      <c r="D213" s="1439"/>
      <c r="E213" s="1439"/>
      <c r="F213" s="1439"/>
      <c r="G213" s="1438"/>
      <c r="H213" s="1438"/>
      <c r="I213" s="1438"/>
    </row>
    <row r="214" spans="1:9" ht="24.6">
      <c r="A214" s="1438"/>
      <c r="B214" s="1438"/>
      <c r="C214" s="1438"/>
      <c r="D214" s="1439"/>
      <c r="E214" s="1439"/>
      <c r="F214" s="1439"/>
      <c r="G214" s="1438"/>
      <c r="H214" s="1438"/>
      <c r="I214" s="1438"/>
    </row>
    <row r="215" spans="1:9" ht="24.6">
      <c r="A215" s="1438"/>
      <c r="B215" s="1438"/>
      <c r="C215" s="1438"/>
      <c r="D215" s="1439"/>
      <c r="E215" s="1439"/>
      <c r="F215" s="1439"/>
      <c r="G215" s="1438"/>
      <c r="H215" s="1438"/>
      <c r="I215" s="1438"/>
    </row>
    <row r="216" spans="1:9" ht="24.6">
      <c r="A216" s="1438"/>
      <c r="B216" s="1438"/>
      <c r="C216" s="1438"/>
      <c r="D216" s="1439"/>
      <c r="E216" s="1439"/>
      <c r="F216" s="1439"/>
      <c r="G216" s="1438"/>
      <c r="H216" s="1438"/>
      <c r="I216" s="1438"/>
    </row>
    <row r="217" spans="1:9" ht="24.6">
      <c r="A217" s="1438"/>
      <c r="B217" s="1438"/>
      <c r="C217" s="1438"/>
      <c r="D217" s="1439"/>
      <c r="E217" s="1439"/>
      <c r="F217" s="1439"/>
      <c r="G217" s="1438"/>
      <c r="H217" s="1438"/>
      <c r="I217" s="1438"/>
    </row>
    <row r="218" spans="1:9" ht="24.6">
      <c r="A218" s="1438"/>
      <c r="B218" s="1438"/>
      <c r="C218" s="1438"/>
      <c r="D218" s="1439"/>
      <c r="E218" s="1439"/>
      <c r="F218" s="1439"/>
      <c r="G218" s="1438"/>
      <c r="H218" s="1438"/>
      <c r="I218" s="1438"/>
    </row>
    <row r="219" spans="1:9" ht="24.6">
      <c r="A219" s="1438"/>
      <c r="B219" s="1438"/>
      <c r="C219" s="1438"/>
      <c r="D219" s="1439"/>
      <c r="E219" s="1439"/>
      <c r="F219" s="1439"/>
      <c r="G219" s="1438"/>
      <c r="H219" s="1438"/>
      <c r="I219" s="1438"/>
    </row>
    <row r="220" spans="1:9" ht="24.6">
      <c r="A220" s="1438"/>
      <c r="B220" s="1438"/>
      <c r="C220" s="1438"/>
      <c r="D220" s="1439"/>
      <c r="E220" s="1439"/>
      <c r="F220" s="1439"/>
      <c r="G220" s="1438"/>
      <c r="H220" s="1438"/>
      <c r="I220" s="1438"/>
    </row>
    <row r="221" spans="1:9" ht="24.6">
      <c r="A221" s="1438"/>
      <c r="B221" s="1438"/>
      <c r="C221" s="1438"/>
      <c r="D221" s="1439"/>
      <c r="E221" s="1439"/>
      <c r="F221" s="1439"/>
      <c r="G221" s="1438"/>
      <c r="H221" s="1438"/>
      <c r="I221" s="1438"/>
    </row>
    <row r="222" spans="1:9" ht="24.6">
      <c r="A222" s="1438"/>
      <c r="B222" s="1438"/>
      <c r="C222" s="1438"/>
      <c r="D222" s="1439"/>
      <c r="E222" s="1439"/>
      <c r="F222" s="1439"/>
      <c r="G222" s="1438"/>
      <c r="H222" s="1438"/>
      <c r="I222" s="1438"/>
    </row>
    <row r="223" spans="1:9" ht="24.6">
      <c r="A223" s="1438"/>
      <c r="B223" s="1438"/>
      <c r="C223" s="1438"/>
      <c r="D223" s="1439"/>
      <c r="E223" s="1439"/>
      <c r="F223" s="1439"/>
      <c r="G223" s="1438"/>
      <c r="H223" s="1438"/>
      <c r="I223" s="1438"/>
    </row>
    <row r="224" spans="1:9" ht="24.6">
      <c r="A224" s="1438"/>
      <c r="B224" s="1438"/>
      <c r="C224" s="1438"/>
      <c r="D224" s="1439"/>
      <c r="E224" s="1439"/>
      <c r="F224" s="1439"/>
      <c r="G224" s="1438"/>
      <c r="H224" s="1438"/>
      <c r="I224" s="1438"/>
    </row>
    <row r="225" spans="1:9" ht="24.6">
      <c r="A225" s="1438"/>
      <c r="B225" s="1438"/>
      <c r="C225" s="1438"/>
      <c r="D225" s="1439"/>
      <c r="E225" s="1439"/>
      <c r="F225" s="1439"/>
      <c r="G225" s="1438"/>
      <c r="H225" s="1438"/>
      <c r="I225" s="1438"/>
    </row>
  </sheetData>
  <mergeCells count="19">
    <mergeCell ref="F4:H4"/>
    <mergeCell ref="K4:L4"/>
    <mergeCell ref="I1:J1"/>
    <mergeCell ref="K1:L1"/>
    <mergeCell ref="I2:J2"/>
    <mergeCell ref="K2:L2"/>
    <mergeCell ref="A3:L3"/>
    <mergeCell ref="K13:L13"/>
    <mergeCell ref="A16:L16"/>
    <mergeCell ref="A17:L17"/>
    <mergeCell ref="A18:L18"/>
    <mergeCell ref="A5:A7"/>
    <mergeCell ref="B5:B7"/>
    <mergeCell ref="C5:I5"/>
    <mergeCell ref="J5:L5"/>
    <mergeCell ref="C6:C7"/>
    <mergeCell ref="D6:F6"/>
    <mergeCell ref="G6:I6"/>
    <mergeCell ref="J6:L6"/>
  </mergeCells>
  <phoneticPr fontId="13" type="noConversion"/>
  <hyperlinks>
    <hyperlink ref="M1" location="預告統計資料發布時間表!A1" display="回發布時間表" xr:uid="{0D0ABBD4-10F5-4E2D-A7DB-FC3C81283F9E}"/>
  </hyperlinks>
  <printOptions horizontalCentered="1" verticalCentered="1"/>
  <pageMargins left="0.68" right="0.23622047244094491" top="0.62992125984251968" bottom="0.39370078740157483" header="0.51181102362204722" footer="0.51181102362204722"/>
  <pageSetup paperSize="9" scale="91" orientation="landscape"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4.9989318521683403E-2"/>
  </sheetPr>
  <dimension ref="A1:B36"/>
  <sheetViews>
    <sheetView workbookViewId="0">
      <selection activeCell="D12" sqref="D12"/>
    </sheetView>
  </sheetViews>
  <sheetFormatPr defaultRowHeight="16.2"/>
  <cols>
    <col min="1" max="1" width="93.6640625" customWidth="1"/>
  </cols>
  <sheetData>
    <row r="1" spans="1:2" ht="19.8">
      <c r="A1" s="12" t="s">
        <v>798</v>
      </c>
      <c r="B1" s="1" t="s">
        <v>15</v>
      </c>
    </row>
    <row r="2" spans="1:2" ht="19.8">
      <c r="A2" s="13" t="s">
        <v>534</v>
      </c>
    </row>
    <row r="3" spans="1:2" ht="19.8">
      <c r="A3" s="13" t="s">
        <v>247</v>
      </c>
    </row>
    <row r="4" spans="1:2" ht="19.8">
      <c r="A4" s="14" t="s">
        <v>3</v>
      </c>
    </row>
    <row r="5" spans="1:2" ht="19.8">
      <c r="A5" s="57" t="s">
        <v>796</v>
      </c>
    </row>
    <row r="6" spans="1:2" ht="19.8">
      <c r="A6" s="57" t="s">
        <v>797</v>
      </c>
    </row>
    <row r="7" spans="1:2" ht="19.8">
      <c r="A7" s="59" t="s">
        <v>846</v>
      </c>
    </row>
    <row r="8" spans="1:2" ht="19.8">
      <c r="A8" s="59" t="s">
        <v>840</v>
      </c>
    </row>
    <row r="9" spans="1:2" ht="19.8">
      <c r="A9" s="59" t="s">
        <v>845</v>
      </c>
    </row>
    <row r="10" spans="1:2" ht="19.8">
      <c r="A10" s="56" t="s">
        <v>4</v>
      </c>
    </row>
    <row r="11" spans="1:2" ht="19.8">
      <c r="A11" s="57" t="s">
        <v>559</v>
      </c>
    </row>
    <row r="12" spans="1:2" ht="88.2">
      <c r="A12" s="58" t="s">
        <v>786</v>
      </c>
    </row>
    <row r="13" spans="1:2" ht="19.8">
      <c r="A13" s="14" t="s">
        <v>6</v>
      </c>
    </row>
    <row r="14" spans="1:2" ht="99">
      <c r="A14" s="61" t="s">
        <v>771</v>
      </c>
    </row>
    <row r="15" spans="1:2" ht="19.8">
      <c r="A15" s="10" t="s">
        <v>205</v>
      </c>
    </row>
    <row r="16" spans="1:2" ht="19.8">
      <c r="A16" s="9" t="s">
        <v>7</v>
      </c>
    </row>
    <row r="17" spans="1:1" ht="39.6">
      <c r="A17" s="10" t="s">
        <v>206</v>
      </c>
    </row>
    <row r="18" spans="1:1" ht="39.6">
      <c r="A18" s="10" t="s">
        <v>207</v>
      </c>
    </row>
    <row r="19" spans="1:1" ht="19.8">
      <c r="A19" s="10" t="s">
        <v>208</v>
      </c>
    </row>
    <row r="20" spans="1:1" ht="19.8">
      <c r="A20" s="10" t="s">
        <v>249</v>
      </c>
    </row>
    <row r="21" spans="1:1" ht="19.8">
      <c r="A21" s="10" t="s">
        <v>209</v>
      </c>
    </row>
    <row r="22" spans="1:1" ht="19.8">
      <c r="A22" s="10" t="s">
        <v>210</v>
      </c>
    </row>
    <row r="23" spans="1:1" ht="19.8">
      <c r="A23" s="10" t="s">
        <v>211</v>
      </c>
    </row>
    <row r="24" spans="1:1" ht="19.8">
      <c r="A24" s="10" t="s">
        <v>214</v>
      </c>
    </row>
    <row r="25" spans="1:1" ht="19.8">
      <c r="A25" s="45" t="s">
        <v>248</v>
      </c>
    </row>
    <row r="26" spans="1:1" ht="19.8">
      <c r="A26" s="45" t="s">
        <v>135</v>
      </c>
    </row>
    <row r="27" spans="1:1" ht="19.8">
      <c r="A27" s="45" t="s">
        <v>564</v>
      </c>
    </row>
    <row r="28" spans="1:1" ht="19.8">
      <c r="A28" s="45" t="s">
        <v>9</v>
      </c>
    </row>
    <row r="29" spans="1:1" ht="19.8">
      <c r="A29" s="55" t="s">
        <v>10</v>
      </c>
    </row>
    <row r="30" spans="1:1" ht="39.6">
      <c r="A30" s="45" t="s">
        <v>565</v>
      </c>
    </row>
    <row r="31" spans="1:1" ht="39.6">
      <c r="A31" s="45" t="s">
        <v>216</v>
      </c>
    </row>
    <row r="32" spans="1:1" ht="19.8">
      <c r="A32" s="55" t="s">
        <v>11</v>
      </c>
    </row>
    <row r="33" spans="1:1" ht="39.6">
      <c r="A33" s="45" t="s">
        <v>553</v>
      </c>
    </row>
    <row r="34" spans="1:1" ht="19.8">
      <c r="A34" s="10" t="s">
        <v>39</v>
      </c>
    </row>
    <row r="35" spans="1:1" ht="39.6">
      <c r="A35" s="15" t="s">
        <v>14</v>
      </c>
    </row>
    <row r="36" spans="1:1" ht="20.399999999999999" thickBot="1">
      <c r="A36" s="16" t="s">
        <v>12</v>
      </c>
    </row>
  </sheetData>
  <phoneticPr fontId="13" type="noConversion"/>
  <hyperlinks>
    <hyperlink ref="B1" location="預告統計資料發布時間表!A1" display="回發布時間表" xr:uid="{00000000-0004-0000-07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94AE9-C46E-4AAB-9238-EF15653B9459}">
  <sheetPr>
    <tabColor rgb="FFFF3300"/>
  </sheetPr>
  <dimension ref="A1:M225"/>
  <sheetViews>
    <sheetView view="pageLayout" zoomScale="70" zoomScaleNormal="76" zoomScaleSheetLayoutView="76" zoomScalePageLayoutView="70" workbookViewId="0">
      <selection activeCell="I9" sqref="I9"/>
    </sheetView>
  </sheetViews>
  <sheetFormatPr defaultColWidth="9" defaultRowHeight="16.2"/>
  <cols>
    <col min="1" max="1" width="12.21875" style="174" customWidth="1"/>
    <col min="2" max="3" width="11" style="174" customWidth="1"/>
    <col min="4" max="6" width="11" style="1435" customWidth="1"/>
    <col min="7" max="10" width="11" style="174" customWidth="1"/>
    <col min="11" max="11" width="17.88671875" style="174" customWidth="1"/>
    <col min="12" max="12" width="20.77734375" style="174" customWidth="1"/>
    <col min="13" max="256" width="9" style="174"/>
    <col min="257" max="257" width="12.21875" style="174" customWidth="1"/>
    <col min="258" max="266" width="11" style="174" customWidth="1"/>
    <col min="267" max="267" width="17.88671875" style="174" customWidth="1"/>
    <col min="268" max="268" width="20.77734375" style="174" customWidth="1"/>
    <col min="269" max="512" width="9" style="174"/>
    <col min="513" max="513" width="12.21875" style="174" customWidth="1"/>
    <col min="514" max="522" width="11" style="174" customWidth="1"/>
    <col min="523" max="523" width="17.88671875" style="174" customWidth="1"/>
    <col min="524" max="524" width="20.77734375" style="174" customWidth="1"/>
    <col min="525" max="768" width="9" style="174"/>
    <col min="769" max="769" width="12.21875" style="174" customWidth="1"/>
    <col min="770" max="778" width="11" style="174" customWidth="1"/>
    <col min="779" max="779" width="17.88671875" style="174" customWidth="1"/>
    <col min="780" max="780" width="20.77734375" style="174" customWidth="1"/>
    <col min="781" max="1024" width="9" style="174"/>
    <col min="1025" max="1025" width="12.21875" style="174" customWidth="1"/>
    <col min="1026" max="1034" width="11" style="174" customWidth="1"/>
    <col min="1035" max="1035" width="17.88671875" style="174" customWidth="1"/>
    <col min="1036" max="1036" width="20.77734375" style="174" customWidth="1"/>
    <col min="1037" max="1280" width="9" style="174"/>
    <col min="1281" max="1281" width="12.21875" style="174" customWidth="1"/>
    <col min="1282" max="1290" width="11" style="174" customWidth="1"/>
    <col min="1291" max="1291" width="17.88671875" style="174" customWidth="1"/>
    <col min="1292" max="1292" width="20.77734375" style="174" customWidth="1"/>
    <col min="1293" max="1536" width="9" style="174"/>
    <col min="1537" max="1537" width="12.21875" style="174" customWidth="1"/>
    <col min="1538" max="1546" width="11" style="174" customWidth="1"/>
    <col min="1547" max="1547" width="17.88671875" style="174" customWidth="1"/>
    <col min="1548" max="1548" width="20.77734375" style="174" customWidth="1"/>
    <col min="1549" max="1792" width="9" style="174"/>
    <col min="1793" max="1793" width="12.21875" style="174" customWidth="1"/>
    <col min="1794" max="1802" width="11" style="174" customWidth="1"/>
    <col min="1803" max="1803" width="17.88671875" style="174" customWidth="1"/>
    <col min="1804" max="1804" width="20.77734375" style="174" customWidth="1"/>
    <col min="1805" max="2048" width="9" style="174"/>
    <col min="2049" max="2049" width="12.21875" style="174" customWidth="1"/>
    <col min="2050" max="2058" width="11" style="174" customWidth="1"/>
    <col min="2059" max="2059" width="17.88671875" style="174" customWidth="1"/>
    <col min="2060" max="2060" width="20.77734375" style="174" customWidth="1"/>
    <col min="2061" max="2304" width="9" style="174"/>
    <col min="2305" max="2305" width="12.21875" style="174" customWidth="1"/>
    <col min="2306" max="2314" width="11" style="174" customWidth="1"/>
    <col min="2315" max="2315" width="17.88671875" style="174" customWidth="1"/>
    <col min="2316" max="2316" width="20.77734375" style="174" customWidth="1"/>
    <col min="2317" max="2560" width="9" style="174"/>
    <col min="2561" max="2561" width="12.21875" style="174" customWidth="1"/>
    <col min="2562" max="2570" width="11" style="174" customWidth="1"/>
    <col min="2571" max="2571" width="17.88671875" style="174" customWidth="1"/>
    <col min="2572" max="2572" width="20.77734375" style="174" customWidth="1"/>
    <col min="2573" max="2816" width="9" style="174"/>
    <col min="2817" max="2817" width="12.21875" style="174" customWidth="1"/>
    <col min="2818" max="2826" width="11" style="174" customWidth="1"/>
    <col min="2827" max="2827" width="17.88671875" style="174" customWidth="1"/>
    <col min="2828" max="2828" width="20.77734375" style="174" customWidth="1"/>
    <col min="2829" max="3072" width="9" style="174"/>
    <col min="3073" max="3073" width="12.21875" style="174" customWidth="1"/>
    <col min="3074" max="3082" width="11" style="174" customWidth="1"/>
    <col min="3083" max="3083" width="17.88671875" style="174" customWidth="1"/>
    <col min="3084" max="3084" width="20.77734375" style="174" customWidth="1"/>
    <col min="3085" max="3328" width="9" style="174"/>
    <col min="3329" max="3329" width="12.21875" style="174" customWidth="1"/>
    <col min="3330" max="3338" width="11" style="174" customWidth="1"/>
    <col min="3339" max="3339" width="17.88671875" style="174" customWidth="1"/>
    <col min="3340" max="3340" width="20.77734375" style="174" customWidth="1"/>
    <col min="3341" max="3584" width="9" style="174"/>
    <col min="3585" max="3585" width="12.21875" style="174" customWidth="1"/>
    <col min="3586" max="3594" width="11" style="174" customWidth="1"/>
    <col min="3595" max="3595" width="17.88671875" style="174" customWidth="1"/>
    <col min="3596" max="3596" width="20.77734375" style="174" customWidth="1"/>
    <col min="3597" max="3840" width="9" style="174"/>
    <col min="3841" max="3841" width="12.21875" style="174" customWidth="1"/>
    <col min="3842" max="3850" width="11" style="174" customWidth="1"/>
    <col min="3851" max="3851" width="17.88671875" style="174" customWidth="1"/>
    <col min="3852" max="3852" width="20.77734375" style="174" customWidth="1"/>
    <col min="3853" max="4096" width="9" style="174"/>
    <col min="4097" max="4097" width="12.21875" style="174" customWidth="1"/>
    <col min="4098" max="4106" width="11" style="174" customWidth="1"/>
    <col min="4107" max="4107" width="17.88671875" style="174" customWidth="1"/>
    <col min="4108" max="4108" width="20.77734375" style="174" customWidth="1"/>
    <col min="4109" max="4352" width="9" style="174"/>
    <col min="4353" max="4353" width="12.21875" style="174" customWidth="1"/>
    <col min="4354" max="4362" width="11" style="174" customWidth="1"/>
    <col min="4363" max="4363" width="17.88671875" style="174" customWidth="1"/>
    <col min="4364" max="4364" width="20.77734375" style="174" customWidth="1"/>
    <col min="4365" max="4608" width="9" style="174"/>
    <col min="4609" max="4609" width="12.21875" style="174" customWidth="1"/>
    <col min="4610" max="4618" width="11" style="174" customWidth="1"/>
    <col min="4619" max="4619" width="17.88671875" style="174" customWidth="1"/>
    <col min="4620" max="4620" width="20.77734375" style="174" customWidth="1"/>
    <col min="4621" max="4864" width="9" style="174"/>
    <col min="4865" max="4865" width="12.21875" style="174" customWidth="1"/>
    <col min="4866" max="4874" width="11" style="174" customWidth="1"/>
    <col min="4875" max="4875" width="17.88671875" style="174" customWidth="1"/>
    <col min="4876" max="4876" width="20.77734375" style="174" customWidth="1"/>
    <col min="4877" max="5120" width="9" style="174"/>
    <col min="5121" max="5121" width="12.21875" style="174" customWidth="1"/>
    <col min="5122" max="5130" width="11" style="174" customWidth="1"/>
    <col min="5131" max="5131" width="17.88671875" style="174" customWidth="1"/>
    <col min="5132" max="5132" width="20.77734375" style="174" customWidth="1"/>
    <col min="5133" max="5376" width="9" style="174"/>
    <col min="5377" max="5377" width="12.21875" style="174" customWidth="1"/>
    <col min="5378" max="5386" width="11" style="174" customWidth="1"/>
    <col min="5387" max="5387" width="17.88671875" style="174" customWidth="1"/>
    <col min="5388" max="5388" width="20.77734375" style="174" customWidth="1"/>
    <col min="5389" max="5632" width="9" style="174"/>
    <col min="5633" max="5633" width="12.21875" style="174" customWidth="1"/>
    <col min="5634" max="5642" width="11" style="174" customWidth="1"/>
    <col min="5643" max="5643" width="17.88671875" style="174" customWidth="1"/>
    <col min="5644" max="5644" width="20.77734375" style="174" customWidth="1"/>
    <col min="5645" max="5888" width="9" style="174"/>
    <col min="5889" max="5889" width="12.21875" style="174" customWidth="1"/>
    <col min="5890" max="5898" width="11" style="174" customWidth="1"/>
    <col min="5899" max="5899" width="17.88671875" style="174" customWidth="1"/>
    <col min="5900" max="5900" width="20.77734375" style="174" customWidth="1"/>
    <col min="5901" max="6144" width="9" style="174"/>
    <col min="6145" max="6145" width="12.21875" style="174" customWidth="1"/>
    <col min="6146" max="6154" width="11" style="174" customWidth="1"/>
    <col min="6155" max="6155" width="17.88671875" style="174" customWidth="1"/>
    <col min="6156" max="6156" width="20.77734375" style="174" customWidth="1"/>
    <col min="6157" max="6400" width="9" style="174"/>
    <col min="6401" max="6401" width="12.21875" style="174" customWidth="1"/>
    <col min="6402" max="6410" width="11" style="174" customWidth="1"/>
    <col min="6411" max="6411" width="17.88671875" style="174" customWidth="1"/>
    <col min="6412" max="6412" width="20.77734375" style="174" customWidth="1"/>
    <col min="6413" max="6656" width="9" style="174"/>
    <col min="6657" max="6657" width="12.21875" style="174" customWidth="1"/>
    <col min="6658" max="6666" width="11" style="174" customWidth="1"/>
    <col min="6667" max="6667" width="17.88671875" style="174" customWidth="1"/>
    <col min="6668" max="6668" width="20.77734375" style="174" customWidth="1"/>
    <col min="6669" max="6912" width="9" style="174"/>
    <col min="6913" max="6913" width="12.21875" style="174" customWidth="1"/>
    <col min="6914" max="6922" width="11" style="174" customWidth="1"/>
    <col min="6923" max="6923" width="17.88671875" style="174" customWidth="1"/>
    <col min="6924" max="6924" width="20.77734375" style="174" customWidth="1"/>
    <col min="6925" max="7168" width="9" style="174"/>
    <col min="7169" max="7169" width="12.21875" style="174" customWidth="1"/>
    <col min="7170" max="7178" width="11" style="174" customWidth="1"/>
    <col min="7179" max="7179" width="17.88671875" style="174" customWidth="1"/>
    <col min="7180" max="7180" width="20.77734375" style="174" customWidth="1"/>
    <col min="7181" max="7424" width="9" style="174"/>
    <col min="7425" max="7425" width="12.21875" style="174" customWidth="1"/>
    <col min="7426" max="7434" width="11" style="174" customWidth="1"/>
    <col min="7435" max="7435" width="17.88671875" style="174" customWidth="1"/>
    <col min="7436" max="7436" width="20.77734375" style="174" customWidth="1"/>
    <col min="7437" max="7680" width="9" style="174"/>
    <col min="7681" max="7681" width="12.21875" style="174" customWidth="1"/>
    <col min="7682" max="7690" width="11" style="174" customWidth="1"/>
    <col min="7691" max="7691" width="17.88671875" style="174" customWidth="1"/>
    <col min="7692" max="7692" width="20.77734375" style="174" customWidth="1"/>
    <col min="7693" max="7936" width="9" style="174"/>
    <col min="7937" max="7937" width="12.21875" style="174" customWidth="1"/>
    <col min="7938" max="7946" width="11" style="174" customWidth="1"/>
    <col min="7947" max="7947" width="17.88671875" style="174" customWidth="1"/>
    <col min="7948" max="7948" width="20.77734375" style="174" customWidth="1"/>
    <col min="7949" max="8192" width="9" style="174"/>
    <col min="8193" max="8193" width="12.21875" style="174" customWidth="1"/>
    <col min="8194" max="8202" width="11" style="174" customWidth="1"/>
    <col min="8203" max="8203" width="17.88671875" style="174" customWidth="1"/>
    <col min="8204" max="8204" width="20.77734375" style="174" customWidth="1"/>
    <col min="8205" max="8448" width="9" style="174"/>
    <col min="8449" max="8449" width="12.21875" style="174" customWidth="1"/>
    <col min="8450" max="8458" width="11" style="174" customWidth="1"/>
    <col min="8459" max="8459" width="17.88671875" style="174" customWidth="1"/>
    <col min="8460" max="8460" width="20.77734375" style="174" customWidth="1"/>
    <col min="8461" max="8704" width="9" style="174"/>
    <col min="8705" max="8705" width="12.21875" style="174" customWidth="1"/>
    <col min="8706" max="8714" width="11" style="174" customWidth="1"/>
    <col min="8715" max="8715" width="17.88671875" style="174" customWidth="1"/>
    <col min="8716" max="8716" width="20.77734375" style="174" customWidth="1"/>
    <col min="8717" max="8960" width="9" style="174"/>
    <col min="8961" max="8961" width="12.21875" style="174" customWidth="1"/>
    <col min="8962" max="8970" width="11" style="174" customWidth="1"/>
    <col min="8971" max="8971" width="17.88671875" style="174" customWidth="1"/>
    <col min="8972" max="8972" width="20.77734375" style="174" customWidth="1"/>
    <col min="8973" max="9216" width="9" style="174"/>
    <col min="9217" max="9217" width="12.21875" style="174" customWidth="1"/>
    <col min="9218" max="9226" width="11" style="174" customWidth="1"/>
    <col min="9227" max="9227" width="17.88671875" style="174" customWidth="1"/>
    <col min="9228" max="9228" width="20.77734375" style="174" customWidth="1"/>
    <col min="9229" max="9472" width="9" style="174"/>
    <col min="9473" max="9473" width="12.21875" style="174" customWidth="1"/>
    <col min="9474" max="9482" width="11" style="174" customWidth="1"/>
    <col min="9483" max="9483" width="17.88671875" style="174" customWidth="1"/>
    <col min="9484" max="9484" width="20.77734375" style="174" customWidth="1"/>
    <col min="9485" max="9728" width="9" style="174"/>
    <col min="9729" max="9729" width="12.21875" style="174" customWidth="1"/>
    <col min="9730" max="9738" width="11" style="174" customWidth="1"/>
    <col min="9739" max="9739" width="17.88671875" style="174" customWidth="1"/>
    <col min="9740" max="9740" width="20.77734375" style="174" customWidth="1"/>
    <col min="9741" max="9984" width="9" style="174"/>
    <col min="9985" max="9985" width="12.21875" style="174" customWidth="1"/>
    <col min="9986" max="9994" width="11" style="174" customWidth="1"/>
    <col min="9995" max="9995" width="17.88671875" style="174" customWidth="1"/>
    <col min="9996" max="9996" width="20.77734375" style="174" customWidth="1"/>
    <col min="9997" max="10240" width="9" style="174"/>
    <col min="10241" max="10241" width="12.21875" style="174" customWidth="1"/>
    <col min="10242" max="10250" width="11" style="174" customWidth="1"/>
    <col min="10251" max="10251" width="17.88671875" style="174" customWidth="1"/>
    <col min="10252" max="10252" width="20.77734375" style="174" customWidth="1"/>
    <col min="10253" max="10496" width="9" style="174"/>
    <col min="10497" max="10497" width="12.21875" style="174" customWidth="1"/>
    <col min="10498" max="10506" width="11" style="174" customWidth="1"/>
    <col min="10507" max="10507" width="17.88671875" style="174" customWidth="1"/>
    <col min="10508" max="10508" width="20.77734375" style="174" customWidth="1"/>
    <col min="10509" max="10752" width="9" style="174"/>
    <col min="10753" max="10753" width="12.21875" style="174" customWidth="1"/>
    <col min="10754" max="10762" width="11" style="174" customWidth="1"/>
    <col min="10763" max="10763" width="17.88671875" style="174" customWidth="1"/>
    <col min="10764" max="10764" width="20.77734375" style="174" customWidth="1"/>
    <col min="10765" max="11008" width="9" style="174"/>
    <col min="11009" max="11009" width="12.21875" style="174" customWidth="1"/>
    <col min="11010" max="11018" width="11" style="174" customWidth="1"/>
    <col min="11019" max="11019" width="17.88671875" style="174" customWidth="1"/>
    <col min="11020" max="11020" width="20.77734375" style="174" customWidth="1"/>
    <col min="11021" max="11264" width="9" style="174"/>
    <col min="11265" max="11265" width="12.21875" style="174" customWidth="1"/>
    <col min="11266" max="11274" width="11" style="174" customWidth="1"/>
    <col min="11275" max="11275" width="17.88671875" style="174" customWidth="1"/>
    <col min="11276" max="11276" width="20.77734375" style="174" customWidth="1"/>
    <col min="11277" max="11520" width="9" style="174"/>
    <col min="11521" max="11521" width="12.21875" style="174" customWidth="1"/>
    <col min="11522" max="11530" width="11" style="174" customWidth="1"/>
    <col min="11531" max="11531" width="17.88671875" style="174" customWidth="1"/>
    <col min="11532" max="11532" width="20.77734375" style="174" customWidth="1"/>
    <col min="11533" max="11776" width="9" style="174"/>
    <col min="11777" max="11777" width="12.21875" style="174" customWidth="1"/>
    <col min="11778" max="11786" width="11" style="174" customWidth="1"/>
    <col min="11787" max="11787" width="17.88671875" style="174" customWidth="1"/>
    <col min="11788" max="11788" width="20.77734375" style="174" customWidth="1"/>
    <col min="11789" max="12032" width="9" style="174"/>
    <col min="12033" max="12033" width="12.21875" style="174" customWidth="1"/>
    <col min="12034" max="12042" width="11" style="174" customWidth="1"/>
    <col min="12043" max="12043" width="17.88671875" style="174" customWidth="1"/>
    <col min="12044" max="12044" width="20.77734375" style="174" customWidth="1"/>
    <col min="12045" max="12288" width="9" style="174"/>
    <col min="12289" max="12289" width="12.21875" style="174" customWidth="1"/>
    <col min="12290" max="12298" width="11" style="174" customWidth="1"/>
    <col min="12299" max="12299" width="17.88671875" style="174" customWidth="1"/>
    <col min="12300" max="12300" width="20.77734375" style="174" customWidth="1"/>
    <col min="12301" max="12544" width="9" style="174"/>
    <col min="12545" max="12545" width="12.21875" style="174" customWidth="1"/>
    <col min="12546" max="12554" width="11" style="174" customWidth="1"/>
    <col min="12555" max="12555" width="17.88671875" style="174" customWidth="1"/>
    <col min="12556" max="12556" width="20.77734375" style="174" customWidth="1"/>
    <col min="12557" max="12800" width="9" style="174"/>
    <col min="12801" max="12801" width="12.21875" style="174" customWidth="1"/>
    <col min="12802" max="12810" width="11" style="174" customWidth="1"/>
    <col min="12811" max="12811" width="17.88671875" style="174" customWidth="1"/>
    <col min="12812" max="12812" width="20.77734375" style="174" customWidth="1"/>
    <col min="12813" max="13056" width="9" style="174"/>
    <col min="13057" max="13057" width="12.21875" style="174" customWidth="1"/>
    <col min="13058" max="13066" width="11" style="174" customWidth="1"/>
    <col min="13067" max="13067" width="17.88671875" style="174" customWidth="1"/>
    <col min="13068" max="13068" width="20.77734375" style="174" customWidth="1"/>
    <col min="13069" max="13312" width="9" style="174"/>
    <col min="13313" max="13313" width="12.21875" style="174" customWidth="1"/>
    <col min="13314" max="13322" width="11" style="174" customWidth="1"/>
    <col min="13323" max="13323" width="17.88671875" style="174" customWidth="1"/>
    <col min="13324" max="13324" width="20.77734375" style="174" customWidth="1"/>
    <col min="13325" max="13568" width="9" style="174"/>
    <col min="13569" max="13569" width="12.21875" style="174" customWidth="1"/>
    <col min="13570" max="13578" width="11" style="174" customWidth="1"/>
    <col min="13579" max="13579" width="17.88671875" style="174" customWidth="1"/>
    <col min="13580" max="13580" width="20.77734375" style="174" customWidth="1"/>
    <col min="13581" max="13824" width="9" style="174"/>
    <col min="13825" max="13825" width="12.21875" style="174" customWidth="1"/>
    <col min="13826" max="13834" width="11" style="174" customWidth="1"/>
    <col min="13835" max="13835" width="17.88671875" style="174" customWidth="1"/>
    <col min="13836" max="13836" width="20.77734375" style="174" customWidth="1"/>
    <col min="13837" max="14080" width="9" style="174"/>
    <col min="14081" max="14081" width="12.21875" style="174" customWidth="1"/>
    <col min="14082" max="14090" width="11" style="174" customWidth="1"/>
    <col min="14091" max="14091" width="17.88671875" style="174" customWidth="1"/>
    <col min="14092" max="14092" width="20.77734375" style="174" customWidth="1"/>
    <col min="14093" max="14336" width="9" style="174"/>
    <col min="14337" max="14337" width="12.21875" style="174" customWidth="1"/>
    <col min="14338" max="14346" width="11" style="174" customWidth="1"/>
    <col min="14347" max="14347" width="17.88671875" style="174" customWidth="1"/>
    <col min="14348" max="14348" width="20.77734375" style="174" customWidth="1"/>
    <col min="14349" max="14592" width="9" style="174"/>
    <col min="14593" max="14593" width="12.21875" style="174" customWidth="1"/>
    <col min="14594" max="14602" width="11" style="174" customWidth="1"/>
    <col min="14603" max="14603" width="17.88671875" style="174" customWidth="1"/>
    <col min="14604" max="14604" width="20.77734375" style="174" customWidth="1"/>
    <col min="14605" max="14848" width="9" style="174"/>
    <col min="14849" max="14849" width="12.21875" style="174" customWidth="1"/>
    <col min="14850" max="14858" width="11" style="174" customWidth="1"/>
    <col min="14859" max="14859" width="17.88671875" style="174" customWidth="1"/>
    <col min="14860" max="14860" width="20.77734375" style="174" customWidth="1"/>
    <col min="14861" max="15104" width="9" style="174"/>
    <col min="15105" max="15105" width="12.21875" style="174" customWidth="1"/>
    <col min="15106" max="15114" width="11" style="174" customWidth="1"/>
    <col min="15115" max="15115" width="17.88671875" style="174" customWidth="1"/>
    <col min="15116" max="15116" width="20.77734375" style="174" customWidth="1"/>
    <col min="15117" max="15360" width="9" style="174"/>
    <col min="15361" max="15361" width="12.21875" style="174" customWidth="1"/>
    <col min="15362" max="15370" width="11" style="174" customWidth="1"/>
    <col min="15371" max="15371" width="17.88671875" style="174" customWidth="1"/>
    <col min="15372" max="15372" width="20.77734375" style="174" customWidth="1"/>
    <col min="15373" max="15616" width="9" style="174"/>
    <col min="15617" max="15617" width="12.21875" style="174" customWidth="1"/>
    <col min="15618" max="15626" width="11" style="174" customWidth="1"/>
    <col min="15627" max="15627" width="17.88671875" style="174" customWidth="1"/>
    <col min="15628" max="15628" width="20.77734375" style="174" customWidth="1"/>
    <col min="15629" max="15872" width="9" style="174"/>
    <col min="15873" max="15873" width="12.21875" style="174" customWidth="1"/>
    <col min="15874" max="15882" width="11" style="174" customWidth="1"/>
    <col min="15883" max="15883" width="17.88671875" style="174" customWidth="1"/>
    <col min="15884" max="15884" width="20.77734375" style="174" customWidth="1"/>
    <col min="15885" max="16128" width="9" style="174"/>
    <col min="16129" max="16129" width="12.21875" style="174" customWidth="1"/>
    <col min="16130" max="16138" width="11" style="174" customWidth="1"/>
    <col min="16139" max="16139" width="17.88671875" style="174" customWidth="1"/>
    <col min="16140" max="16140" width="20.77734375" style="174" customWidth="1"/>
    <col min="16141" max="16384" width="9" style="174"/>
  </cols>
  <sheetData>
    <row r="1" spans="1:13" s="314" customFormat="1" ht="21" customHeight="1">
      <c r="A1" s="153" t="s">
        <v>1088</v>
      </c>
      <c r="B1" s="306"/>
      <c r="D1" s="306"/>
      <c r="E1" s="306"/>
      <c r="F1" s="306"/>
      <c r="I1" s="1850" t="s">
        <v>871</v>
      </c>
      <c r="J1" s="1850"/>
      <c r="K1" s="1851" t="s">
        <v>2373</v>
      </c>
      <c r="L1" s="1852"/>
      <c r="M1" s="73" t="s">
        <v>873</v>
      </c>
    </row>
    <row r="2" spans="1:13" s="314" customFormat="1" ht="21" customHeight="1">
      <c r="A2" s="153" t="s">
        <v>2374</v>
      </c>
      <c r="B2" s="156" t="s">
        <v>2375</v>
      </c>
      <c r="D2" s="311"/>
      <c r="E2" s="311"/>
      <c r="F2" s="311"/>
      <c r="G2" s="156"/>
      <c r="I2" s="1850" t="s">
        <v>1156</v>
      </c>
      <c r="J2" s="1850"/>
      <c r="K2" s="1850" t="s">
        <v>2376</v>
      </c>
      <c r="L2" s="1850"/>
    </row>
    <row r="3" spans="1:13" s="1428" customFormat="1" ht="37.5" customHeight="1">
      <c r="A3" s="1853" t="s">
        <v>2377</v>
      </c>
      <c r="B3" s="1854"/>
      <c r="C3" s="1854"/>
      <c r="D3" s="1854"/>
      <c r="E3" s="1854"/>
      <c r="F3" s="1854"/>
      <c r="G3" s="1854"/>
      <c r="H3" s="1854"/>
      <c r="I3" s="1854"/>
      <c r="J3" s="1854"/>
      <c r="K3" s="1854"/>
      <c r="L3" s="1854"/>
    </row>
    <row r="4" spans="1:13" ht="21" customHeight="1" thickBot="1">
      <c r="A4" s="1429"/>
      <c r="B4" s="1429"/>
      <c r="C4" s="1429"/>
      <c r="D4" s="1429"/>
      <c r="E4" s="1429"/>
      <c r="F4" s="1849" t="s">
        <v>2500</v>
      </c>
      <c r="G4" s="1849"/>
      <c r="H4" s="1849"/>
      <c r="I4" s="1429"/>
      <c r="J4" s="1429"/>
      <c r="K4" s="1832" t="s">
        <v>2378</v>
      </c>
      <c r="L4" s="1832"/>
    </row>
    <row r="5" spans="1:13" s="1430" customFormat="1" ht="37.200000000000003" customHeight="1">
      <c r="A5" s="1835" t="s">
        <v>2379</v>
      </c>
      <c r="B5" s="1838" t="s">
        <v>1428</v>
      </c>
      <c r="C5" s="1841" t="s">
        <v>2380</v>
      </c>
      <c r="D5" s="1842"/>
      <c r="E5" s="1842"/>
      <c r="F5" s="1842"/>
      <c r="G5" s="1842"/>
      <c r="H5" s="1842"/>
      <c r="I5" s="1842"/>
      <c r="J5" s="1843" t="s">
        <v>2381</v>
      </c>
      <c r="K5" s="1844"/>
      <c r="L5" s="1844"/>
    </row>
    <row r="6" spans="1:13" s="1430" customFormat="1" ht="37.200000000000003" customHeight="1">
      <c r="A6" s="1836"/>
      <c r="B6" s="1839"/>
      <c r="C6" s="1845" t="s">
        <v>1032</v>
      </c>
      <c r="D6" s="1847" t="s">
        <v>2382</v>
      </c>
      <c r="E6" s="1847"/>
      <c r="F6" s="1847"/>
      <c r="G6" s="1847" t="s">
        <v>2383</v>
      </c>
      <c r="H6" s="1847"/>
      <c r="I6" s="1847"/>
      <c r="J6" s="1847" t="s">
        <v>2384</v>
      </c>
      <c r="K6" s="1847"/>
      <c r="L6" s="1848"/>
    </row>
    <row r="7" spans="1:13" s="1430" customFormat="1" ht="37.200000000000003" customHeight="1" thickBot="1">
      <c r="A7" s="1837"/>
      <c r="B7" s="1840"/>
      <c r="C7" s="1846"/>
      <c r="D7" s="1431" t="s">
        <v>1100</v>
      </c>
      <c r="E7" s="1431" t="s">
        <v>2385</v>
      </c>
      <c r="F7" s="1431" t="s">
        <v>2386</v>
      </c>
      <c r="G7" s="1431" t="s">
        <v>1100</v>
      </c>
      <c r="H7" s="1431" t="s">
        <v>2385</v>
      </c>
      <c r="I7" s="1431" t="s">
        <v>2386</v>
      </c>
      <c r="J7" s="1431" t="s">
        <v>1100</v>
      </c>
      <c r="K7" s="1431" t="s">
        <v>2385</v>
      </c>
      <c r="L7" s="1522" t="s">
        <v>2386</v>
      </c>
    </row>
    <row r="8" spans="1:13" s="1430" customFormat="1" ht="43.95" customHeight="1" thickBot="1">
      <c r="A8" s="1432" t="s">
        <v>2042</v>
      </c>
      <c r="B8" s="1523">
        <f>C8+J8</f>
        <v>20</v>
      </c>
      <c r="C8" s="1523">
        <f>D8+G8</f>
        <v>20</v>
      </c>
      <c r="D8" s="1523">
        <f>SUM(E8:F8)</f>
        <v>0</v>
      </c>
      <c r="E8" s="1524">
        <v>0</v>
      </c>
      <c r="F8" s="1524">
        <v>0</v>
      </c>
      <c r="G8" s="1523">
        <f>SUM(H8:I8)</f>
        <v>20</v>
      </c>
      <c r="H8" s="1524">
        <v>20</v>
      </c>
      <c r="I8" s="1524">
        <v>0</v>
      </c>
      <c r="J8" s="1523">
        <f>SUM(K8:L8)</f>
        <v>0</v>
      </c>
      <c r="K8" s="1524">
        <v>0</v>
      </c>
      <c r="L8" s="1525">
        <v>0</v>
      </c>
    </row>
    <row r="9" spans="1:13" s="1430" customFormat="1" ht="43.95" customHeight="1" thickBot="1">
      <c r="A9" s="1433" t="s">
        <v>2387</v>
      </c>
      <c r="B9" s="1523">
        <f t="shared" ref="B9:B11" si="0">C9+J9</f>
        <v>0</v>
      </c>
      <c r="C9" s="1523">
        <f t="shared" ref="C9:C11" si="1">D9+G9</f>
        <v>0</v>
      </c>
      <c r="D9" s="1523">
        <f t="shared" ref="D9:D11" si="2">SUM(E9:F9)</f>
        <v>0</v>
      </c>
      <c r="E9" s="1524">
        <v>0</v>
      </c>
      <c r="F9" s="1524">
        <v>0</v>
      </c>
      <c r="G9" s="1523">
        <f t="shared" ref="G9:G11" si="3">SUM(H9:I9)</f>
        <v>0</v>
      </c>
      <c r="H9" s="1524">
        <v>0</v>
      </c>
      <c r="I9" s="1524">
        <v>0</v>
      </c>
      <c r="J9" s="1523">
        <f t="shared" ref="J9:J11" si="4">SUM(K9:L9)</f>
        <v>0</v>
      </c>
      <c r="K9" s="1524">
        <v>0</v>
      </c>
      <c r="L9" s="1525">
        <v>0</v>
      </c>
    </row>
    <row r="10" spans="1:13" s="1430" customFormat="1" ht="43.95" customHeight="1" thickBot="1">
      <c r="A10" s="1433" t="s">
        <v>2388</v>
      </c>
      <c r="B10" s="1523">
        <f t="shared" si="0"/>
        <v>20</v>
      </c>
      <c r="C10" s="1523">
        <f t="shared" si="1"/>
        <v>20</v>
      </c>
      <c r="D10" s="1523">
        <f t="shared" si="2"/>
        <v>0</v>
      </c>
      <c r="E10" s="1524">
        <v>0</v>
      </c>
      <c r="F10" s="1524">
        <v>0</v>
      </c>
      <c r="G10" s="1523">
        <f t="shared" si="3"/>
        <v>20</v>
      </c>
      <c r="H10" s="1524">
        <v>20</v>
      </c>
      <c r="I10" s="1524">
        <v>0</v>
      </c>
      <c r="J10" s="1523">
        <f t="shared" si="4"/>
        <v>0</v>
      </c>
      <c r="K10" s="1524">
        <v>0</v>
      </c>
      <c r="L10" s="1525">
        <v>0</v>
      </c>
    </row>
    <row r="11" spans="1:13" s="1430" customFormat="1" ht="43.95" customHeight="1" thickBot="1">
      <c r="A11" s="1434" t="s">
        <v>2389</v>
      </c>
      <c r="B11" s="1526">
        <f t="shared" si="0"/>
        <v>0</v>
      </c>
      <c r="C11" s="1526">
        <f t="shared" si="1"/>
        <v>0</v>
      </c>
      <c r="D11" s="1526">
        <f t="shared" si="2"/>
        <v>0</v>
      </c>
      <c r="E11" s="1527">
        <v>0</v>
      </c>
      <c r="F11" s="1527">
        <v>0</v>
      </c>
      <c r="G11" s="1526">
        <f t="shared" si="3"/>
        <v>0</v>
      </c>
      <c r="H11" s="1527">
        <v>0</v>
      </c>
      <c r="I11" s="1527">
        <v>0</v>
      </c>
      <c r="J11" s="1526">
        <f t="shared" si="4"/>
        <v>0</v>
      </c>
      <c r="K11" s="1527">
        <v>0</v>
      </c>
      <c r="L11" s="1528">
        <v>0</v>
      </c>
    </row>
    <row r="12" spans="1:13">
      <c r="A12" s="173" t="s">
        <v>966</v>
      </c>
      <c r="C12" s="173" t="s">
        <v>967</v>
      </c>
      <c r="E12" s="173" t="s">
        <v>1008</v>
      </c>
      <c r="H12" s="1436" t="s">
        <v>968</v>
      </c>
      <c r="L12" s="1437" t="s">
        <v>2501</v>
      </c>
    </row>
    <row r="13" spans="1:13">
      <c r="E13" s="174" t="s">
        <v>1009</v>
      </c>
      <c r="K13" s="1832"/>
      <c r="L13" s="1832"/>
    </row>
    <row r="14" spans="1:13">
      <c r="A14" s="173"/>
    </row>
    <row r="15" spans="1:13" ht="21.75" customHeight="1">
      <c r="A15" s="174" t="s">
        <v>2390</v>
      </c>
    </row>
    <row r="16" spans="1:13" ht="19.95" customHeight="1">
      <c r="A16" s="1833" t="s">
        <v>2391</v>
      </c>
      <c r="B16" s="1833"/>
      <c r="C16" s="1833"/>
      <c r="D16" s="1833"/>
      <c r="E16" s="1833"/>
      <c r="F16" s="1833"/>
      <c r="G16" s="1833"/>
      <c r="H16" s="1833"/>
      <c r="I16" s="1833"/>
      <c r="J16" s="1833"/>
      <c r="K16" s="1833"/>
      <c r="L16" s="1833"/>
    </row>
    <row r="17" spans="1:12" ht="17.399999999999999" customHeight="1">
      <c r="A17" s="1834" t="s">
        <v>1112</v>
      </c>
      <c r="B17" s="1834"/>
      <c r="C17" s="1834"/>
      <c r="D17" s="1834"/>
      <c r="E17" s="1834"/>
      <c r="F17" s="1834"/>
      <c r="G17" s="1834"/>
      <c r="H17" s="1834"/>
      <c r="I17" s="1834"/>
      <c r="J17" s="1834"/>
      <c r="K17" s="1834"/>
      <c r="L17" s="1834"/>
    </row>
    <row r="18" spans="1:12" ht="17.399999999999999" customHeight="1">
      <c r="A18" s="1834" t="s">
        <v>2392</v>
      </c>
      <c r="B18" s="1834"/>
      <c r="C18" s="1834"/>
      <c r="D18" s="1834"/>
      <c r="E18" s="1834"/>
      <c r="F18" s="1834"/>
      <c r="G18" s="1834"/>
      <c r="H18" s="1834"/>
      <c r="I18" s="1834"/>
      <c r="J18" s="1834"/>
      <c r="K18" s="1834"/>
      <c r="L18" s="1834"/>
    </row>
    <row r="19" spans="1:12" ht="21" customHeight="1">
      <c r="A19" s="1438"/>
      <c r="B19" s="1438"/>
      <c r="C19" s="1438"/>
      <c r="D19" s="1439"/>
      <c r="E19" s="1439"/>
      <c r="F19" s="1440"/>
      <c r="G19" s="1438"/>
      <c r="H19" s="1438"/>
      <c r="I19" s="1438"/>
      <c r="J19" s="1438"/>
      <c r="K19" s="1438"/>
    </row>
    <row r="20" spans="1:12" ht="21" customHeight="1">
      <c r="A20" s="1438"/>
      <c r="B20" s="1438"/>
      <c r="C20" s="1438"/>
      <c r="D20" s="1439"/>
      <c r="E20" s="1439"/>
      <c r="F20" s="1439"/>
      <c r="G20" s="1438"/>
      <c r="H20" s="1438"/>
      <c r="I20" s="1438"/>
      <c r="J20" s="1438"/>
      <c r="K20" s="1438"/>
    </row>
    <row r="21" spans="1:12" ht="21" customHeight="1">
      <c r="A21" s="1438"/>
      <c r="B21" s="1438"/>
      <c r="C21" s="1438"/>
      <c r="D21" s="1439"/>
      <c r="E21" s="1439"/>
      <c r="F21" s="1439"/>
      <c r="G21" s="1438"/>
      <c r="H21" s="1438"/>
      <c r="I21" s="1438"/>
      <c r="J21" s="1438"/>
      <c r="K21" s="1438"/>
    </row>
    <row r="22" spans="1:12" ht="21" customHeight="1">
      <c r="A22" s="1438"/>
      <c r="B22" s="1438"/>
      <c r="C22" s="1438"/>
      <c r="D22" s="1439"/>
      <c r="E22" s="1439"/>
      <c r="F22" s="1439"/>
      <c r="G22" s="1438"/>
      <c r="H22" s="1438"/>
      <c r="I22" s="1438"/>
      <c r="J22" s="1438"/>
      <c r="K22" s="1438"/>
    </row>
    <row r="23" spans="1:12" ht="21" customHeight="1">
      <c r="A23" s="1438"/>
      <c r="B23" s="1438"/>
      <c r="C23" s="1438"/>
      <c r="D23" s="1439"/>
      <c r="E23" s="1439"/>
      <c r="F23" s="1439"/>
      <c r="G23" s="1438"/>
      <c r="H23" s="1438"/>
      <c r="I23" s="1438"/>
      <c r="J23" s="1438"/>
      <c r="K23" s="1438"/>
    </row>
    <row r="24" spans="1:12" ht="21" customHeight="1">
      <c r="A24" s="1438"/>
      <c r="B24" s="1438"/>
      <c r="C24" s="1438"/>
      <c r="D24" s="1439"/>
      <c r="E24" s="1439"/>
      <c r="F24" s="1439"/>
      <c r="G24" s="1438"/>
      <c r="H24" s="1438"/>
      <c r="I24" s="1438"/>
      <c r="J24" s="1438"/>
      <c r="K24" s="1438"/>
    </row>
    <row r="25" spans="1:12" ht="21" customHeight="1">
      <c r="A25" s="1438"/>
      <c r="B25" s="1438"/>
      <c r="C25" s="1438"/>
      <c r="D25" s="1439"/>
      <c r="E25" s="1439"/>
      <c r="F25" s="1439"/>
      <c r="G25" s="1438"/>
      <c r="H25" s="1438"/>
      <c r="I25" s="1438"/>
      <c r="J25" s="1438"/>
      <c r="K25" s="1438"/>
    </row>
    <row r="26" spans="1:12" ht="21" customHeight="1">
      <c r="A26" s="1438"/>
      <c r="B26" s="1438"/>
      <c r="C26" s="1438"/>
      <c r="D26" s="1439"/>
      <c r="E26" s="1439"/>
      <c r="F26" s="1439"/>
      <c r="G26" s="1438"/>
      <c r="H26" s="1438"/>
      <c r="I26" s="1438"/>
      <c r="J26" s="1438"/>
      <c r="K26" s="1438"/>
    </row>
    <row r="27" spans="1:12" ht="21" customHeight="1">
      <c r="A27" s="1438"/>
      <c r="B27" s="1438"/>
      <c r="C27" s="1438"/>
      <c r="D27" s="1439"/>
      <c r="E27" s="1439"/>
      <c r="F27" s="1439"/>
      <c r="G27" s="1438"/>
      <c r="H27" s="1438"/>
      <c r="I27" s="1438"/>
      <c r="J27" s="1438"/>
      <c r="K27" s="1438"/>
    </row>
    <row r="28" spans="1:12" ht="21" customHeight="1">
      <c r="A28" s="1438"/>
      <c r="B28" s="1438"/>
      <c r="C28" s="1438"/>
      <c r="D28" s="1439"/>
      <c r="E28" s="1439"/>
      <c r="F28" s="1439"/>
      <c r="G28" s="1438"/>
      <c r="H28" s="1438"/>
      <c r="I28" s="1438"/>
    </row>
    <row r="29" spans="1:12" ht="21" customHeight="1">
      <c r="A29" s="1438"/>
      <c r="B29" s="1438"/>
      <c r="C29" s="1438"/>
      <c r="D29" s="1439"/>
      <c r="E29" s="1439"/>
      <c r="F29" s="1439"/>
      <c r="G29" s="1438"/>
      <c r="H29" s="1438"/>
      <c r="I29" s="1438"/>
    </row>
    <row r="30" spans="1:12" ht="21" customHeight="1">
      <c r="A30" s="1438"/>
      <c r="B30" s="1438"/>
      <c r="C30" s="1438"/>
      <c r="D30" s="1439"/>
      <c r="E30" s="1439"/>
      <c r="F30" s="1439"/>
      <c r="G30" s="1438"/>
      <c r="H30" s="1438"/>
      <c r="I30" s="1438"/>
    </row>
    <row r="31" spans="1:12" ht="21" customHeight="1">
      <c r="A31" s="1438"/>
      <c r="B31" s="1438"/>
      <c r="C31" s="1438"/>
      <c r="D31" s="1439"/>
      <c r="E31" s="1439"/>
      <c r="F31" s="1439"/>
      <c r="G31" s="1438"/>
      <c r="H31" s="1438"/>
      <c r="I31" s="1438"/>
    </row>
    <row r="32" spans="1:12" ht="21" customHeight="1">
      <c r="A32" s="1438"/>
      <c r="B32" s="1438"/>
      <c r="C32" s="1438"/>
      <c r="D32" s="1439"/>
      <c r="E32" s="1439"/>
      <c r="F32" s="1439"/>
      <c r="G32" s="1438"/>
      <c r="H32" s="1438"/>
      <c r="I32" s="1438"/>
    </row>
    <row r="33" spans="1:9" ht="21" customHeight="1">
      <c r="A33" s="1438"/>
      <c r="B33" s="1438"/>
      <c r="C33" s="1438"/>
      <c r="D33" s="1439"/>
      <c r="E33" s="1439"/>
      <c r="F33" s="1439"/>
      <c r="G33" s="1438"/>
      <c r="H33" s="1438"/>
      <c r="I33" s="1438"/>
    </row>
    <row r="34" spans="1:9" ht="21" customHeight="1">
      <c r="A34" s="1438"/>
      <c r="B34" s="1438"/>
      <c r="C34" s="1438"/>
      <c r="D34" s="1439"/>
      <c r="E34" s="1439"/>
      <c r="F34" s="1439"/>
      <c r="G34" s="1438"/>
      <c r="H34" s="1438"/>
      <c r="I34" s="1438"/>
    </row>
    <row r="35" spans="1:9" ht="21" customHeight="1">
      <c r="A35" s="1438"/>
      <c r="B35" s="1438"/>
      <c r="C35" s="1438"/>
      <c r="D35" s="1439"/>
      <c r="E35" s="1439"/>
      <c r="F35" s="1439"/>
      <c r="G35" s="1438"/>
      <c r="H35" s="1438"/>
      <c r="I35" s="1438"/>
    </row>
    <row r="36" spans="1:9" ht="21" customHeight="1">
      <c r="A36" s="1438"/>
      <c r="B36" s="1438"/>
      <c r="C36" s="1438"/>
      <c r="D36" s="1439"/>
      <c r="E36" s="1439"/>
      <c r="F36" s="1439"/>
      <c r="G36" s="1438"/>
      <c r="H36" s="1438"/>
      <c r="I36" s="1438"/>
    </row>
    <row r="37" spans="1:9" ht="21" customHeight="1">
      <c r="A37" s="1438"/>
      <c r="B37" s="1438"/>
      <c r="C37" s="1438"/>
      <c r="D37" s="1439"/>
      <c r="E37" s="1439"/>
      <c r="F37" s="1439"/>
      <c r="G37" s="1438"/>
      <c r="H37" s="1438"/>
      <c r="I37" s="1438"/>
    </row>
    <row r="38" spans="1:9" ht="24.6">
      <c r="A38" s="1438"/>
      <c r="B38" s="1438"/>
      <c r="C38" s="1438"/>
      <c r="D38" s="1439"/>
      <c r="E38" s="1439"/>
      <c r="F38" s="1439"/>
      <c r="G38" s="1438"/>
      <c r="H38" s="1438"/>
      <c r="I38" s="1438"/>
    </row>
    <row r="39" spans="1:9" ht="24.6">
      <c r="A39" s="1438"/>
      <c r="B39" s="1438"/>
      <c r="C39" s="1438"/>
      <c r="D39" s="1439"/>
      <c r="E39" s="1439"/>
      <c r="F39" s="1439"/>
      <c r="G39" s="1438"/>
      <c r="H39" s="1438"/>
      <c r="I39" s="1438"/>
    </row>
    <row r="40" spans="1:9" ht="24.6">
      <c r="A40" s="1438"/>
      <c r="B40" s="1438"/>
      <c r="C40" s="1438"/>
      <c r="D40" s="1439"/>
      <c r="E40" s="1439"/>
      <c r="F40" s="1439"/>
      <c r="G40" s="1438"/>
      <c r="H40" s="1438"/>
      <c r="I40" s="1438"/>
    </row>
    <row r="41" spans="1:9" ht="24.6">
      <c r="A41" s="1438"/>
      <c r="B41" s="1438"/>
      <c r="C41" s="1438"/>
      <c r="D41" s="1439"/>
      <c r="E41" s="1439"/>
      <c r="F41" s="1439"/>
      <c r="G41" s="1438"/>
      <c r="H41" s="1438"/>
      <c r="I41" s="1438"/>
    </row>
    <row r="42" spans="1:9" ht="24.6">
      <c r="A42" s="1438"/>
      <c r="B42" s="1438"/>
      <c r="C42" s="1438"/>
      <c r="D42" s="1439"/>
      <c r="E42" s="1439"/>
      <c r="F42" s="1439"/>
      <c r="G42" s="1438"/>
      <c r="H42" s="1438"/>
      <c r="I42" s="1438"/>
    </row>
    <row r="43" spans="1:9" ht="24.6">
      <c r="A43" s="1438"/>
      <c r="B43" s="1438"/>
      <c r="C43" s="1438"/>
      <c r="D43" s="1439"/>
      <c r="E43" s="1439"/>
      <c r="F43" s="1439"/>
      <c r="G43" s="1438"/>
      <c r="H43" s="1438"/>
      <c r="I43" s="1438"/>
    </row>
    <row r="44" spans="1:9" ht="24.6">
      <c r="A44" s="1438"/>
      <c r="B44" s="1438"/>
      <c r="C44" s="1438"/>
      <c r="D44" s="1439"/>
      <c r="E44" s="1439"/>
      <c r="F44" s="1439"/>
      <c r="G44" s="1438"/>
      <c r="H44" s="1438"/>
      <c r="I44" s="1438"/>
    </row>
    <row r="45" spans="1:9" ht="24.6">
      <c r="A45" s="1438"/>
      <c r="B45" s="1438"/>
      <c r="C45" s="1438"/>
      <c r="D45" s="1439"/>
      <c r="E45" s="1439"/>
      <c r="F45" s="1439"/>
      <c r="G45" s="1438"/>
      <c r="H45" s="1438"/>
      <c r="I45" s="1438"/>
    </row>
    <row r="46" spans="1:9" ht="24.6">
      <c r="A46" s="1438"/>
      <c r="B46" s="1438"/>
      <c r="C46" s="1438"/>
      <c r="D46" s="1439"/>
      <c r="E46" s="1439"/>
      <c r="F46" s="1439"/>
      <c r="G46" s="1438"/>
      <c r="H46" s="1438"/>
      <c r="I46" s="1438"/>
    </row>
    <row r="47" spans="1:9" ht="24.6">
      <c r="A47" s="1438"/>
      <c r="B47" s="1438"/>
      <c r="C47" s="1438"/>
      <c r="D47" s="1439"/>
      <c r="E47" s="1439"/>
      <c r="F47" s="1439"/>
      <c r="G47" s="1438"/>
      <c r="H47" s="1438"/>
      <c r="I47" s="1438"/>
    </row>
    <row r="48" spans="1:9" ht="24.6">
      <c r="A48" s="1438"/>
      <c r="B48" s="1438"/>
      <c r="C48" s="1438"/>
      <c r="D48" s="1439"/>
      <c r="E48" s="1439"/>
      <c r="F48" s="1439"/>
      <c r="G48" s="1438"/>
      <c r="H48" s="1438"/>
      <c r="I48" s="1438"/>
    </row>
    <row r="49" spans="1:9" ht="24.6">
      <c r="A49" s="1438"/>
      <c r="B49" s="1438"/>
      <c r="C49" s="1438"/>
      <c r="D49" s="1439"/>
      <c r="E49" s="1439"/>
      <c r="F49" s="1439"/>
      <c r="G49" s="1438"/>
      <c r="H49" s="1438"/>
      <c r="I49" s="1438"/>
    </row>
    <row r="50" spans="1:9" ht="24.6">
      <c r="A50" s="1438"/>
      <c r="B50" s="1438"/>
      <c r="C50" s="1438"/>
      <c r="D50" s="1439"/>
      <c r="E50" s="1439"/>
      <c r="F50" s="1439"/>
      <c r="G50" s="1438"/>
      <c r="H50" s="1438"/>
      <c r="I50" s="1438"/>
    </row>
    <row r="51" spans="1:9" ht="24.6">
      <c r="A51" s="1438"/>
      <c r="B51" s="1438"/>
      <c r="C51" s="1438"/>
      <c r="D51" s="1439"/>
      <c r="E51" s="1439"/>
      <c r="F51" s="1439"/>
      <c r="G51" s="1438"/>
      <c r="H51" s="1438"/>
      <c r="I51" s="1438"/>
    </row>
    <row r="52" spans="1:9" ht="24.6">
      <c r="A52" s="1438"/>
      <c r="B52" s="1438"/>
      <c r="C52" s="1438"/>
      <c r="D52" s="1439"/>
      <c r="E52" s="1439"/>
      <c r="F52" s="1439"/>
      <c r="G52" s="1438"/>
      <c r="H52" s="1438"/>
      <c r="I52" s="1438"/>
    </row>
    <row r="53" spans="1:9" ht="24.6">
      <c r="A53" s="1438"/>
      <c r="B53" s="1438"/>
      <c r="C53" s="1438"/>
      <c r="D53" s="1439"/>
      <c r="E53" s="1439"/>
      <c r="F53" s="1439"/>
      <c r="G53" s="1438"/>
      <c r="H53" s="1438"/>
      <c r="I53" s="1438"/>
    </row>
    <row r="54" spans="1:9" ht="24.6">
      <c r="A54" s="1438"/>
      <c r="B54" s="1438"/>
      <c r="C54" s="1438"/>
      <c r="D54" s="1439"/>
      <c r="E54" s="1439"/>
      <c r="F54" s="1439"/>
      <c r="G54" s="1438"/>
      <c r="H54" s="1438"/>
      <c r="I54" s="1438"/>
    </row>
    <row r="55" spans="1:9" ht="24.6">
      <c r="A55" s="1438"/>
      <c r="B55" s="1438"/>
      <c r="C55" s="1438"/>
      <c r="D55" s="1439"/>
      <c r="E55" s="1439"/>
      <c r="F55" s="1439"/>
      <c r="G55" s="1438"/>
      <c r="H55" s="1438"/>
      <c r="I55" s="1438"/>
    </row>
    <row r="56" spans="1:9" ht="24.6">
      <c r="A56" s="1438"/>
      <c r="B56" s="1438"/>
      <c r="C56" s="1438"/>
      <c r="D56" s="1439"/>
      <c r="E56" s="1439"/>
      <c r="F56" s="1439"/>
      <c r="G56" s="1438"/>
      <c r="H56" s="1438"/>
      <c r="I56" s="1438"/>
    </row>
    <row r="57" spans="1:9" ht="24.6">
      <c r="A57" s="1438"/>
      <c r="B57" s="1438"/>
      <c r="C57" s="1438"/>
      <c r="D57" s="1439"/>
      <c r="E57" s="1439"/>
      <c r="F57" s="1439"/>
      <c r="G57" s="1438"/>
      <c r="H57" s="1438"/>
      <c r="I57" s="1438"/>
    </row>
    <row r="58" spans="1:9" ht="24.6">
      <c r="A58" s="1438"/>
      <c r="B58" s="1438"/>
      <c r="C58" s="1438"/>
      <c r="D58" s="1439"/>
      <c r="E58" s="1439"/>
      <c r="F58" s="1439"/>
      <c r="G58" s="1438"/>
      <c r="H58" s="1438"/>
      <c r="I58" s="1438"/>
    </row>
    <row r="59" spans="1:9" ht="24.6">
      <c r="A59" s="1438"/>
      <c r="B59" s="1438"/>
      <c r="C59" s="1438"/>
      <c r="D59" s="1439"/>
      <c r="E59" s="1439"/>
      <c r="F59" s="1439"/>
      <c r="G59" s="1438"/>
      <c r="H59" s="1438"/>
      <c r="I59" s="1438"/>
    </row>
    <row r="60" spans="1:9" ht="24.6">
      <c r="A60" s="1438"/>
      <c r="B60" s="1438"/>
      <c r="C60" s="1438"/>
      <c r="D60" s="1439"/>
      <c r="E60" s="1439"/>
      <c r="F60" s="1439"/>
      <c r="G60" s="1438"/>
      <c r="H60" s="1438"/>
      <c r="I60" s="1438"/>
    </row>
    <row r="61" spans="1:9" ht="24.6">
      <c r="A61" s="1438"/>
      <c r="B61" s="1438"/>
      <c r="C61" s="1438"/>
      <c r="D61" s="1439"/>
      <c r="E61" s="1439"/>
      <c r="F61" s="1439"/>
      <c r="G61" s="1438"/>
      <c r="H61" s="1438"/>
      <c r="I61" s="1438"/>
    </row>
    <row r="62" spans="1:9" ht="24.6">
      <c r="A62" s="1438"/>
      <c r="B62" s="1438"/>
      <c r="C62" s="1438"/>
      <c r="D62" s="1439"/>
      <c r="E62" s="1439"/>
      <c r="F62" s="1439"/>
      <c r="G62" s="1438"/>
      <c r="H62" s="1438"/>
      <c r="I62" s="1438"/>
    </row>
    <row r="63" spans="1:9" ht="24.6">
      <c r="A63" s="1438"/>
      <c r="B63" s="1438"/>
      <c r="C63" s="1438"/>
      <c r="D63" s="1439"/>
      <c r="E63" s="1439"/>
      <c r="F63" s="1439"/>
      <c r="G63" s="1438"/>
      <c r="H63" s="1438"/>
      <c r="I63" s="1438"/>
    </row>
    <row r="64" spans="1:9" ht="24.6">
      <c r="A64" s="1438"/>
      <c r="B64" s="1438"/>
      <c r="C64" s="1438"/>
      <c r="D64" s="1439"/>
      <c r="E64" s="1439"/>
      <c r="F64" s="1439"/>
      <c r="G64" s="1438"/>
      <c r="H64" s="1438"/>
      <c r="I64" s="1438"/>
    </row>
    <row r="65" spans="1:9" ht="24.6">
      <c r="A65" s="1438"/>
      <c r="B65" s="1438"/>
      <c r="C65" s="1438"/>
      <c r="D65" s="1439"/>
      <c r="E65" s="1439"/>
      <c r="F65" s="1439"/>
      <c r="G65" s="1438"/>
      <c r="H65" s="1438"/>
      <c r="I65" s="1438"/>
    </row>
    <row r="66" spans="1:9" ht="24.6">
      <c r="A66" s="1438"/>
      <c r="B66" s="1438"/>
      <c r="C66" s="1438"/>
      <c r="D66" s="1439"/>
      <c r="E66" s="1439"/>
      <c r="F66" s="1439"/>
      <c r="G66" s="1438"/>
      <c r="H66" s="1438"/>
      <c r="I66" s="1438"/>
    </row>
    <row r="67" spans="1:9" ht="24.6">
      <c r="A67" s="1438"/>
      <c r="B67" s="1438"/>
      <c r="C67" s="1438"/>
      <c r="D67" s="1439"/>
      <c r="E67" s="1439"/>
      <c r="F67" s="1439"/>
      <c r="G67" s="1438"/>
      <c r="H67" s="1438"/>
      <c r="I67" s="1438"/>
    </row>
    <row r="68" spans="1:9" ht="24.6">
      <c r="A68" s="1438"/>
      <c r="B68" s="1438"/>
      <c r="C68" s="1438"/>
      <c r="D68" s="1439"/>
      <c r="E68" s="1439"/>
      <c r="F68" s="1439"/>
      <c r="G68" s="1438"/>
      <c r="H68" s="1438"/>
      <c r="I68" s="1438"/>
    </row>
    <row r="69" spans="1:9" ht="24.6">
      <c r="A69" s="1438"/>
      <c r="B69" s="1438"/>
      <c r="C69" s="1438"/>
      <c r="D69" s="1439"/>
      <c r="E69" s="1439"/>
      <c r="F69" s="1439"/>
      <c r="G69" s="1438"/>
      <c r="H69" s="1438"/>
      <c r="I69" s="1438"/>
    </row>
    <row r="70" spans="1:9" ht="24.6">
      <c r="A70" s="1438"/>
      <c r="B70" s="1438"/>
      <c r="C70" s="1438"/>
      <c r="D70" s="1439"/>
      <c r="E70" s="1439"/>
      <c r="F70" s="1439"/>
      <c r="G70" s="1438"/>
      <c r="H70" s="1438"/>
      <c r="I70" s="1438"/>
    </row>
    <row r="71" spans="1:9" ht="24.6">
      <c r="A71" s="1438"/>
      <c r="B71" s="1438"/>
      <c r="C71" s="1438"/>
      <c r="D71" s="1439"/>
      <c r="E71" s="1439"/>
      <c r="F71" s="1439"/>
      <c r="G71" s="1438"/>
      <c r="H71" s="1438"/>
      <c r="I71" s="1438"/>
    </row>
    <row r="72" spans="1:9" ht="24.6">
      <c r="A72" s="1438"/>
      <c r="B72" s="1438"/>
      <c r="C72" s="1438"/>
      <c r="D72" s="1439"/>
      <c r="E72" s="1439"/>
      <c r="F72" s="1439"/>
      <c r="G72" s="1438"/>
      <c r="H72" s="1438"/>
      <c r="I72" s="1438"/>
    </row>
    <row r="73" spans="1:9" ht="24.6">
      <c r="A73" s="1438"/>
      <c r="B73" s="1438"/>
      <c r="C73" s="1438"/>
      <c r="D73" s="1439"/>
      <c r="E73" s="1439"/>
      <c r="F73" s="1439"/>
      <c r="G73" s="1438"/>
      <c r="H73" s="1438"/>
      <c r="I73" s="1438"/>
    </row>
    <row r="74" spans="1:9" ht="24.6">
      <c r="A74" s="1438"/>
      <c r="B74" s="1438"/>
      <c r="C74" s="1438"/>
      <c r="D74" s="1439"/>
      <c r="E74" s="1439"/>
      <c r="F74" s="1439"/>
      <c r="G74" s="1438"/>
      <c r="H74" s="1438"/>
      <c r="I74" s="1438"/>
    </row>
    <row r="75" spans="1:9" ht="24.6">
      <c r="A75" s="1438"/>
      <c r="B75" s="1438"/>
      <c r="C75" s="1438"/>
      <c r="D75" s="1439"/>
      <c r="E75" s="1439"/>
      <c r="F75" s="1439"/>
      <c r="G75" s="1438"/>
      <c r="H75" s="1438"/>
      <c r="I75" s="1438"/>
    </row>
    <row r="76" spans="1:9" ht="24.6">
      <c r="A76" s="1438"/>
      <c r="B76" s="1438"/>
      <c r="C76" s="1438"/>
      <c r="D76" s="1439"/>
      <c r="E76" s="1439"/>
      <c r="F76" s="1439"/>
      <c r="G76" s="1438"/>
      <c r="H76" s="1438"/>
      <c r="I76" s="1438"/>
    </row>
    <row r="77" spans="1:9" ht="24.6">
      <c r="A77" s="1438"/>
      <c r="B77" s="1438"/>
      <c r="C77" s="1438"/>
      <c r="D77" s="1439"/>
      <c r="E77" s="1439"/>
      <c r="F77" s="1439"/>
      <c r="G77" s="1438"/>
      <c r="H77" s="1438"/>
      <c r="I77" s="1438"/>
    </row>
    <row r="78" spans="1:9" ht="24.6">
      <c r="A78" s="1438"/>
      <c r="B78" s="1438"/>
      <c r="C78" s="1438"/>
      <c r="D78" s="1439"/>
      <c r="E78" s="1439"/>
      <c r="F78" s="1439"/>
      <c r="G78" s="1438"/>
      <c r="H78" s="1438"/>
      <c r="I78" s="1438"/>
    </row>
    <row r="79" spans="1:9" ht="24.6">
      <c r="A79" s="1438"/>
      <c r="B79" s="1438"/>
      <c r="C79" s="1438"/>
      <c r="D79" s="1439"/>
      <c r="E79" s="1439"/>
      <c r="F79" s="1439"/>
      <c r="G79" s="1438"/>
      <c r="H79" s="1438"/>
      <c r="I79" s="1438"/>
    </row>
    <row r="80" spans="1:9" ht="24.6">
      <c r="A80" s="1438"/>
      <c r="B80" s="1438"/>
      <c r="C80" s="1438"/>
      <c r="D80" s="1439"/>
      <c r="E80" s="1439"/>
      <c r="F80" s="1439"/>
      <c r="G80" s="1438"/>
      <c r="H80" s="1438"/>
      <c r="I80" s="1438"/>
    </row>
    <row r="81" spans="1:9" ht="24.6">
      <c r="A81" s="1438"/>
      <c r="B81" s="1438"/>
      <c r="C81" s="1438"/>
      <c r="D81" s="1439"/>
      <c r="E81" s="1439"/>
      <c r="F81" s="1439"/>
      <c r="G81" s="1438"/>
      <c r="H81" s="1438"/>
      <c r="I81" s="1438"/>
    </row>
    <row r="82" spans="1:9" ht="24.6">
      <c r="A82" s="1438"/>
      <c r="B82" s="1438"/>
      <c r="C82" s="1438"/>
      <c r="D82" s="1439"/>
      <c r="E82" s="1439"/>
      <c r="F82" s="1439"/>
      <c r="G82" s="1438"/>
      <c r="H82" s="1438"/>
      <c r="I82" s="1438"/>
    </row>
    <row r="83" spans="1:9" ht="24.6">
      <c r="A83" s="1438"/>
      <c r="B83" s="1438"/>
      <c r="C83" s="1438"/>
      <c r="D83" s="1439"/>
      <c r="E83" s="1439"/>
      <c r="F83" s="1439"/>
      <c r="G83" s="1438"/>
      <c r="H83" s="1438"/>
      <c r="I83" s="1438"/>
    </row>
    <row r="84" spans="1:9" ht="24.6">
      <c r="A84" s="1438"/>
      <c r="B84" s="1438"/>
      <c r="C84" s="1438"/>
      <c r="D84" s="1439"/>
      <c r="E84" s="1439"/>
      <c r="F84" s="1439"/>
      <c r="G84" s="1438"/>
      <c r="H84" s="1438"/>
      <c r="I84" s="1438"/>
    </row>
    <row r="85" spans="1:9" ht="24.6">
      <c r="A85" s="1438"/>
      <c r="B85" s="1438"/>
      <c r="C85" s="1438"/>
      <c r="D85" s="1439"/>
      <c r="E85" s="1439"/>
      <c r="F85" s="1439"/>
      <c r="G85" s="1438"/>
      <c r="H85" s="1438"/>
      <c r="I85" s="1438"/>
    </row>
    <row r="86" spans="1:9" ht="24.6">
      <c r="A86" s="1438"/>
      <c r="B86" s="1438"/>
      <c r="C86" s="1438"/>
      <c r="D86" s="1439"/>
      <c r="E86" s="1439"/>
      <c r="F86" s="1439"/>
      <c r="G86" s="1438"/>
      <c r="H86" s="1438"/>
      <c r="I86" s="1438"/>
    </row>
    <row r="87" spans="1:9" ht="24.6">
      <c r="A87" s="1438"/>
      <c r="B87" s="1438"/>
      <c r="C87" s="1438"/>
      <c r="D87" s="1439"/>
      <c r="E87" s="1439"/>
      <c r="F87" s="1439"/>
      <c r="G87" s="1438"/>
      <c r="H87" s="1438"/>
      <c r="I87" s="1438"/>
    </row>
    <row r="88" spans="1:9" ht="24.6">
      <c r="A88" s="1438"/>
      <c r="B88" s="1438"/>
      <c r="C88" s="1438"/>
      <c r="D88" s="1439"/>
      <c r="E88" s="1439"/>
      <c r="F88" s="1439"/>
      <c r="G88" s="1438"/>
      <c r="H88" s="1438"/>
      <c r="I88" s="1438"/>
    </row>
    <row r="89" spans="1:9" ht="24.6">
      <c r="A89" s="1438"/>
      <c r="B89" s="1438"/>
      <c r="C89" s="1438"/>
      <c r="D89" s="1439"/>
      <c r="E89" s="1439"/>
      <c r="F89" s="1439"/>
      <c r="G89" s="1438"/>
      <c r="H89" s="1438"/>
      <c r="I89" s="1438"/>
    </row>
    <row r="90" spans="1:9" ht="24.6">
      <c r="A90" s="1438"/>
      <c r="B90" s="1438"/>
      <c r="C90" s="1438"/>
      <c r="D90" s="1439"/>
      <c r="E90" s="1439"/>
      <c r="F90" s="1439"/>
      <c r="G90" s="1438"/>
      <c r="H90" s="1438"/>
      <c r="I90" s="1438"/>
    </row>
    <row r="91" spans="1:9" ht="24.6">
      <c r="A91" s="1438"/>
      <c r="B91" s="1438"/>
      <c r="C91" s="1438"/>
      <c r="D91" s="1439"/>
      <c r="E91" s="1439"/>
      <c r="F91" s="1439"/>
      <c r="G91" s="1438"/>
      <c r="H91" s="1438"/>
      <c r="I91" s="1438"/>
    </row>
    <row r="92" spans="1:9" ht="24.6">
      <c r="A92" s="1438"/>
      <c r="B92" s="1438"/>
      <c r="C92" s="1438"/>
      <c r="D92" s="1439"/>
      <c r="E92" s="1439"/>
      <c r="F92" s="1439"/>
      <c r="G92" s="1438"/>
      <c r="H92" s="1438"/>
      <c r="I92" s="1438"/>
    </row>
    <row r="93" spans="1:9" ht="24.6">
      <c r="A93" s="1438"/>
      <c r="B93" s="1438"/>
      <c r="C93" s="1438"/>
      <c r="D93" s="1439"/>
      <c r="E93" s="1439"/>
      <c r="F93" s="1439"/>
      <c r="G93" s="1438"/>
      <c r="H93" s="1438"/>
      <c r="I93" s="1438"/>
    </row>
    <row r="94" spans="1:9" ht="24.6">
      <c r="A94" s="1438"/>
      <c r="B94" s="1438"/>
      <c r="C94" s="1438"/>
      <c r="D94" s="1439"/>
      <c r="E94" s="1439"/>
      <c r="F94" s="1439"/>
      <c r="G94" s="1438"/>
      <c r="H94" s="1438"/>
      <c r="I94" s="1438"/>
    </row>
    <row r="95" spans="1:9" ht="24.6">
      <c r="A95" s="1438"/>
      <c r="B95" s="1438"/>
      <c r="C95" s="1438"/>
      <c r="D95" s="1439"/>
      <c r="E95" s="1439"/>
      <c r="F95" s="1439"/>
      <c r="G95" s="1438"/>
      <c r="H95" s="1438"/>
      <c r="I95" s="1438"/>
    </row>
    <row r="96" spans="1:9" ht="24.6">
      <c r="A96" s="1438"/>
      <c r="B96" s="1438"/>
      <c r="C96" s="1438"/>
      <c r="D96" s="1439"/>
      <c r="E96" s="1439"/>
      <c r="F96" s="1439"/>
      <c r="G96" s="1438"/>
      <c r="H96" s="1438"/>
      <c r="I96" s="1438"/>
    </row>
    <row r="97" spans="1:9" ht="24.6">
      <c r="A97" s="1438"/>
      <c r="B97" s="1438"/>
      <c r="C97" s="1438"/>
      <c r="D97" s="1439"/>
      <c r="E97" s="1439"/>
      <c r="F97" s="1439"/>
      <c r="G97" s="1438"/>
      <c r="H97" s="1438"/>
      <c r="I97" s="1438"/>
    </row>
    <row r="98" spans="1:9" ht="24.6">
      <c r="A98" s="1438"/>
      <c r="B98" s="1438"/>
      <c r="C98" s="1438"/>
      <c r="D98" s="1439"/>
      <c r="E98" s="1439"/>
      <c r="F98" s="1439"/>
      <c r="G98" s="1438"/>
      <c r="H98" s="1438"/>
      <c r="I98" s="1438"/>
    </row>
    <row r="99" spans="1:9" ht="24.6">
      <c r="A99" s="1438"/>
      <c r="B99" s="1438"/>
      <c r="C99" s="1438"/>
      <c r="D99" s="1439"/>
      <c r="E99" s="1439"/>
      <c r="F99" s="1439"/>
      <c r="G99" s="1438"/>
      <c r="H99" s="1438"/>
      <c r="I99" s="1438"/>
    </row>
    <row r="100" spans="1:9" ht="24.6">
      <c r="A100" s="1438"/>
      <c r="B100" s="1438"/>
      <c r="C100" s="1438"/>
      <c r="D100" s="1439"/>
      <c r="E100" s="1439"/>
      <c r="F100" s="1439"/>
      <c r="G100" s="1438"/>
      <c r="H100" s="1438"/>
      <c r="I100" s="1438"/>
    </row>
    <row r="101" spans="1:9" ht="24.6">
      <c r="A101" s="1438"/>
      <c r="B101" s="1438"/>
      <c r="C101" s="1438"/>
      <c r="D101" s="1439"/>
      <c r="E101" s="1439"/>
      <c r="F101" s="1439"/>
      <c r="G101" s="1438"/>
      <c r="H101" s="1438"/>
      <c r="I101" s="1438"/>
    </row>
    <row r="102" spans="1:9" ht="24.6">
      <c r="A102" s="1438"/>
      <c r="B102" s="1438"/>
      <c r="C102" s="1438"/>
      <c r="D102" s="1439"/>
      <c r="E102" s="1439"/>
      <c r="F102" s="1439"/>
      <c r="G102" s="1438"/>
      <c r="H102" s="1438"/>
      <c r="I102" s="1438"/>
    </row>
    <row r="103" spans="1:9" ht="24.6">
      <c r="A103" s="1438"/>
      <c r="B103" s="1438"/>
      <c r="C103" s="1438"/>
      <c r="D103" s="1439"/>
      <c r="E103" s="1439"/>
      <c r="F103" s="1439"/>
      <c r="G103" s="1438"/>
      <c r="H103" s="1438"/>
      <c r="I103" s="1438"/>
    </row>
    <row r="104" spans="1:9" ht="24.6">
      <c r="A104" s="1438"/>
      <c r="B104" s="1438"/>
      <c r="C104" s="1438"/>
      <c r="D104" s="1439"/>
      <c r="E104" s="1439"/>
      <c r="F104" s="1439"/>
      <c r="G104" s="1438"/>
      <c r="H104" s="1438"/>
      <c r="I104" s="1438"/>
    </row>
    <row r="105" spans="1:9" ht="24.6">
      <c r="A105" s="1438"/>
      <c r="B105" s="1438"/>
      <c r="C105" s="1438"/>
      <c r="D105" s="1439"/>
      <c r="E105" s="1439"/>
      <c r="F105" s="1439"/>
      <c r="G105" s="1438"/>
      <c r="H105" s="1438"/>
      <c r="I105" s="1438"/>
    </row>
    <row r="106" spans="1:9" ht="24.6">
      <c r="A106" s="1438"/>
      <c r="B106" s="1438"/>
      <c r="C106" s="1438"/>
      <c r="D106" s="1439"/>
      <c r="E106" s="1439"/>
      <c r="F106" s="1439"/>
      <c r="G106" s="1438"/>
      <c r="H106" s="1438"/>
      <c r="I106" s="1438"/>
    </row>
    <row r="107" spans="1:9" ht="24.6">
      <c r="A107" s="1438"/>
      <c r="B107" s="1438"/>
      <c r="C107" s="1438"/>
      <c r="D107" s="1439"/>
      <c r="E107" s="1439"/>
      <c r="F107" s="1439"/>
      <c r="G107" s="1438"/>
      <c r="H107" s="1438"/>
      <c r="I107" s="1438"/>
    </row>
    <row r="108" spans="1:9" ht="24.6">
      <c r="A108" s="1438"/>
      <c r="B108" s="1438"/>
      <c r="C108" s="1438"/>
      <c r="D108" s="1439"/>
      <c r="E108" s="1439"/>
      <c r="F108" s="1439"/>
      <c r="G108" s="1438"/>
      <c r="H108" s="1438"/>
      <c r="I108" s="1438"/>
    </row>
    <row r="109" spans="1:9" ht="24.6">
      <c r="A109" s="1438"/>
      <c r="B109" s="1438"/>
      <c r="C109" s="1438"/>
      <c r="D109" s="1439"/>
      <c r="E109" s="1439"/>
      <c r="F109" s="1439"/>
      <c r="G109" s="1438"/>
      <c r="H109" s="1438"/>
      <c r="I109" s="1438"/>
    </row>
    <row r="110" spans="1:9" ht="24.6">
      <c r="A110" s="1438"/>
      <c r="B110" s="1438"/>
      <c r="C110" s="1438"/>
      <c r="D110" s="1439"/>
      <c r="E110" s="1439"/>
      <c r="F110" s="1439"/>
      <c r="G110" s="1438"/>
      <c r="H110" s="1438"/>
      <c r="I110" s="1438"/>
    </row>
    <row r="111" spans="1:9" ht="24.6">
      <c r="A111" s="1438"/>
      <c r="B111" s="1438"/>
      <c r="C111" s="1438"/>
      <c r="D111" s="1439"/>
      <c r="E111" s="1439"/>
      <c r="F111" s="1439"/>
      <c r="G111" s="1438"/>
      <c r="H111" s="1438"/>
      <c r="I111" s="1438"/>
    </row>
    <row r="112" spans="1:9" ht="24.6">
      <c r="A112" s="1438"/>
      <c r="B112" s="1438"/>
      <c r="C112" s="1438"/>
      <c r="D112" s="1439"/>
      <c r="E112" s="1439"/>
      <c r="F112" s="1439"/>
      <c r="G112" s="1438"/>
      <c r="H112" s="1438"/>
      <c r="I112" s="1438"/>
    </row>
    <row r="113" spans="1:9" ht="24.6">
      <c r="A113" s="1438"/>
      <c r="B113" s="1438"/>
      <c r="C113" s="1438"/>
      <c r="D113" s="1439"/>
      <c r="E113" s="1439"/>
      <c r="F113" s="1439"/>
      <c r="G113" s="1438"/>
      <c r="H113" s="1438"/>
      <c r="I113" s="1438"/>
    </row>
    <row r="114" spans="1:9" ht="24.6">
      <c r="A114" s="1438"/>
      <c r="B114" s="1438"/>
      <c r="C114" s="1438"/>
      <c r="D114" s="1439"/>
      <c r="E114" s="1439"/>
      <c r="F114" s="1439"/>
      <c r="G114" s="1438"/>
      <c r="H114" s="1438"/>
      <c r="I114" s="1438"/>
    </row>
    <row r="115" spans="1:9" ht="24.6">
      <c r="A115" s="1438"/>
      <c r="B115" s="1438"/>
      <c r="C115" s="1438"/>
      <c r="D115" s="1439"/>
      <c r="E115" s="1439"/>
      <c r="F115" s="1439"/>
      <c r="G115" s="1438"/>
      <c r="H115" s="1438"/>
      <c r="I115" s="1438"/>
    </row>
    <row r="116" spans="1:9" ht="24.6">
      <c r="A116" s="1438"/>
      <c r="B116" s="1438"/>
      <c r="C116" s="1438"/>
      <c r="D116" s="1439"/>
      <c r="E116" s="1439"/>
      <c r="F116" s="1439"/>
      <c r="G116" s="1438"/>
      <c r="H116" s="1438"/>
      <c r="I116" s="1438"/>
    </row>
    <row r="117" spans="1:9" ht="24.6">
      <c r="A117" s="1438"/>
      <c r="B117" s="1438"/>
      <c r="C117" s="1438"/>
      <c r="D117" s="1439"/>
      <c r="E117" s="1439"/>
      <c r="F117" s="1439"/>
      <c r="G117" s="1438"/>
      <c r="H117" s="1438"/>
      <c r="I117" s="1438"/>
    </row>
    <row r="118" spans="1:9" ht="24.6">
      <c r="A118" s="1438"/>
      <c r="B118" s="1438"/>
      <c r="C118" s="1438"/>
      <c r="D118" s="1439"/>
      <c r="E118" s="1439"/>
      <c r="F118" s="1439"/>
      <c r="G118" s="1438"/>
      <c r="H118" s="1438"/>
      <c r="I118" s="1438"/>
    </row>
    <row r="119" spans="1:9" ht="24.6">
      <c r="A119" s="1438"/>
      <c r="B119" s="1438"/>
      <c r="C119" s="1438"/>
      <c r="D119" s="1439"/>
      <c r="E119" s="1439"/>
      <c r="F119" s="1439"/>
      <c r="G119" s="1438"/>
      <c r="H119" s="1438"/>
      <c r="I119" s="1438"/>
    </row>
    <row r="120" spans="1:9" ht="24.6">
      <c r="A120" s="1438"/>
      <c r="B120" s="1438"/>
      <c r="C120" s="1438"/>
      <c r="D120" s="1439"/>
      <c r="E120" s="1439"/>
      <c r="F120" s="1439"/>
      <c r="G120" s="1438"/>
      <c r="H120" s="1438"/>
      <c r="I120" s="1438"/>
    </row>
    <row r="121" spans="1:9" ht="24.6">
      <c r="A121" s="1438"/>
      <c r="B121" s="1438"/>
      <c r="C121" s="1438"/>
      <c r="D121" s="1439"/>
      <c r="E121" s="1439"/>
      <c r="F121" s="1439"/>
      <c r="G121" s="1438"/>
      <c r="H121" s="1438"/>
      <c r="I121" s="1438"/>
    </row>
    <row r="122" spans="1:9" ht="24.6">
      <c r="A122" s="1438"/>
      <c r="B122" s="1438"/>
      <c r="C122" s="1438"/>
      <c r="D122" s="1439"/>
      <c r="E122" s="1439"/>
      <c r="F122" s="1439"/>
      <c r="G122" s="1438"/>
      <c r="H122" s="1438"/>
      <c r="I122" s="1438"/>
    </row>
    <row r="123" spans="1:9" ht="24.6">
      <c r="A123" s="1438"/>
      <c r="B123" s="1438"/>
      <c r="C123" s="1438"/>
      <c r="D123" s="1439"/>
      <c r="E123" s="1439"/>
      <c r="F123" s="1439"/>
      <c r="G123" s="1438"/>
      <c r="H123" s="1438"/>
      <c r="I123" s="1438"/>
    </row>
    <row r="124" spans="1:9" ht="24.6">
      <c r="A124" s="1438"/>
      <c r="B124" s="1438"/>
      <c r="C124" s="1438"/>
      <c r="D124" s="1439"/>
      <c r="E124" s="1439"/>
      <c r="F124" s="1439"/>
      <c r="G124" s="1438"/>
      <c r="H124" s="1438"/>
      <c r="I124" s="1438"/>
    </row>
    <row r="125" spans="1:9" ht="24.6">
      <c r="A125" s="1438"/>
      <c r="B125" s="1438"/>
      <c r="C125" s="1438"/>
      <c r="D125" s="1439"/>
      <c r="E125" s="1439"/>
      <c r="F125" s="1439"/>
      <c r="G125" s="1438"/>
      <c r="H125" s="1438"/>
      <c r="I125" s="1438"/>
    </row>
    <row r="126" spans="1:9" ht="24.6">
      <c r="A126" s="1438"/>
      <c r="B126" s="1438"/>
      <c r="C126" s="1438"/>
      <c r="D126" s="1439"/>
      <c r="E126" s="1439"/>
      <c r="F126" s="1439"/>
      <c r="G126" s="1438"/>
      <c r="H126" s="1438"/>
      <c r="I126" s="1438"/>
    </row>
    <row r="127" spans="1:9" ht="24.6">
      <c r="A127" s="1438"/>
      <c r="B127" s="1438"/>
      <c r="C127" s="1438"/>
      <c r="D127" s="1439"/>
      <c r="E127" s="1439"/>
      <c r="F127" s="1439"/>
      <c r="G127" s="1438"/>
      <c r="H127" s="1438"/>
      <c r="I127" s="1438"/>
    </row>
    <row r="128" spans="1:9" ht="24.6">
      <c r="A128" s="1438"/>
      <c r="B128" s="1438"/>
      <c r="C128" s="1438"/>
      <c r="D128" s="1439"/>
      <c r="E128" s="1439"/>
      <c r="F128" s="1439"/>
      <c r="G128" s="1438"/>
      <c r="H128" s="1438"/>
      <c r="I128" s="1438"/>
    </row>
    <row r="129" spans="1:9" ht="24.6">
      <c r="A129" s="1438"/>
      <c r="B129" s="1438"/>
      <c r="C129" s="1438"/>
      <c r="D129" s="1439"/>
      <c r="E129" s="1439"/>
      <c r="F129" s="1439"/>
      <c r="G129" s="1438"/>
      <c r="H129" s="1438"/>
      <c r="I129" s="1438"/>
    </row>
    <row r="130" spans="1:9" ht="24.6">
      <c r="A130" s="1438"/>
      <c r="B130" s="1438"/>
      <c r="C130" s="1438"/>
      <c r="D130" s="1439"/>
      <c r="E130" s="1439"/>
      <c r="F130" s="1439"/>
      <c r="G130" s="1438"/>
      <c r="H130" s="1438"/>
      <c r="I130" s="1438"/>
    </row>
    <row r="131" spans="1:9" ht="24.6">
      <c r="A131" s="1438"/>
      <c r="B131" s="1438"/>
      <c r="C131" s="1438"/>
      <c r="D131" s="1439"/>
      <c r="E131" s="1439"/>
      <c r="F131" s="1439"/>
      <c r="G131" s="1438"/>
      <c r="H131" s="1438"/>
      <c r="I131" s="1438"/>
    </row>
    <row r="132" spans="1:9" ht="24.6">
      <c r="A132" s="1438"/>
      <c r="B132" s="1438"/>
      <c r="C132" s="1438"/>
      <c r="D132" s="1439"/>
      <c r="E132" s="1439"/>
      <c r="F132" s="1439"/>
      <c r="G132" s="1438"/>
      <c r="H132" s="1438"/>
      <c r="I132" s="1438"/>
    </row>
    <row r="133" spans="1:9" ht="24.6">
      <c r="A133" s="1438"/>
      <c r="B133" s="1438"/>
      <c r="C133" s="1438"/>
      <c r="D133" s="1439"/>
      <c r="E133" s="1439"/>
      <c r="F133" s="1439"/>
      <c r="G133" s="1438"/>
      <c r="H133" s="1438"/>
      <c r="I133" s="1438"/>
    </row>
    <row r="134" spans="1:9" ht="24.6">
      <c r="A134" s="1438"/>
      <c r="B134" s="1438"/>
      <c r="C134" s="1438"/>
      <c r="D134" s="1439"/>
      <c r="E134" s="1439"/>
      <c r="F134" s="1439"/>
      <c r="G134" s="1438"/>
      <c r="H134" s="1438"/>
      <c r="I134" s="1438"/>
    </row>
    <row r="135" spans="1:9" ht="24.6">
      <c r="A135" s="1438"/>
      <c r="B135" s="1438"/>
      <c r="C135" s="1438"/>
      <c r="D135" s="1439"/>
      <c r="E135" s="1439"/>
      <c r="F135" s="1439"/>
      <c r="G135" s="1438"/>
      <c r="H135" s="1438"/>
      <c r="I135" s="1438"/>
    </row>
    <row r="136" spans="1:9" ht="24.6">
      <c r="A136" s="1438"/>
      <c r="B136" s="1438"/>
      <c r="C136" s="1438"/>
      <c r="D136" s="1439"/>
      <c r="E136" s="1439"/>
      <c r="F136" s="1439"/>
      <c r="G136" s="1438"/>
      <c r="H136" s="1438"/>
      <c r="I136" s="1438"/>
    </row>
    <row r="137" spans="1:9" ht="24.6">
      <c r="A137" s="1438"/>
      <c r="B137" s="1438"/>
      <c r="C137" s="1438"/>
      <c r="D137" s="1439"/>
      <c r="E137" s="1439"/>
      <c r="F137" s="1439"/>
      <c r="G137" s="1438"/>
      <c r="H137" s="1438"/>
      <c r="I137" s="1438"/>
    </row>
    <row r="138" spans="1:9" ht="24.6">
      <c r="A138" s="1438"/>
      <c r="B138" s="1438"/>
      <c r="C138" s="1438"/>
      <c r="D138" s="1439"/>
      <c r="E138" s="1439"/>
      <c r="F138" s="1439"/>
      <c r="G138" s="1438"/>
      <c r="H138" s="1438"/>
      <c r="I138" s="1438"/>
    </row>
    <row r="139" spans="1:9" ht="24.6">
      <c r="A139" s="1438"/>
      <c r="B139" s="1438"/>
      <c r="C139" s="1438"/>
      <c r="D139" s="1439"/>
      <c r="E139" s="1439"/>
      <c r="F139" s="1439"/>
      <c r="G139" s="1438"/>
      <c r="H139" s="1438"/>
      <c r="I139" s="1438"/>
    </row>
    <row r="140" spans="1:9" ht="24.6">
      <c r="A140" s="1438"/>
      <c r="B140" s="1438"/>
      <c r="C140" s="1438"/>
      <c r="D140" s="1439"/>
      <c r="E140" s="1439"/>
      <c r="F140" s="1439"/>
      <c r="G140" s="1438"/>
      <c r="H140" s="1438"/>
      <c r="I140" s="1438"/>
    </row>
    <row r="141" spans="1:9" ht="24.6">
      <c r="A141" s="1438"/>
      <c r="B141" s="1438"/>
      <c r="C141" s="1438"/>
      <c r="D141" s="1439"/>
      <c r="E141" s="1439"/>
      <c r="F141" s="1439"/>
      <c r="G141" s="1438"/>
      <c r="H141" s="1438"/>
      <c r="I141" s="1438"/>
    </row>
    <row r="142" spans="1:9" ht="24.6">
      <c r="A142" s="1438"/>
      <c r="B142" s="1438"/>
      <c r="C142" s="1438"/>
      <c r="D142" s="1439"/>
      <c r="E142" s="1439"/>
      <c r="F142" s="1439"/>
      <c r="G142" s="1438"/>
      <c r="H142" s="1438"/>
      <c r="I142" s="1438"/>
    </row>
    <row r="143" spans="1:9" ht="24.6">
      <c r="A143" s="1438"/>
      <c r="B143" s="1438"/>
      <c r="C143" s="1438"/>
      <c r="D143" s="1439"/>
      <c r="E143" s="1439"/>
      <c r="F143" s="1439"/>
      <c r="G143" s="1438"/>
      <c r="H143" s="1438"/>
      <c r="I143" s="1438"/>
    </row>
    <row r="144" spans="1:9" ht="24.6">
      <c r="A144" s="1438"/>
      <c r="B144" s="1438"/>
      <c r="C144" s="1438"/>
      <c r="D144" s="1439"/>
      <c r="E144" s="1439"/>
      <c r="F144" s="1439"/>
      <c r="G144" s="1438"/>
      <c r="H144" s="1438"/>
      <c r="I144" s="1438"/>
    </row>
    <row r="145" spans="1:9" ht="24.6">
      <c r="A145" s="1438"/>
      <c r="B145" s="1438"/>
      <c r="C145" s="1438"/>
      <c r="D145" s="1439"/>
      <c r="E145" s="1439"/>
      <c r="F145" s="1439"/>
      <c r="G145" s="1438"/>
      <c r="H145" s="1438"/>
      <c r="I145" s="1438"/>
    </row>
    <row r="146" spans="1:9" ht="24.6">
      <c r="A146" s="1438"/>
      <c r="B146" s="1438"/>
      <c r="C146" s="1438"/>
      <c r="D146" s="1439"/>
      <c r="E146" s="1439"/>
      <c r="F146" s="1439"/>
      <c r="G146" s="1438"/>
      <c r="H146" s="1438"/>
      <c r="I146" s="1438"/>
    </row>
    <row r="147" spans="1:9" ht="24.6">
      <c r="A147" s="1438"/>
      <c r="B147" s="1438"/>
      <c r="C147" s="1438"/>
      <c r="D147" s="1439"/>
      <c r="E147" s="1439"/>
      <c r="F147" s="1439"/>
      <c r="G147" s="1438"/>
      <c r="H147" s="1438"/>
      <c r="I147" s="1438"/>
    </row>
    <row r="148" spans="1:9" ht="24.6">
      <c r="A148" s="1438"/>
      <c r="B148" s="1438"/>
      <c r="C148" s="1438"/>
      <c r="D148" s="1439"/>
      <c r="E148" s="1439"/>
      <c r="F148" s="1439"/>
      <c r="G148" s="1438"/>
      <c r="H148" s="1438"/>
      <c r="I148" s="1438"/>
    </row>
    <row r="149" spans="1:9" ht="24.6">
      <c r="A149" s="1438"/>
      <c r="B149" s="1438"/>
      <c r="C149" s="1438"/>
      <c r="D149" s="1439"/>
      <c r="E149" s="1439"/>
      <c r="F149" s="1439"/>
      <c r="G149" s="1438"/>
      <c r="H149" s="1438"/>
      <c r="I149" s="1438"/>
    </row>
    <row r="150" spans="1:9" ht="24.6">
      <c r="A150" s="1438"/>
      <c r="B150" s="1438"/>
      <c r="C150" s="1438"/>
      <c r="D150" s="1439"/>
      <c r="E150" s="1439"/>
      <c r="F150" s="1439"/>
      <c r="G150" s="1438"/>
      <c r="H150" s="1438"/>
      <c r="I150" s="1438"/>
    </row>
    <row r="151" spans="1:9" ht="24.6">
      <c r="A151" s="1438"/>
      <c r="B151" s="1438"/>
      <c r="C151" s="1438"/>
      <c r="D151" s="1439"/>
      <c r="E151" s="1439"/>
      <c r="F151" s="1439"/>
      <c r="G151" s="1438"/>
      <c r="H151" s="1438"/>
      <c r="I151" s="1438"/>
    </row>
    <row r="152" spans="1:9" ht="24.6">
      <c r="A152" s="1438"/>
      <c r="B152" s="1438"/>
      <c r="C152" s="1438"/>
      <c r="D152" s="1439"/>
      <c r="E152" s="1439"/>
      <c r="F152" s="1439"/>
      <c r="G152" s="1438"/>
      <c r="H152" s="1438"/>
      <c r="I152" s="1438"/>
    </row>
    <row r="153" spans="1:9" ht="24.6">
      <c r="A153" s="1438"/>
      <c r="B153" s="1438"/>
      <c r="C153" s="1438"/>
      <c r="D153" s="1439"/>
      <c r="E153" s="1439"/>
      <c r="F153" s="1439"/>
      <c r="G153" s="1438"/>
      <c r="H153" s="1438"/>
      <c r="I153" s="1438"/>
    </row>
    <row r="154" spans="1:9" ht="24.6">
      <c r="A154" s="1438"/>
      <c r="B154" s="1438"/>
      <c r="C154" s="1438"/>
      <c r="D154" s="1439"/>
      <c r="E154" s="1439"/>
      <c r="F154" s="1439"/>
      <c r="G154" s="1438"/>
      <c r="H154" s="1438"/>
      <c r="I154" s="1438"/>
    </row>
    <row r="155" spans="1:9" ht="24.6">
      <c r="A155" s="1438"/>
      <c r="B155" s="1438"/>
      <c r="C155" s="1438"/>
      <c r="D155" s="1439"/>
      <c r="E155" s="1439"/>
      <c r="F155" s="1439"/>
      <c r="G155" s="1438"/>
      <c r="H155" s="1438"/>
      <c r="I155" s="1438"/>
    </row>
    <row r="156" spans="1:9" ht="24.6">
      <c r="A156" s="1438"/>
      <c r="B156" s="1438"/>
      <c r="C156" s="1438"/>
      <c r="D156" s="1439"/>
      <c r="E156" s="1439"/>
      <c r="F156" s="1439"/>
      <c r="G156" s="1438"/>
      <c r="H156" s="1438"/>
      <c r="I156" s="1438"/>
    </row>
    <row r="157" spans="1:9" ht="24.6">
      <c r="A157" s="1438"/>
      <c r="B157" s="1438"/>
      <c r="C157" s="1438"/>
      <c r="D157" s="1439"/>
      <c r="E157" s="1439"/>
      <c r="F157" s="1439"/>
      <c r="G157" s="1438"/>
      <c r="H157" s="1438"/>
      <c r="I157" s="1438"/>
    </row>
    <row r="158" spans="1:9" ht="24.6">
      <c r="A158" s="1438"/>
      <c r="B158" s="1438"/>
      <c r="C158" s="1438"/>
      <c r="D158" s="1439"/>
      <c r="E158" s="1439"/>
      <c r="F158" s="1439"/>
      <c r="G158" s="1438"/>
      <c r="H158" s="1438"/>
      <c r="I158" s="1438"/>
    </row>
    <row r="159" spans="1:9" ht="24.6">
      <c r="A159" s="1438"/>
      <c r="B159" s="1438"/>
      <c r="C159" s="1438"/>
      <c r="D159" s="1439"/>
      <c r="E159" s="1439"/>
      <c r="F159" s="1439"/>
      <c r="G159" s="1438"/>
      <c r="H159" s="1438"/>
      <c r="I159" s="1438"/>
    </row>
    <row r="160" spans="1:9" ht="24.6">
      <c r="A160" s="1438"/>
      <c r="B160" s="1438"/>
      <c r="C160" s="1438"/>
      <c r="D160" s="1439"/>
      <c r="E160" s="1439"/>
      <c r="F160" s="1439"/>
      <c r="G160" s="1438"/>
      <c r="H160" s="1438"/>
      <c r="I160" s="1438"/>
    </row>
    <row r="161" spans="1:9" ht="24.6">
      <c r="A161" s="1438"/>
      <c r="B161" s="1438"/>
      <c r="C161" s="1438"/>
      <c r="D161" s="1439"/>
      <c r="E161" s="1439"/>
      <c r="F161" s="1439"/>
      <c r="G161" s="1438"/>
      <c r="H161" s="1438"/>
      <c r="I161" s="1438"/>
    </row>
    <row r="162" spans="1:9" ht="24.6">
      <c r="A162" s="1438"/>
      <c r="B162" s="1438"/>
      <c r="C162" s="1438"/>
      <c r="D162" s="1439"/>
      <c r="E162" s="1439"/>
      <c r="F162" s="1439"/>
      <c r="G162" s="1438"/>
      <c r="H162" s="1438"/>
      <c r="I162" s="1438"/>
    </row>
    <row r="163" spans="1:9" ht="24.6">
      <c r="A163" s="1438"/>
      <c r="B163" s="1438"/>
      <c r="C163" s="1438"/>
      <c r="D163" s="1439"/>
      <c r="E163" s="1439"/>
      <c r="F163" s="1439"/>
      <c r="G163" s="1438"/>
      <c r="H163" s="1438"/>
      <c r="I163" s="1438"/>
    </row>
    <row r="164" spans="1:9" ht="24.6">
      <c r="A164" s="1438"/>
      <c r="B164" s="1438"/>
      <c r="C164" s="1438"/>
      <c r="D164" s="1439"/>
      <c r="E164" s="1439"/>
      <c r="F164" s="1439"/>
      <c r="G164" s="1438"/>
      <c r="H164" s="1438"/>
      <c r="I164" s="1438"/>
    </row>
    <row r="165" spans="1:9" ht="24.6">
      <c r="A165" s="1438"/>
      <c r="B165" s="1438"/>
      <c r="C165" s="1438"/>
      <c r="D165" s="1439"/>
      <c r="E165" s="1439"/>
      <c r="F165" s="1439"/>
      <c r="G165" s="1438"/>
      <c r="H165" s="1438"/>
      <c r="I165" s="1438"/>
    </row>
    <row r="166" spans="1:9" ht="24.6">
      <c r="A166" s="1438"/>
      <c r="B166" s="1438"/>
      <c r="C166" s="1438"/>
      <c r="D166" s="1439"/>
      <c r="E166" s="1439"/>
      <c r="F166" s="1439"/>
      <c r="G166" s="1438"/>
      <c r="H166" s="1438"/>
      <c r="I166" s="1438"/>
    </row>
    <row r="167" spans="1:9" ht="24.6">
      <c r="A167" s="1438"/>
      <c r="B167" s="1438"/>
      <c r="C167" s="1438"/>
      <c r="D167" s="1439"/>
      <c r="E167" s="1439"/>
      <c r="F167" s="1439"/>
      <c r="G167" s="1438"/>
      <c r="H167" s="1438"/>
      <c r="I167" s="1438"/>
    </row>
    <row r="168" spans="1:9" ht="24.6">
      <c r="A168" s="1438"/>
      <c r="B168" s="1438"/>
      <c r="C168" s="1438"/>
      <c r="D168" s="1439"/>
      <c r="E168" s="1439"/>
      <c r="F168" s="1439"/>
      <c r="G168" s="1438"/>
      <c r="H168" s="1438"/>
      <c r="I168" s="1438"/>
    </row>
    <row r="169" spans="1:9" ht="24.6">
      <c r="A169" s="1438"/>
      <c r="B169" s="1438"/>
      <c r="C169" s="1438"/>
      <c r="D169" s="1439"/>
      <c r="E169" s="1439"/>
      <c r="F169" s="1439"/>
      <c r="G169" s="1438"/>
      <c r="H169" s="1438"/>
      <c r="I169" s="1438"/>
    </row>
    <row r="170" spans="1:9" ht="24.6">
      <c r="A170" s="1438"/>
      <c r="B170" s="1438"/>
      <c r="C170" s="1438"/>
      <c r="D170" s="1439"/>
      <c r="E170" s="1439"/>
      <c r="F170" s="1439"/>
      <c r="G170" s="1438"/>
      <c r="H170" s="1438"/>
      <c r="I170" s="1438"/>
    </row>
    <row r="171" spans="1:9" ht="24.6">
      <c r="A171" s="1438"/>
      <c r="B171" s="1438"/>
      <c r="C171" s="1438"/>
      <c r="D171" s="1439"/>
      <c r="E171" s="1439"/>
      <c r="F171" s="1439"/>
      <c r="G171" s="1438"/>
      <c r="H171" s="1438"/>
      <c r="I171" s="1438"/>
    </row>
    <row r="172" spans="1:9" ht="24.6">
      <c r="A172" s="1438"/>
      <c r="B172" s="1438"/>
      <c r="C172" s="1438"/>
      <c r="D172" s="1439"/>
      <c r="E172" s="1439"/>
      <c r="F172" s="1439"/>
      <c r="G172" s="1438"/>
      <c r="H172" s="1438"/>
      <c r="I172" s="1438"/>
    </row>
    <row r="173" spans="1:9" ht="24.6">
      <c r="A173" s="1438"/>
      <c r="B173" s="1438"/>
      <c r="C173" s="1438"/>
      <c r="D173" s="1439"/>
      <c r="E173" s="1439"/>
      <c r="F173" s="1439"/>
      <c r="G173" s="1438"/>
      <c r="H173" s="1438"/>
      <c r="I173" s="1438"/>
    </row>
    <row r="174" spans="1:9" ht="24.6">
      <c r="A174" s="1438"/>
      <c r="B174" s="1438"/>
      <c r="C174" s="1438"/>
      <c r="D174" s="1439"/>
      <c r="E174" s="1439"/>
      <c r="F174" s="1439"/>
      <c r="G174" s="1438"/>
      <c r="H174" s="1438"/>
      <c r="I174" s="1438"/>
    </row>
    <row r="175" spans="1:9" ht="24.6">
      <c r="A175" s="1438"/>
      <c r="B175" s="1438"/>
      <c r="C175" s="1438"/>
      <c r="D175" s="1439"/>
      <c r="E175" s="1439"/>
      <c r="F175" s="1439"/>
      <c r="G175" s="1438"/>
      <c r="H175" s="1438"/>
      <c r="I175" s="1438"/>
    </row>
    <row r="176" spans="1:9" ht="24.6">
      <c r="A176" s="1438"/>
      <c r="B176" s="1438"/>
      <c r="C176" s="1438"/>
      <c r="D176" s="1439"/>
      <c r="E176" s="1439"/>
      <c r="F176" s="1439"/>
      <c r="G176" s="1438"/>
      <c r="H176" s="1438"/>
      <c r="I176" s="1438"/>
    </row>
    <row r="177" spans="1:9" ht="24.6">
      <c r="A177" s="1438"/>
      <c r="B177" s="1438"/>
      <c r="C177" s="1438"/>
      <c r="D177" s="1439"/>
      <c r="E177" s="1439"/>
      <c r="F177" s="1439"/>
      <c r="G177" s="1438"/>
      <c r="H177" s="1438"/>
      <c r="I177" s="1438"/>
    </row>
    <row r="178" spans="1:9" ht="24.6">
      <c r="A178" s="1438"/>
      <c r="B178" s="1438"/>
      <c r="C178" s="1438"/>
      <c r="D178" s="1439"/>
      <c r="E178" s="1439"/>
      <c r="F178" s="1439"/>
      <c r="G178" s="1438"/>
      <c r="H178" s="1438"/>
      <c r="I178" s="1438"/>
    </row>
    <row r="179" spans="1:9" ht="24.6">
      <c r="A179" s="1438"/>
      <c r="B179" s="1438"/>
      <c r="C179" s="1438"/>
      <c r="D179" s="1439"/>
      <c r="E179" s="1439"/>
      <c r="F179" s="1439"/>
      <c r="G179" s="1438"/>
      <c r="H179" s="1438"/>
      <c r="I179" s="1438"/>
    </row>
    <row r="180" spans="1:9" ht="24.6">
      <c r="A180" s="1438"/>
      <c r="B180" s="1438"/>
      <c r="C180" s="1438"/>
      <c r="D180" s="1439"/>
      <c r="E180" s="1439"/>
      <c r="F180" s="1439"/>
      <c r="G180" s="1438"/>
      <c r="H180" s="1438"/>
      <c r="I180" s="1438"/>
    </row>
    <row r="181" spans="1:9" ht="24.6">
      <c r="A181" s="1438"/>
      <c r="B181" s="1438"/>
      <c r="C181" s="1438"/>
      <c r="D181" s="1439"/>
      <c r="E181" s="1439"/>
      <c r="F181" s="1439"/>
      <c r="G181" s="1438"/>
      <c r="H181" s="1438"/>
      <c r="I181" s="1438"/>
    </row>
    <row r="182" spans="1:9" ht="24.6">
      <c r="A182" s="1438"/>
      <c r="B182" s="1438"/>
      <c r="C182" s="1438"/>
      <c r="D182" s="1439"/>
      <c r="E182" s="1439"/>
      <c r="F182" s="1439"/>
      <c r="G182" s="1438"/>
      <c r="H182" s="1438"/>
      <c r="I182" s="1438"/>
    </row>
    <row r="183" spans="1:9" ht="24.6">
      <c r="A183" s="1438"/>
      <c r="B183" s="1438"/>
      <c r="C183" s="1438"/>
      <c r="D183" s="1439"/>
      <c r="E183" s="1439"/>
      <c r="F183" s="1439"/>
      <c r="G183" s="1438"/>
      <c r="H183" s="1438"/>
      <c r="I183" s="1438"/>
    </row>
    <row r="184" spans="1:9" ht="24.6">
      <c r="A184" s="1438"/>
      <c r="B184" s="1438"/>
      <c r="C184" s="1438"/>
      <c r="D184" s="1439"/>
      <c r="E184" s="1439"/>
      <c r="F184" s="1439"/>
      <c r="G184" s="1438"/>
      <c r="H184" s="1438"/>
      <c r="I184" s="1438"/>
    </row>
    <row r="185" spans="1:9" ht="24.6">
      <c r="A185" s="1438"/>
      <c r="B185" s="1438"/>
      <c r="C185" s="1438"/>
      <c r="D185" s="1439"/>
      <c r="E185" s="1439"/>
      <c r="F185" s="1439"/>
      <c r="G185" s="1438"/>
      <c r="H185" s="1438"/>
      <c r="I185" s="1438"/>
    </row>
    <row r="186" spans="1:9" ht="24.6">
      <c r="A186" s="1438"/>
      <c r="B186" s="1438"/>
      <c r="C186" s="1438"/>
      <c r="D186" s="1439"/>
      <c r="E186" s="1439"/>
      <c r="F186" s="1439"/>
      <c r="G186" s="1438"/>
      <c r="H186" s="1438"/>
      <c r="I186" s="1438"/>
    </row>
    <row r="187" spans="1:9" ht="24.6">
      <c r="A187" s="1438"/>
      <c r="B187" s="1438"/>
      <c r="C187" s="1438"/>
      <c r="D187" s="1439"/>
      <c r="E187" s="1439"/>
      <c r="F187" s="1439"/>
      <c r="G187" s="1438"/>
      <c r="H187" s="1438"/>
      <c r="I187" s="1438"/>
    </row>
    <row r="188" spans="1:9" ht="24.6">
      <c r="A188" s="1438"/>
      <c r="B188" s="1438"/>
      <c r="C188" s="1438"/>
      <c r="D188" s="1439"/>
      <c r="E188" s="1439"/>
      <c r="F188" s="1439"/>
      <c r="G188" s="1438"/>
      <c r="H188" s="1438"/>
      <c r="I188" s="1438"/>
    </row>
    <row r="189" spans="1:9" ht="24.6">
      <c r="A189" s="1438"/>
      <c r="B189" s="1438"/>
      <c r="C189" s="1438"/>
      <c r="D189" s="1439"/>
      <c r="E189" s="1439"/>
      <c r="F189" s="1439"/>
      <c r="G189" s="1438"/>
      <c r="H189" s="1438"/>
      <c r="I189" s="1438"/>
    </row>
    <row r="190" spans="1:9" ht="24.6">
      <c r="A190" s="1438"/>
      <c r="B190" s="1438"/>
      <c r="C190" s="1438"/>
      <c r="D190" s="1439"/>
      <c r="E190" s="1439"/>
      <c r="F190" s="1439"/>
      <c r="G190" s="1438"/>
      <c r="H190" s="1438"/>
      <c r="I190" s="1438"/>
    </row>
    <row r="191" spans="1:9" ht="24.6">
      <c r="A191" s="1438"/>
      <c r="B191" s="1438"/>
      <c r="C191" s="1438"/>
      <c r="D191" s="1439"/>
      <c r="E191" s="1439"/>
      <c r="F191" s="1439"/>
      <c r="G191" s="1438"/>
      <c r="H191" s="1438"/>
      <c r="I191" s="1438"/>
    </row>
    <row r="192" spans="1:9" ht="24.6">
      <c r="A192" s="1438"/>
      <c r="B192" s="1438"/>
      <c r="C192" s="1438"/>
      <c r="D192" s="1439"/>
      <c r="E192" s="1439"/>
      <c r="F192" s="1439"/>
      <c r="G192" s="1438"/>
      <c r="H192" s="1438"/>
      <c r="I192" s="1438"/>
    </row>
    <row r="193" spans="1:9" ht="24.6">
      <c r="A193" s="1438"/>
      <c r="B193" s="1438"/>
      <c r="C193" s="1438"/>
      <c r="D193" s="1439"/>
      <c r="E193" s="1439"/>
      <c r="F193" s="1439"/>
      <c r="G193" s="1438"/>
      <c r="H193" s="1438"/>
      <c r="I193" s="1438"/>
    </row>
    <row r="194" spans="1:9" ht="24.6">
      <c r="A194" s="1438"/>
      <c r="B194" s="1438"/>
      <c r="C194" s="1438"/>
      <c r="D194" s="1439"/>
      <c r="E194" s="1439"/>
      <c r="F194" s="1439"/>
      <c r="G194" s="1438"/>
      <c r="H194" s="1438"/>
      <c r="I194" s="1438"/>
    </row>
    <row r="195" spans="1:9" ht="24.6">
      <c r="A195" s="1438"/>
      <c r="B195" s="1438"/>
      <c r="C195" s="1438"/>
      <c r="D195" s="1439"/>
      <c r="E195" s="1439"/>
      <c r="F195" s="1439"/>
      <c r="G195" s="1438"/>
      <c r="H195" s="1438"/>
      <c r="I195" s="1438"/>
    </row>
    <row r="196" spans="1:9" ht="24.6">
      <c r="A196" s="1438"/>
      <c r="B196" s="1438"/>
      <c r="C196" s="1438"/>
      <c r="D196" s="1439"/>
      <c r="E196" s="1439"/>
      <c r="F196" s="1439"/>
      <c r="G196" s="1438"/>
      <c r="H196" s="1438"/>
      <c r="I196" s="1438"/>
    </row>
    <row r="197" spans="1:9" ht="24.6">
      <c r="A197" s="1438"/>
      <c r="B197" s="1438"/>
      <c r="C197" s="1438"/>
      <c r="D197" s="1439"/>
      <c r="E197" s="1439"/>
      <c r="F197" s="1439"/>
      <c r="G197" s="1438"/>
      <c r="H197" s="1438"/>
      <c r="I197" s="1438"/>
    </row>
    <row r="198" spans="1:9" ht="24.6">
      <c r="A198" s="1438"/>
      <c r="B198" s="1438"/>
      <c r="C198" s="1438"/>
      <c r="D198" s="1439"/>
      <c r="E198" s="1439"/>
      <c r="F198" s="1439"/>
      <c r="G198" s="1438"/>
      <c r="H198" s="1438"/>
      <c r="I198" s="1438"/>
    </row>
    <row r="199" spans="1:9" ht="24.6">
      <c r="A199" s="1438"/>
      <c r="B199" s="1438"/>
      <c r="C199" s="1438"/>
      <c r="D199" s="1439"/>
      <c r="E199" s="1439"/>
      <c r="F199" s="1439"/>
      <c r="G199" s="1438"/>
      <c r="H199" s="1438"/>
      <c r="I199" s="1438"/>
    </row>
    <row r="200" spans="1:9" ht="24.6">
      <c r="A200" s="1438"/>
      <c r="B200" s="1438"/>
      <c r="C200" s="1438"/>
      <c r="D200" s="1439"/>
      <c r="E200" s="1439"/>
      <c r="F200" s="1439"/>
      <c r="G200" s="1438"/>
      <c r="H200" s="1438"/>
      <c r="I200" s="1438"/>
    </row>
    <row r="201" spans="1:9" ht="24.6">
      <c r="A201" s="1438"/>
      <c r="B201" s="1438"/>
      <c r="C201" s="1438"/>
      <c r="D201" s="1439"/>
      <c r="E201" s="1439"/>
      <c r="F201" s="1439"/>
      <c r="G201" s="1438"/>
      <c r="H201" s="1438"/>
      <c r="I201" s="1438"/>
    </row>
    <row r="202" spans="1:9" ht="24.6">
      <c r="A202" s="1438"/>
      <c r="B202" s="1438"/>
      <c r="C202" s="1438"/>
      <c r="D202" s="1439"/>
      <c r="E202" s="1439"/>
      <c r="F202" s="1439"/>
      <c r="G202" s="1438"/>
      <c r="H202" s="1438"/>
      <c r="I202" s="1438"/>
    </row>
    <row r="203" spans="1:9" ht="24.6">
      <c r="A203" s="1438"/>
      <c r="B203" s="1438"/>
      <c r="C203" s="1438"/>
      <c r="D203" s="1439"/>
      <c r="E203" s="1439"/>
      <c r="F203" s="1439"/>
      <c r="G203" s="1438"/>
      <c r="H203" s="1438"/>
      <c r="I203" s="1438"/>
    </row>
    <row r="204" spans="1:9" ht="24.6">
      <c r="A204" s="1438"/>
      <c r="B204" s="1438"/>
      <c r="C204" s="1438"/>
      <c r="D204" s="1439"/>
      <c r="E204" s="1439"/>
      <c r="F204" s="1439"/>
      <c r="G204" s="1438"/>
      <c r="H204" s="1438"/>
      <c r="I204" s="1438"/>
    </row>
    <row r="205" spans="1:9" ht="24.6">
      <c r="A205" s="1438"/>
      <c r="B205" s="1438"/>
      <c r="C205" s="1438"/>
      <c r="D205" s="1439"/>
      <c r="E205" s="1439"/>
      <c r="F205" s="1439"/>
      <c r="G205" s="1438"/>
      <c r="H205" s="1438"/>
      <c r="I205" s="1438"/>
    </row>
    <row r="206" spans="1:9" ht="24.6">
      <c r="A206" s="1438"/>
      <c r="B206" s="1438"/>
      <c r="C206" s="1438"/>
      <c r="D206" s="1439"/>
      <c r="E206" s="1439"/>
      <c r="F206" s="1439"/>
      <c r="G206" s="1438"/>
      <c r="H206" s="1438"/>
      <c r="I206" s="1438"/>
    </row>
    <row r="207" spans="1:9" ht="24.6">
      <c r="A207" s="1438"/>
      <c r="B207" s="1438"/>
      <c r="C207" s="1438"/>
      <c r="D207" s="1439"/>
      <c r="E207" s="1439"/>
      <c r="F207" s="1439"/>
      <c r="G207" s="1438"/>
      <c r="H207" s="1438"/>
      <c r="I207" s="1438"/>
    </row>
    <row r="208" spans="1:9" ht="24.6">
      <c r="A208" s="1438"/>
      <c r="B208" s="1438"/>
      <c r="C208" s="1438"/>
      <c r="D208" s="1439"/>
      <c r="E208" s="1439"/>
      <c r="F208" s="1439"/>
      <c r="G208" s="1438"/>
      <c r="H208" s="1438"/>
      <c r="I208" s="1438"/>
    </row>
    <row r="209" spans="1:9" ht="24.6">
      <c r="A209" s="1438"/>
      <c r="B209" s="1438"/>
      <c r="C209" s="1438"/>
      <c r="D209" s="1439"/>
      <c r="E209" s="1439"/>
      <c r="F209" s="1439"/>
      <c r="G209" s="1438"/>
      <c r="H209" s="1438"/>
      <c r="I209" s="1438"/>
    </row>
    <row r="210" spans="1:9" ht="24.6">
      <c r="A210" s="1438"/>
      <c r="B210" s="1438"/>
      <c r="C210" s="1438"/>
      <c r="D210" s="1439"/>
      <c r="E210" s="1439"/>
      <c r="F210" s="1439"/>
      <c r="G210" s="1438"/>
      <c r="H210" s="1438"/>
      <c r="I210" s="1438"/>
    </row>
    <row r="211" spans="1:9" ht="24.6">
      <c r="A211" s="1438"/>
      <c r="B211" s="1438"/>
      <c r="C211" s="1438"/>
      <c r="D211" s="1439"/>
      <c r="E211" s="1439"/>
      <c r="F211" s="1439"/>
      <c r="G211" s="1438"/>
      <c r="H211" s="1438"/>
      <c r="I211" s="1438"/>
    </row>
    <row r="212" spans="1:9" ht="24.6">
      <c r="A212" s="1438"/>
      <c r="B212" s="1438"/>
      <c r="C212" s="1438"/>
      <c r="D212" s="1439"/>
      <c r="E212" s="1439"/>
      <c r="F212" s="1439"/>
      <c r="G212" s="1438"/>
      <c r="H212" s="1438"/>
      <c r="I212" s="1438"/>
    </row>
    <row r="213" spans="1:9" ht="24.6">
      <c r="A213" s="1438"/>
      <c r="B213" s="1438"/>
      <c r="C213" s="1438"/>
      <c r="D213" s="1439"/>
      <c r="E213" s="1439"/>
      <c r="F213" s="1439"/>
      <c r="G213" s="1438"/>
      <c r="H213" s="1438"/>
      <c r="I213" s="1438"/>
    </row>
    <row r="214" spans="1:9" ht="24.6">
      <c r="A214" s="1438"/>
      <c r="B214" s="1438"/>
      <c r="C214" s="1438"/>
      <c r="D214" s="1439"/>
      <c r="E214" s="1439"/>
      <c r="F214" s="1439"/>
      <c r="G214" s="1438"/>
      <c r="H214" s="1438"/>
      <c r="I214" s="1438"/>
    </row>
    <row r="215" spans="1:9" ht="24.6">
      <c r="A215" s="1438"/>
      <c r="B215" s="1438"/>
      <c r="C215" s="1438"/>
      <c r="D215" s="1439"/>
      <c r="E215" s="1439"/>
      <c r="F215" s="1439"/>
      <c r="G215" s="1438"/>
      <c r="H215" s="1438"/>
      <c r="I215" s="1438"/>
    </row>
    <row r="216" spans="1:9" ht="24.6">
      <c r="A216" s="1438"/>
      <c r="B216" s="1438"/>
      <c r="C216" s="1438"/>
      <c r="D216" s="1439"/>
      <c r="E216" s="1439"/>
      <c r="F216" s="1439"/>
      <c r="G216" s="1438"/>
      <c r="H216" s="1438"/>
      <c r="I216" s="1438"/>
    </row>
    <row r="217" spans="1:9" ht="24.6">
      <c r="A217" s="1438"/>
      <c r="B217" s="1438"/>
      <c r="C217" s="1438"/>
      <c r="D217" s="1439"/>
      <c r="E217" s="1439"/>
      <c r="F217" s="1439"/>
      <c r="G217" s="1438"/>
      <c r="H217" s="1438"/>
      <c r="I217" s="1438"/>
    </row>
    <row r="218" spans="1:9" ht="24.6">
      <c r="A218" s="1438"/>
      <c r="B218" s="1438"/>
      <c r="C218" s="1438"/>
      <c r="D218" s="1439"/>
      <c r="E218" s="1439"/>
      <c r="F218" s="1439"/>
      <c r="G218" s="1438"/>
      <c r="H218" s="1438"/>
      <c r="I218" s="1438"/>
    </row>
    <row r="219" spans="1:9" ht="24.6">
      <c r="A219" s="1438"/>
      <c r="B219" s="1438"/>
      <c r="C219" s="1438"/>
      <c r="D219" s="1439"/>
      <c r="E219" s="1439"/>
      <c r="F219" s="1439"/>
      <c r="G219" s="1438"/>
      <c r="H219" s="1438"/>
      <c r="I219" s="1438"/>
    </row>
    <row r="220" spans="1:9" ht="24.6">
      <c r="A220" s="1438"/>
      <c r="B220" s="1438"/>
      <c r="C220" s="1438"/>
      <c r="D220" s="1439"/>
      <c r="E220" s="1439"/>
      <c r="F220" s="1439"/>
      <c r="G220" s="1438"/>
      <c r="H220" s="1438"/>
      <c r="I220" s="1438"/>
    </row>
    <row r="221" spans="1:9" ht="24.6">
      <c r="A221" s="1438"/>
      <c r="B221" s="1438"/>
      <c r="C221" s="1438"/>
      <c r="D221" s="1439"/>
      <c r="E221" s="1439"/>
      <c r="F221" s="1439"/>
      <c r="G221" s="1438"/>
      <c r="H221" s="1438"/>
      <c r="I221" s="1438"/>
    </row>
    <row r="222" spans="1:9" ht="24.6">
      <c r="A222" s="1438"/>
      <c r="B222" s="1438"/>
      <c r="C222" s="1438"/>
      <c r="D222" s="1439"/>
      <c r="E222" s="1439"/>
      <c r="F222" s="1439"/>
      <c r="G222" s="1438"/>
      <c r="H222" s="1438"/>
      <c r="I222" s="1438"/>
    </row>
    <row r="223" spans="1:9" ht="24.6">
      <c r="A223" s="1438"/>
      <c r="B223" s="1438"/>
      <c r="C223" s="1438"/>
      <c r="D223" s="1439"/>
      <c r="E223" s="1439"/>
      <c r="F223" s="1439"/>
      <c r="G223" s="1438"/>
      <c r="H223" s="1438"/>
      <c r="I223" s="1438"/>
    </row>
    <row r="224" spans="1:9" ht="24.6">
      <c r="A224" s="1438"/>
      <c r="B224" s="1438"/>
      <c r="C224" s="1438"/>
      <c r="D224" s="1439"/>
      <c r="E224" s="1439"/>
      <c r="F224" s="1439"/>
      <c r="G224" s="1438"/>
      <c r="H224" s="1438"/>
      <c r="I224" s="1438"/>
    </row>
    <row r="225" spans="1:9" ht="24.6">
      <c r="A225" s="1438"/>
      <c r="B225" s="1438"/>
      <c r="C225" s="1438"/>
      <c r="D225" s="1439"/>
      <c r="E225" s="1439"/>
      <c r="F225" s="1439"/>
      <c r="G225" s="1438"/>
      <c r="H225" s="1438"/>
      <c r="I225" s="1438"/>
    </row>
  </sheetData>
  <mergeCells count="19">
    <mergeCell ref="K13:L13"/>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13" type="noConversion"/>
  <hyperlinks>
    <hyperlink ref="M1" location="預告統計資料發布時間表!A1" display="回發布時間表" xr:uid="{A97D3C56-6355-4C64-B719-3FA8BFDEA3AE}"/>
  </hyperlinks>
  <printOptions horizontalCentered="1" verticalCentered="1"/>
  <pageMargins left="0.68" right="0.23622047244094491" top="0.62992125984251968" bottom="0.39370078740157483" header="0.51181102362204722" footer="0.51181102362204722"/>
  <pageSetup paperSize="9" scale="91" orientation="landscape" blackAndWhite="1"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8F9BE-5A9B-4586-9504-FC1243AA7B71}">
  <sheetPr>
    <pageSetUpPr fitToPage="1"/>
  </sheetPr>
  <dimension ref="A1:M19"/>
  <sheetViews>
    <sheetView view="pageLayout" topLeftCell="A4" zoomScale="70" zoomScaleNormal="85" zoomScaleSheetLayoutView="85" zoomScalePageLayoutView="70" workbookViewId="0">
      <selection activeCell="I8" sqref="I8"/>
    </sheetView>
  </sheetViews>
  <sheetFormatPr defaultColWidth="9.6640625" defaultRowHeight="16.2"/>
  <cols>
    <col min="1" max="1" width="15.77734375" style="112" customWidth="1"/>
    <col min="2" max="12" width="16.21875" style="112" customWidth="1"/>
    <col min="13" max="256" width="9.6640625" style="112"/>
    <col min="257" max="257" width="15.77734375" style="112" customWidth="1"/>
    <col min="258" max="268" width="16.21875" style="112" customWidth="1"/>
    <col min="269" max="512" width="9.6640625" style="112"/>
    <col min="513" max="513" width="15.77734375" style="112" customWidth="1"/>
    <col min="514" max="524" width="16.21875" style="112" customWidth="1"/>
    <col min="525" max="768" width="9.6640625" style="112"/>
    <col min="769" max="769" width="15.77734375" style="112" customWidth="1"/>
    <col min="770" max="780" width="16.21875" style="112" customWidth="1"/>
    <col min="781" max="1024" width="9.6640625" style="112"/>
    <col min="1025" max="1025" width="15.77734375" style="112" customWidth="1"/>
    <col min="1026" max="1036" width="16.21875" style="112" customWidth="1"/>
    <col min="1037" max="1280" width="9.6640625" style="112"/>
    <col min="1281" max="1281" width="15.77734375" style="112" customWidth="1"/>
    <col min="1282" max="1292" width="16.21875" style="112" customWidth="1"/>
    <col min="1293" max="1536" width="9.6640625" style="112"/>
    <col min="1537" max="1537" width="15.77734375" style="112" customWidth="1"/>
    <col min="1538" max="1548" width="16.21875" style="112" customWidth="1"/>
    <col min="1549" max="1792" width="9.6640625" style="112"/>
    <col min="1793" max="1793" width="15.77734375" style="112" customWidth="1"/>
    <col min="1794" max="1804" width="16.21875" style="112" customWidth="1"/>
    <col min="1805" max="2048" width="9.6640625" style="112"/>
    <col min="2049" max="2049" width="15.77734375" style="112" customWidth="1"/>
    <col min="2050" max="2060" width="16.21875" style="112" customWidth="1"/>
    <col min="2061" max="2304" width="9.6640625" style="112"/>
    <col min="2305" max="2305" width="15.77734375" style="112" customWidth="1"/>
    <col min="2306" max="2316" width="16.21875" style="112" customWidth="1"/>
    <col min="2317" max="2560" width="9.6640625" style="112"/>
    <col min="2561" max="2561" width="15.77734375" style="112" customWidth="1"/>
    <col min="2562" max="2572" width="16.21875" style="112" customWidth="1"/>
    <col min="2573" max="2816" width="9.6640625" style="112"/>
    <col min="2817" max="2817" width="15.77734375" style="112" customWidth="1"/>
    <col min="2818" max="2828" width="16.21875" style="112" customWidth="1"/>
    <col min="2829" max="3072" width="9.6640625" style="112"/>
    <col min="3073" max="3073" width="15.77734375" style="112" customWidth="1"/>
    <col min="3074" max="3084" width="16.21875" style="112" customWidth="1"/>
    <col min="3085" max="3328" width="9.6640625" style="112"/>
    <col min="3329" max="3329" width="15.77734375" style="112" customWidth="1"/>
    <col min="3330" max="3340" width="16.21875" style="112" customWidth="1"/>
    <col min="3341" max="3584" width="9.6640625" style="112"/>
    <col min="3585" max="3585" width="15.77734375" style="112" customWidth="1"/>
    <col min="3586" max="3596" width="16.21875" style="112" customWidth="1"/>
    <col min="3597" max="3840" width="9.6640625" style="112"/>
    <col min="3841" max="3841" width="15.77734375" style="112" customWidth="1"/>
    <col min="3842" max="3852" width="16.21875" style="112" customWidth="1"/>
    <col min="3853" max="4096" width="9.6640625" style="112"/>
    <col min="4097" max="4097" width="15.77734375" style="112" customWidth="1"/>
    <col min="4098" max="4108" width="16.21875" style="112" customWidth="1"/>
    <col min="4109" max="4352" width="9.6640625" style="112"/>
    <col min="4353" max="4353" width="15.77734375" style="112" customWidth="1"/>
    <col min="4354" max="4364" width="16.21875" style="112" customWidth="1"/>
    <col min="4365" max="4608" width="9.6640625" style="112"/>
    <col min="4609" max="4609" width="15.77734375" style="112" customWidth="1"/>
    <col min="4610" max="4620" width="16.21875" style="112" customWidth="1"/>
    <col min="4621" max="4864" width="9.6640625" style="112"/>
    <col min="4865" max="4865" width="15.77734375" style="112" customWidth="1"/>
    <col min="4866" max="4876" width="16.21875" style="112" customWidth="1"/>
    <col min="4877" max="5120" width="9.6640625" style="112"/>
    <col min="5121" max="5121" width="15.77734375" style="112" customWidth="1"/>
    <col min="5122" max="5132" width="16.21875" style="112" customWidth="1"/>
    <col min="5133" max="5376" width="9.6640625" style="112"/>
    <col min="5377" max="5377" width="15.77734375" style="112" customWidth="1"/>
    <col min="5378" max="5388" width="16.21875" style="112" customWidth="1"/>
    <col min="5389" max="5632" width="9.6640625" style="112"/>
    <col min="5633" max="5633" width="15.77734375" style="112" customWidth="1"/>
    <col min="5634" max="5644" width="16.21875" style="112" customWidth="1"/>
    <col min="5645" max="5888" width="9.6640625" style="112"/>
    <col min="5889" max="5889" width="15.77734375" style="112" customWidth="1"/>
    <col min="5890" max="5900" width="16.21875" style="112" customWidth="1"/>
    <col min="5901" max="6144" width="9.6640625" style="112"/>
    <col min="6145" max="6145" width="15.77734375" style="112" customWidth="1"/>
    <col min="6146" max="6156" width="16.21875" style="112" customWidth="1"/>
    <col min="6157" max="6400" width="9.6640625" style="112"/>
    <col min="6401" max="6401" width="15.77734375" style="112" customWidth="1"/>
    <col min="6402" max="6412" width="16.21875" style="112" customWidth="1"/>
    <col min="6413" max="6656" width="9.6640625" style="112"/>
    <col min="6657" max="6657" width="15.77734375" style="112" customWidth="1"/>
    <col min="6658" max="6668" width="16.21875" style="112" customWidth="1"/>
    <col min="6669" max="6912" width="9.6640625" style="112"/>
    <col min="6913" max="6913" width="15.77734375" style="112" customWidth="1"/>
    <col min="6914" max="6924" width="16.21875" style="112" customWidth="1"/>
    <col min="6925" max="7168" width="9.6640625" style="112"/>
    <col min="7169" max="7169" width="15.77734375" style="112" customWidth="1"/>
    <col min="7170" max="7180" width="16.21875" style="112" customWidth="1"/>
    <col min="7181" max="7424" width="9.6640625" style="112"/>
    <col min="7425" max="7425" width="15.77734375" style="112" customWidth="1"/>
    <col min="7426" max="7436" width="16.21875" style="112" customWidth="1"/>
    <col min="7437" max="7680" width="9.6640625" style="112"/>
    <col min="7681" max="7681" width="15.77734375" style="112" customWidth="1"/>
    <col min="7682" max="7692" width="16.21875" style="112" customWidth="1"/>
    <col min="7693" max="7936" width="9.6640625" style="112"/>
    <col min="7937" max="7937" width="15.77734375" style="112" customWidth="1"/>
    <col min="7938" max="7948" width="16.21875" style="112" customWidth="1"/>
    <col min="7949" max="8192" width="9.6640625" style="112"/>
    <col min="8193" max="8193" width="15.77734375" style="112" customWidth="1"/>
    <col min="8194" max="8204" width="16.21875" style="112" customWidth="1"/>
    <col min="8205" max="8448" width="9.6640625" style="112"/>
    <col min="8449" max="8449" width="15.77734375" style="112" customWidth="1"/>
    <col min="8450" max="8460" width="16.21875" style="112" customWidth="1"/>
    <col min="8461" max="8704" width="9.6640625" style="112"/>
    <col min="8705" max="8705" width="15.77734375" style="112" customWidth="1"/>
    <col min="8706" max="8716" width="16.21875" style="112" customWidth="1"/>
    <col min="8717" max="8960" width="9.6640625" style="112"/>
    <col min="8961" max="8961" width="15.77734375" style="112" customWidth="1"/>
    <col min="8962" max="8972" width="16.21875" style="112" customWidth="1"/>
    <col min="8973" max="9216" width="9.6640625" style="112"/>
    <col min="9217" max="9217" width="15.77734375" style="112" customWidth="1"/>
    <col min="9218" max="9228" width="16.21875" style="112" customWidth="1"/>
    <col min="9229" max="9472" width="9.6640625" style="112"/>
    <col min="9473" max="9473" width="15.77734375" style="112" customWidth="1"/>
    <col min="9474" max="9484" width="16.21875" style="112" customWidth="1"/>
    <col min="9485" max="9728" width="9.6640625" style="112"/>
    <col min="9729" max="9729" width="15.77734375" style="112" customWidth="1"/>
    <col min="9730" max="9740" width="16.21875" style="112" customWidth="1"/>
    <col min="9741" max="9984" width="9.6640625" style="112"/>
    <col min="9985" max="9985" width="15.77734375" style="112" customWidth="1"/>
    <col min="9986" max="9996" width="16.21875" style="112" customWidth="1"/>
    <col min="9997" max="10240" width="9.6640625" style="112"/>
    <col min="10241" max="10241" width="15.77734375" style="112" customWidth="1"/>
    <col min="10242" max="10252" width="16.21875" style="112" customWidth="1"/>
    <col min="10253" max="10496" width="9.6640625" style="112"/>
    <col min="10497" max="10497" width="15.77734375" style="112" customWidth="1"/>
    <col min="10498" max="10508" width="16.21875" style="112" customWidth="1"/>
    <col min="10509" max="10752" width="9.6640625" style="112"/>
    <col min="10753" max="10753" width="15.77734375" style="112" customWidth="1"/>
    <col min="10754" max="10764" width="16.21875" style="112" customWidth="1"/>
    <col min="10765" max="11008" width="9.6640625" style="112"/>
    <col min="11009" max="11009" width="15.77734375" style="112" customWidth="1"/>
    <col min="11010" max="11020" width="16.21875" style="112" customWidth="1"/>
    <col min="11021" max="11264" width="9.6640625" style="112"/>
    <col min="11265" max="11265" width="15.77734375" style="112" customWidth="1"/>
    <col min="11266" max="11276" width="16.21875" style="112" customWidth="1"/>
    <col min="11277" max="11520" width="9.6640625" style="112"/>
    <col min="11521" max="11521" width="15.77734375" style="112" customWidth="1"/>
    <col min="11522" max="11532" width="16.21875" style="112" customWidth="1"/>
    <col min="11533" max="11776" width="9.6640625" style="112"/>
    <col min="11777" max="11777" width="15.77734375" style="112" customWidth="1"/>
    <col min="11778" max="11788" width="16.21875" style="112" customWidth="1"/>
    <col min="11789" max="12032" width="9.6640625" style="112"/>
    <col min="12033" max="12033" width="15.77734375" style="112" customWidth="1"/>
    <col min="12034" max="12044" width="16.21875" style="112" customWidth="1"/>
    <col min="12045" max="12288" width="9.6640625" style="112"/>
    <col min="12289" max="12289" width="15.77734375" style="112" customWidth="1"/>
    <col min="12290" max="12300" width="16.21875" style="112" customWidth="1"/>
    <col min="12301" max="12544" width="9.6640625" style="112"/>
    <col min="12545" max="12545" width="15.77734375" style="112" customWidth="1"/>
    <col min="12546" max="12556" width="16.21875" style="112" customWidth="1"/>
    <col min="12557" max="12800" width="9.6640625" style="112"/>
    <col min="12801" max="12801" width="15.77734375" style="112" customWidth="1"/>
    <col min="12802" max="12812" width="16.21875" style="112" customWidth="1"/>
    <col min="12813" max="13056" width="9.6640625" style="112"/>
    <col min="13057" max="13057" width="15.77734375" style="112" customWidth="1"/>
    <col min="13058" max="13068" width="16.21875" style="112" customWidth="1"/>
    <col min="13069" max="13312" width="9.6640625" style="112"/>
    <col min="13313" max="13313" width="15.77734375" style="112" customWidth="1"/>
    <col min="13314" max="13324" width="16.21875" style="112" customWidth="1"/>
    <col min="13325" max="13568" width="9.6640625" style="112"/>
    <col min="13569" max="13569" width="15.77734375" style="112" customWidth="1"/>
    <col min="13570" max="13580" width="16.21875" style="112" customWidth="1"/>
    <col min="13581" max="13824" width="9.6640625" style="112"/>
    <col min="13825" max="13825" width="15.77734375" style="112" customWidth="1"/>
    <col min="13826" max="13836" width="16.21875" style="112" customWidth="1"/>
    <col min="13837" max="14080" width="9.6640625" style="112"/>
    <col min="14081" max="14081" width="15.77734375" style="112" customWidth="1"/>
    <col min="14082" max="14092" width="16.21875" style="112" customWidth="1"/>
    <col min="14093" max="14336" width="9.6640625" style="112"/>
    <col min="14337" max="14337" width="15.77734375" style="112" customWidth="1"/>
    <col min="14338" max="14348" width="16.21875" style="112" customWidth="1"/>
    <col min="14349" max="14592" width="9.6640625" style="112"/>
    <col min="14593" max="14593" width="15.77734375" style="112" customWidth="1"/>
    <col min="14594" max="14604" width="16.21875" style="112" customWidth="1"/>
    <col min="14605" max="14848" width="9.6640625" style="112"/>
    <col min="14849" max="14849" width="15.77734375" style="112" customWidth="1"/>
    <col min="14850" max="14860" width="16.21875" style="112" customWidth="1"/>
    <col min="14861" max="15104" width="9.6640625" style="112"/>
    <col min="15105" max="15105" width="15.77734375" style="112" customWidth="1"/>
    <col min="15106" max="15116" width="16.21875" style="112" customWidth="1"/>
    <col min="15117" max="15360" width="9.6640625" style="112"/>
    <col min="15361" max="15361" width="15.77734375" style="112" customWidth="1"/>
    <col min="15362" max="15372" width="16.21875" style="112" customWidth="1"/>
    <col min="15373" max="15616" width="9.6640625" style="112"/>
    <col min="15617" max="15617" width="15.77734375" style="112" customWidth="1"/>
    <col min="15618" max="15628" width="16.21875" style="112" customWidth="1"/>
    <col min="15629" max="15872" width="9.6640625" style="112"/>
    <col min="15873" max="15873" width="15.77734375" style="112" customWidth="1"/>
    <col min="15874" max="15884" width="16.21875" style="112" customWidth="1"/>
    <col min="15885" max="16128" width="9.6640625" style="112"/>
    <col min="16129" max="16129" width="15.77734375" style="112" customWidth="1"/>
    <col min="16130" max="16140" width="16.21875" style="112" customWidth="1"/>
    <col min="16141" max="16384" width="9.6640625" style="112"/>
  </cols>
  <sheetData>
    <row r="1" spans="1:13" ht="19.95" customHeight="1" thickBot="1">
      <c r="A1" s="101" t="s">
        <v>1079</v>
      </c>
      <c r="B1" s="119"/>
      <c r="C1" s="119"/>
      <c r="D1" s="119"/>
      <c r="E1" s="119"/>
      <c r="F1" s="119"/>
      <c r="G1" s="119"/>
      <c r="H1" s="119"/>
      <c r="I1" s="119"/>
      <c r="J1" s="120" t="s">
        <v>1051</v>
      </c>
      <c r="K1" s="1855" t="s">
        <v>1052</v>
      </c>
      <c r="L1" s="1856"/>
      <c r="M1" s="147" t="s">
        <v>873</v>
      </c>
    </row>
    <row r="2" spans="1:13" ht="19.95" customHeight="1" thickBot="1">
      <c r="A2" s="101" t="s">
        <v>1080</v>
      </c>
      <c r="B2" s="1857" t="s">
        <v>1054</v>
      </c>
      <c r="C2" s="1857"/>
      <c r="D2" s="123"/>
      <c r="E2" s="123"/>
      <c r="F2" s="123"/>
      <c r="G2" s="123"/>
      <c r="H2" s="124"/>
      <c r="I2" s="109"/>
      <c r="J2" s="120" t="s">
        <v>1081</v>
      </c>
      <c r="K2" s="1856" t="s">
        <v>1082</v>
      </c>
      <c r="L2" s="1856"/>
    </row>
    <row r="3" spans="1:13" ht="34.950000000000003" customHeight="1">
      <c r="A3" s="1858" t="s">
        <v>1083</v>
      </c>
      <c r="B3" s="1858"/>
      <c r="C3" s="1858"/>
      <c r="D3" s="1858"/>
      <c r="E3" s="1858"/>
      <c r="F3" s="1858"/>
      <c r="G3" s="1858"/>
      <c r="H3" s="1858"/>
      <c r="I3" s="1858"/>
      <c r="J3" s="1858"/>
      <c r="K3" s="1858"/>
      <c r="L3" s="1858"/>
    </row>
    <row r="4" spans="1:13" ht="30.6" customHeight="1" thickBot="1">
      <c r="A4" s="125"/>
      <c r="B4" s="126"/>
      <c r="C4" s="126"/>
      <c r="D4" s="126"/>
      <c r="E4" s="1859" t="s">
        <v>2148</v>
      </c>
      <c r="F4" s="1859"/>
      <c r="G4" s="1859"/>
      <c r="H4" s="1859"/>
      <c r="I4" s="126"/>
      <c r="J4" s="126"/>
      <c r="K4" s="126"/>
      <c r="L4" s="127" t="s">
        <v>1084</v>
      </c>
    </row>
    <row r="5" spans="1:13" ht="45.6" customHeight="1" thickBot="1">
      <c r="A5" s="1862" t="s">
        <v>1085</v>
      </c>
      <c r="B5" s="1860" t="s">
        <v>1059</v>
      </c>
      <c r="C5" s="1860" t="s">
        <v>1060</v>
      </c>
      <c r="D5" s="1860"/>
      <c r="E5" s="1860"/>
      <c r="F5" s="1860"/>
      <c r="G5" s="1860"/>
      <c r="H5" s="1860"/>
      <c r="I5" s="1860"/>
      <c r="J5" s="1860" t="s">
        <v>1061</v>
      </c>
      <c r="K5" s="1860"/>
      <c r="L5" s="1861"/>
    </row>
    <row r="6" spans="1:13" ht="45.6" customHeight="1" thickBot="1">
      <c r="A6" s="1862"/>
      <c r="B6" s="1860"/>
      <c r="C6" s="1860" t="s">
        <v>1062</v>
      </c>
      <c r="D6" s="1860" t="s">
        <v>1063</v>
      </c>
      <c r="E6" s="1860"/>
      <c r="F6" s="1860"/>
      <c r="G6" s="1860" t="s">
        <v>1064</v>
      </c>
      <c r="H6" s="1860"/>
      <c r="I6" s="1860"/>
      <c r="J6" s="1860" t="s">
        <v>1063</v>
      </c>
      <c r="K6" s="1860"/>
      <c r="L6" s="1861"/>
    </row>
    <row r="7" spans="1:13" ht="45.6" customHeight="1" thickBot="1">
      <c r="A7" s="1862"/>
      <c r="B7" s="1860"/>
      <c r="C7" s="1860"/>
      <c r="D7" s="111" t="s">
        <v>1065</v>
      </c>
      <c r="E7" s="111" t="s">
        <v>1066</v>
      </c>
      <c r="F7" s="111" t="s">
        <v>1067</v>
      </c>
      <c r="G7" s="111" t="s">
        <v>1065</v>
      </c>
      <c r="H7" s="111" t="s">
        <v>1066</v>
      </c>
      <c r="I7" s="111" t="s">
        <v>1067</v>
      </c>
      <c r="J7" s="111" t="s">
        <v>1065</v>
      </c>
      <c r="K7" s="111" t="s">
        <v>1066</v>
      </c>
      <c r="L7" s="1567" t="s">
        <v>1067</v>
      </c>
    </row>
    <row r="8" spans="1:13" ht="64.95" customHeight="1" thickBot="1">
      <c r="A8" s="1566" t="s">
        <v>1059</v>
      </c>
      <c r="B8" s="1523">
        <f>C8+J8</f>
        <v>46</v>
      </c>
      <c r="C8" s="1523">
        <f>D8+G8</f>
        <v>46</v>
      </c>
      <c r="D8" s="1523">
        <f>SUM(E8:F8)</f>
        <v>0</v>
      </c>
      <c r="E8" s="1524">
        <v>0</v>
      </c>
      <c r="F8" s="1524">
        <v>0</v>
      </c>
      <c r="G8" s="1523">
        <f>SUM(H8:I8)</f>
        <v>46</v>
      </c>
      <c r="H8" s="1524">
        <v>46</v>
      </c>
      <c r="I8" s="1524">
        <v>0</v>
      </c>
      <c r="J8" s="1523">
        <f>SUM(K8:L8)</f>
        <v>0</v>
      </c>
      <c r="K8" s="1524">
        <v>0</v>
      </c>
      <c r="L8" s="1525">
        <v>0</v>
      </c>
    </row>
    <row r="9" spans="1:13" ht="64.95" customHeight="1" thickBot="1">
      <c r="A9" s="1566" t="s">
        <v>1069</v>
      </c>
      <c r="B9" s="1523">
        <f t="shared" ref="B9:B11" si="0">C9+J9</f>
        <v>0</v>
      </c>
      <c r="C9" s="1523">
        <f t="shared" ref="C9:C11" si="1">D9+G9</f>
        <v>0</v>
      </c>
      <c r="D9" s="1523">
        <f t="shared" ref="D9:D11" si="2">SUM(E9:F9)</f>
        <v>0</v>
      </c>
      <c r="E9" s="1524">
        <v>0</v>
      </c>
      <c r="F9" s="1524">
        <v>0</v>
      </c>
      <c r="G9" s="1523">
        <f t="shared" ref="G9:G11" si="3">SUM(H9:I9)</f>
        <v>0</v>
      </c>
      <c r="H9" s="1524">
        <v>0</v>
      </c>
      <c r="I9" s="1524">
        <v>0</v>
      </c>
      <c r="J9" s="1523">
        <f t="shared" ref="J9:J11" si="4">SUM(K9:L9)</f>
        <v>0</v>
      </c>
      <c r="K9" s="1524">
        <v>0</v>
      </c>
      <c r="L9" s="1525">
        <v>0</v>
      </c>
    </row>
    <row r="10" spans="1:13" ht="64.95" customHeight="1" thickBot="1">
      <c r="A10" s="1566" t="s">
        <v>1070</v>
      </c>
      <c r="B10" s="1523">
        <f t="shared" si="0"/>
        <v>16</v>
      </c>
      <c r="C10" s="1523">
        <f t="shared" si="1"/>
        <v>16</v>
      </c>
      <c r="D10" s="1523">
        <f t="shared" si="2"/>
        <v>0</v>
      </c>
      <c r="E10" s="1524">
        <v>0</v>
      </c>
      <c r="F10" s="1524">
        <v>0</v>
      </c>
      <c r="G10" s="1523">
        <f t="shared" si="3"/>
        <v>16</v>
      </c>
      <c r="H10" s="1524">
        <v>16</v>
      </c>
      <c r="I10" s="1524">
        <v>0</v>
      </c>
      <c r="J10" s="1523">
        <f t="shared" si="4"/>
        <v>0</v>
      </c>
      <c r="K10" s="1524">
        <v>0</v>
      </c>
      <c r="L10" s="1525">
        <v>0</v>
      </c>
    </row>
    <row r="11" spans="1:13" ht="64.95" customHeight="1" thickBot="1">
      <c r="A11" s="1566" t="s">
        <v>1071</v>
      </c>
      <c r="B11" s="1523">
        <f t="shared" si="0"/>
        <v>30</v>
      </c>
      <c r="C11" s="1523">
        <f t="shared" si="1"/>
        <v>30</v>
      </c>
      <c r="D11" s="1523">
        <f t="shared" si="2"/>
        <v>0</v>
      </c>
      <c r="E11" s="1524">
        <v>0</v>
      </c>
      <c r="F11" s="1524">
        <v>0</v>
      </c>
      <c r="G11" s="1523">
        <f t="shared" si="3"/>
        <v>30</v>
      </c>
      <c r="H11" s="1524">
        <v>30</v>
      </c>
      <c r="I11" s="1524">
        <v>0</v>
      </c>
      <c r="J11" s="1523">
        <f t="shared" si="4"/>
        <v>0</v>
      </c>
      <c r="K11" s="1524">
        <v>0</v>
      </c>
      <c r="L11" s="1525">
        <v>0</v>
      </c>
    </row>
    <row r="12" spans="1:13" ht="25.2" customHeight="1">
      <c r="A12" s="1826" t="s">
        <v>1086</v>
      </c>
      <c r="B12" s="1826"/>
      <c r="C12" s="1826"/>
      <c r="D12" s="1826"/>
      <c r="E12" s="1826"/>
      <c r="F12" s="1826"/>
      <c r="G12" s="1826"/>
      <c r="H12" s="1826"/>
      <c r="I12" s="1826"/>
      <c r="J12" s="1826"/>
      <c r="K12" s="1826"/>
      <c r="L12" s="1826"/>
    </row>
    <row r="13" spans="1:13" ht="25.2" customHeight="1">
      <c r="A13" s="1826" t="s">
        <v>1087</v>
      </c>
      <c r="B13" s="1826"/>
      <c r="C13" s="1826"/>
      <c r="D13" s="1826"/>
      <c r="E13" s="1826"/>
      <c r="F13" s="1826"/>
      <c r="G13" s="1826"/>
      <c r="H13" s="1826"/>
      <c r="I13" s="1826"/>
      <c r="J13" s="1826"/>
      <c r="K13" s="1826"/>
      <c r="L13" s="1826"/>
    </row>
    <row r="14" spans="1:13" ht="25.2" customHeight="1">
      <c r="A14" s="117"/>
      <c r="B14" s="117"/>
      <c r="C14" s="117"/>
      <c r="D14" s="117"/>
      <c r="E14" s="117"/>
      <c r="F14" s="117"/>
      <c r="G14" s="117"/>
      <c r="H14" s="117"/>
      <c r="I14" s="117"/>
      <c r="J14" s="117"/>
      <c r="K14" s="117"/>
      <c r="L14" s="128" t="s">
        <v>2149</v>
      </c>
    </row>
    <row r="15" spans="1:13" ht="19.95" customHeight="1">
      <c r="A15" s="1826" t="s">
        <v>1074</v>
      </c>
      <c r="B15" s="1826"/>
      <c r="C15" s="1826"/>
      <c r="D15" s="1826"/>
      <c r="E15" s="1826"/>
      <c r="F15" s="1826"/>
      <c r="G15" s="1826"/>
      <c r="H15" s="1826"/>
      <c r="I15" s="1826"/>
      <c r="J15" s="1826"/>
      <c r="K15" s="1826"/>
      <c r="L15" s="1826"/>
    </row>
    <row r="16" spans="1:13" ht="19.95" customHeight="1">
      <c r="A16" s="118" t="s">
        <v>1075</v>
      </c>
      <c r="B16" s="1826" t="s">
        <v>1076</v>
      </c>
      <c r="C16" s="1826"/>
      <c r="D16" s="1826"/>
      <c r="E16" s="1826"/>
      <c r="F16" s="1826"/>
      <c r="G16" s="1826"/>
      <c r="H16" s="1826"/>
      <c r="I16" s="1826"/>
      <c r="J16" s="1826"/>
      <c r="K16" s="1826"/>
      <c r="L16" s="1826"/>
    </row>
    <row r="17" spans="1:12" ht="19.95" customHeight="1">
      <c r="A17" s="118"/>
      <c r="B17" s="1826" t="s">
        <v>1077</v>
      </c>
      <c r="C17" s="1826"/>
      <c r="D17" s="1826"/>
      <c r="E17" s="1826"/>
      <c r="F17" s="1826"/>
      <c r="G17" s="1826"/>
      <c r="H17" s="1826"/>
      <c r="I17" s="1826"/>
      <c r="J17" s="1826"/>
      <c r="K17" s="1826"/>
      <c r="L17" s="1826"/>
    </row>
    <row r="18" spans="1:12" ht="19.95" customHeight="1">
      <c r="A18" s="118"/>
      <c r="B18" s="1826" t="s">
        <v>1078</v>
      </c>
      <c r="C18" s="1826"/>
      <c r="D18" s="1826"/>
      <c r="E18" s="1826"/>
      <c r="F18" s="1826"/>
      <c r="G18" s="1826"/>
      <c r="H18" s="1826"/>
      <c r="I18" s="1826"/>
      <c r="J18" s="1826"/>
      <c r="K18" s="1826"/>
      <c r="L18" s="1826"/>
    </row>
    <row r="19" spans="1:12" ht="25.2" customHeight="1"/>
  </sheetData>
  <sheetProtection formatCells="0" formatColumns="0" formatRows="0" selectLockedCells="1"/>
  <mergeCells count="19">
    <mergeCell ref="B16:L16"/>
    <mergeCell ref="B17:L17"/>
    <mergeCell ref="B18:L18"/>
    <mergeCell ref="D6:F6"/>
    <mergeCell ref="G6:I6"/>
    <mergeCell ref="J6:L6"/>
    <mergeCell ref="A12:L12"/>
    <mergeCell ref="A13:L13"/>
    <mergeCell ref="A15:L15"/>
    <mergeCell ref="A5:A7"/>
    <mergeCell ref="B5:B7"/>
    <mergeCell ref="C5:I5"/>
    <mergeCell ref="J5:L5"/>
    <mergeCell ref="C6:C7"/>
    <mergeCell ref="K1:L1"/>
    <mergeCell ref="B2:C2"/>
    <mergeCell ref="K2:L2"/>
    <mergeCell ref="A3:L3"/>
    <mergeCell ref="E4:H4"/>
  </mergeCells>
  <phoneticPr fontId="13" type="noConversion"/>
  <hyperlinks>
    <hyperlink ref="M1" location="預告統計資料發布時間表!A1" display="回發布時間表" xr:uid="{4783AB23-FC7D-470E-889F-FF6D6C206478}"/>
  </hyperlinks>
  <printOptions horizontalCentered="1"/>
  <pageMargins left="0.39370078740157483" right="0.39370078740157483" top="0.59055118110236227" bottom="0.59055118110236227" header="0.51181102362204722" footer="0.51181102362204722"/>
  <pageSetup paperSize="9" scale="66" firstPageNumber="0" orientation="landscape"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FDA39-0AEF-48BE-B797-BE4C568A40E7}">
  <sheetPr>
    <tabColor rgb="FFFF3300"/>
    <pageSetUpPr fitToPage="1"/>
  </sheetPr>
  <dimension ref="A1:M224"/>
  <sheetViews>
    <sheetView view="pageLayout" zoomScale="70" zoomScaleNormal="75" zoomScaleSheetLayoutView="75" zoomScalePageLayoutView="70" workbookViewId="0">
      <selection activeCell="B8" sqref="B8:L11"/>
    </sheetView>
  </sheetViews>
  <sheetFormatPr defaultColWidth="9" defaultRowHeight="15.6"/>
  <cols>
    <col min="1" max="1" width="12.21875" style="161" customWidth="1"/>
    <col min="2" max="3" width="11" style="161" customWidth="1"/>
    <col min="4" max="6" width="11" style="170" customWidth="1"/>
    <col min="7" max="10" width="11" style="161" customWidth="1"/>
    <col min="11" max="11" width="11.44140625" style="161" customWidth="1"/>
    <col min="12" max="12" width="15.21875" style="161" customWidth="1"/>
    <col min="13" max="256" width="9" style="161"/>
    <col min="257" max="257" width="12.21875" style="161" customWidth="1"/>
    <col min="258" max="266" width="11" style="161" customWidth="1"/>
    <col min="267" max="267" width="11.44140625" style="161" customWidth="1"/>
    <col min="268" max="268" width="15.21875" style="161" customWidth="1"/>
    <col min="269" max="512" width="9" style="161"/>
    <col min="513" max="513" width="12.21875" style="161" customWidth="1"/>
    <col min="514" max="522" width="11" style="161" customWidth="1"/>
    <col min="523" max="523" width="11.44140625" style="161" customWidth="1"/>
    <col min="524" max="524" width="15.21875" style="161" customWidth="1"/>
    <col min="525" max="768" width="9" style="161"/>
    <col min="769" max="769" width="12.21875" style="161" customWidth="1"/>
    <col min="770" max="778" width="11" style="161" customWidth="1"/>
    <col min="779" max="779" width="11.44140625" style="161" customWidth="1"/>
    <col min="780" max="780" width="15.21875" style="161" customWidth="1"/>
    <col min="781" max="1024" width="9" style="161"/>
    <col min="1025" max="1025" width="12.21875" style="161" customWidth="1"/>
    <col min="1026" max="1034" width="11" style="161" customWidth="1"/>
    <col min="1035" max="1035" width="11.44140625" style="161" customWidth="1"/>
    <col min="1036" max="1036" width="15.21875" style="161" customWidth="1"/>
    <col min="1037" max="1280" width="9" style="161"/>
    <col min="1281" max="1281" width="12.21875" style="161" customWidth="1"/>
    <col min="1282" max="1290" width="11" style="161" customWidth="1"/>
    <col min="1291" max="1291" width="11.44140625" style="161" customWidth="1"/>
    <col min="1292" max="1292" width="15.21875" style="161" customWidth="1"/>
    <col min="1293" max="1536" width="9" style="161"/>
    <col min="1537" max="1537" width="12.21875" style="161" customWidth="1"/>
    <col min="1538" max="1546" width="11" style="161" customWidth="1"/>
    <col min="1547" max="1547" width="11.44140625" style="161" customWidth="1"/>
    <col min="1548" max="1548" width="15.21875" style="161" customWidth="1"/>
    <col min="1549" max="1792" width="9" style="161"/>
    <col min="1793" max="1793" width="12.21875" style="161" customWidth="1"/>
    <col min="1794" max="1802" width="11" style="161" customWidth="1"/>
    <col min="1803" max="1803" width="11.44140625" style="161" customWidth="1"/>
    <col min="1804" max="1804" width="15.21875" style="161" customWidth="1"/>
    <col min="1805" max="2048" width="9" style="161"/>
    <col min="2049" max="2049" width="12.21875" style="161" customWidth="1"/>
    <col min="2050" max="2058" width="11" style="161" customWidth="1"/>
    <col min="2059" max="2059" width="11.44140625" style="161" customWidth="1"/>
    <col min="2060" max="2060" width="15.21875" style="161" customWidth="1"/>
    <col min="2061" max="2304" width="9" style="161"/>
    <col min="2305" max="2305" width="12.21875" style="161" customWidth="1"/>
    <col min="2306" max="2314" width="11" style="161" customWidth="1"/>
    <col min="2315" max="2315" width="11.44140625" style="161" customWidth="1"/>
    <col min="2316" max="2316" width="15.21875" style="161" customWidth="1"/>
    <col min="2317" max="2560" width="9" style="161"/>
    <col min="2561" max="2561" width="12.21875" style="161" customWidth="1"/>
    <col min="2562" max="2570" width="11" style="161" customWidth="1"/>
    <col min="2571" max="2571" width="11.44140625" style="161" customWidth="1"/>
    <col min="2572" max="2572" width="15.21875" style="161" customWidth="1"/>
    <col min="2573" max="2816" width="9" style="161"/>
    <col min="2817" max="2817" width="12.21875" style="161" customWidth="1"/>
    <col min="2818" max="2826" width="11" style="161" customWidth="1"/>
    <col min="2827" max="2827" width="11.44140625" style="161" customWidth="1"/>
    <col min="2828" max="2828" width="15.21875" style="161" customWidth="1"/>
    <col min="2829" max="3072" width="9" style="161"/>
    <col min="3073" max="3073" width="12.21875" style="161" customWidth="1"/>
    <col min="3074" max="3082" width="11" style="161" customWidth="1"/>
    <col min="3083" max="3083" width="11.44140625" style="161" customWidth="1"/>
    <col min="3084" max="3084" width="15.21875" style="161" customWidth="1"/>
    <col min="3085" max="3328" width="9" style="161"/>
    <col min="3329" max="3329" width="12.21875" style="161" customWidth="1"/>
    <col min="3330" max="3338" width="11" style="161" customWidth="1"/>
    <col min="3339" max="3339" width="11.44140625" style="161" customWidth="1"/>
    <col min="3340" max="3340" width="15.21875" style="161" customWidth="1"/>
    <col min="3341" max="3584" width="9" style="161"/>
    <col min="3585" max="3585" width="12.21875" style="161" customWidth="1"/>
    <col min="3586" max="3594" width="11" style="161" customWidth="1"/>
    <col min="3595" max="3595" width="11.44140625" style="161" customWidth="1"/>
    <col min="3596" max="3596" width="15.21875" style="161" customWidth="1"/>
    <col min="3597" max="3840" width="9" style="161"/>
    <col min="3841" max="3841" width="12.21875" style="161" customWidth="1"/>
    <col min="3842" max="3850" width="11" style="161" customWidth="1"/>
    <col min="3851" max="3851" width="11.44140625" style="161" customWidth="1"/>
    <col min="3852" max="3852" width="15.21875" style="161" customWidth="1"/>
    <col min="3853" max="4096" width="9" style="161"/>
    <col min="4097" max="4097" width="12.21875" style="161" customWidth="1"/>
    <col min="4098" max="4106" width="11" style="161" customWidth="1"/>
    <col min="4107" max="4107" width="11.44140625" style="161" customWidth="1"/>
    <col min="4108" max="4108" width="15.21875" style="161" customWidth="1"/>
    <col min="4109" max="4352" width="9" style="161"/>
    <col min="4353" max="4353" width="12.21875" style="161" customWidth="1"/>
    <col min="4354" max="4362" width="11" style="161" customWidth="1"/>
    <col min="4363" max="4363" width="11.44140625" style="161" customWidth="1"/>
    <col min="4364" max="4364" width="15.21875" style="161" customWidth="1"/>
    <col min="4365" max="4608" width="9" style="161"/>
    <col min="4609" max="4609" width="12.21875" style="161" customWidth="1"/>
    <col min="4610" max="4618" width="11" style="161" customWidth="1"/>
    <col min="4619" max="4619" width="11.44140625" style="161" customWidth="1"/>
    <col min="4620" max="4620" width="15.21875" style="161" customWidth="1"/>
    <col min="4621" max="4864" width="9" style="161"/>
    <col min="4865" max="4865" width="12.21875" style="161" customWidth="1"/>
    <col min="4866" max="4874" width="11" style="161" customWidth="1"/>
    <col min="4875" max="4875" width="11.44140625" style="161" customWidth="1"/>
    <col min="4876" max="4876" width="15.21875" style="161" customWidth="1"/>
    <col min="4877" max="5120" width="9" style="161"/>
    <col min="5121" max="5121" width="12.21875" style="161" customWidth="1"/>
    <col min="5122" max="5130" width="11" style="161" customWidth="1"/>
    <col min="5131" max="5131" width="11.44140625" style="161" customWidth="1"/>
    <col min="5132" max="5132" width="15.21875" style="161" customWidth="1"/>
    <col min="5133" max="5376" width="9" style="161"/>
    <col min="5377" max="5377" width="12.21875" style="161" customWidth="1"/>
    <col min="5378" max="5386" width="11" style="161" customWidth="1"/>
    <col min="5387" max="5387" width="11.44140625" style="161" customWidth="1"/>
    <col min="5388" max="5388" width="15.21875" style="161" customWidth="1"/>
    <col min="5389" max="5632" width="9" style="161"/>
    <col min="5633" max="5633" width="12.21875" style="161" customWidth="1"/>
    <col min="5634" max="5642" width="11" style="161" customWidth="1"/>
    <col min="5643" max="5643" width="11.44140625" style="161" customWidth="1"/>
    <col min="5644" max="5644" width="15.21875" style="161" customWidth="1"/>
    <col min="5645" max="5888" width="9" style="161"/>
    <col min="5889" max="5889" width="12.21875" style="161" customWidth="1"/>
    <col min="5890" max="5898" width="11" style="161" customWidth="1"/>
    <col min="5899" max="5899" width="11.44140625" style="161" customWidth="1"/>
    <col min="5900" max="5900" width="15.21875" style="161" customWidth="1"/>
    <col min="5901" max="6144" width="9" style="161"/>
    <col min="6145" max="6145" width="12.21875" style="161" customWidth="1"/>
    <col min="6146" max="6154" width="11" style="161" customWidth="1"/>
    <col min="6155" max="6155" width="11.44140625" style="161" customWidth="1"/>
    <col min="6156" max="6156" width="15.21875" style="161" customWidth="1"/>
    <col min="6157" max="6400" width="9" style="161"/>
    <col min="6401" max="6401" width="12.21875" style="161" customWidth="1"/>
    <col min="6402" max="6410" width="11" style="161" customWidth="1"/>
    <col min="6411" max="6411" width="11.44140625" style="161" customWidth="1"/>
    <col min="6412" max="6412" width="15.21875" style="161" customWidth="1"/>
    <col min="6413" max="6656" width="9" style="161"/>
    <col min="6657" max="6657" width="12.21875" style="161" customWidth="1"/>
    <col min="6658" max="6666" width="11" style="161" customWidth="1"/>
    <col min="6667" max="6667" width="11.44140625" style="161" customWidth="1"/>
    <col min="6668" max="6668" width="15.21875" style="161" customWidth="1"/>
    <col min="6669" max="6912" width="9" style="161"/>
    <col min="6913" max="6913" width="12.21875" style="161" customWidth="1"/>
    <col min="6914" max="6922" width="11" style="161" customWidth="1"/>
    <col min="6923" max="6923" width="11.44140625" style="161" customWidth="1"/>
    <col min="6924" max="6924" width="15.21875" style="161" customWidth="1"/>
    <col min="6925" max="7168" width="9" style="161"/>
    <col min="7169" max="7169" width="12.21875" style="161" customWidth="1"/>
    <col min="7170" max="7178" width="11" style="161" customWidth="1"/>
    <col min="7179" max="7179" width="11.44140625" style="161" customWidth="1"/>
    <col min="7180" max="7180" width="15.21875" style="161" customWidth="1"/>
    <col min="7181" max="7424" width="9" style="161"/>
    <col min="7425" max="7425" width="12.21875" style="161" customWidth="1"/>
    <col min="7426" max="7434" width="11" style="161" customWidth="1"/>
    <col min="7435" max="7435" width="11.44140625" style="161" customWidth="1"/>
    <col min="7436" max="7436" width="15.21875" style="161" customWidth="1"/>
    <col min="7437" max="7680" width="9" style="161"/>
    <col min="7681" max="7681" width="12.21875" style="161" customWidth="1"/>
    <col min="7682" max="7690" width="11" style="161" customWidth="1"/>
    <col min="7691" max="7691" width="11.44140625" style="161" customWidth="1"/>
    <col min="7692" max="7692" width="15.21875" style="161" customWidth="1"/>
    <col min="7693" max="7936" width="9" style="161"/>
    <col min="7937" max="7937" width="12.21875" style="161" customWidth="1"/>
    <col min="7938" max="7946" width="11" style="161" customWidth="1"/>
    <col min="7947" max="7947" width="11.44140625" style="161" customWidth="1"/>
    <col min="7948" max="7948" width="15.21875" style="161" customWidth="1"/>
    <col min="7949" max="8192" width="9" style="161"/>
    <col min="8193" max="8193" width="12.21875" style="161" customWidth="1"/>
    <col min="8194" max="8202" width="11" style="161" customWidth="1"/>
    <col min="8203" max="8203" width="11.44140625" style="161" customWidth="1"/>
    <col min="8204" max="8204" width="15.21875" style="161" customWidth="1"/>
    <col min="8205" max="8448" width="9" style="161"/>
    <col min="8449" max="8449" width="12.21875" style="161" customWidth="1"/>
    <col min="8450" max="8458" width="11" style="161" customWidth="1"/>
    <col min="8459" max="8459" width="11.44140625" style="161" customWidth="1"/>
    <col min="8460" max="8460" width="15.21875" style="161" customWidth="1"/>
    <col min="8461" max="8704" width="9" style="161"/>
    <col min="8705" max="8705" width="12.21875" style="161" customWidth="1"/>
    <col min="8706" max="8714" width="11" style="161" customWidth="1"/>
    <col min="8715" max="8715" width="11.44140625" style="161" customWidth="1"/>
    <col min="8716" max="8716" width="15.21875" style="161" customWidth="1"/>
    <col min="8717" max="8960" width="9" style="161"/>
    <col min="8961" max="8961" width="12.21875" style="161" customWidth="1"/>
    <col min="8962" max="8970" width="11" style="161" customWidth="1"/>
    <col min="8971" max="8971" width="11.44140625" style="161" customWidth="1"/>
    <col min="8972" max="8972" width="15.21875" style="161" customWidth="1"/>
    <col min="8973" max="9216" width="9" style="161"/>
    <col min="9217" max="9217" width="12.21875" style="161" customWidth="1"/>
    <col min="9218" max="9226" width="11" style="161" customWidth="1"/>
    <col min="9227" max="9227" width="11.44140625" style="161" customWidth="1"/>
    <col min="9228" max="9228" width="15.21875" style="161" customWidth="1"/>
    <col min="9229" max="9472" width="9" style="161"/>
    <col min="9473" max="9473" width="12.21875" style="161" customWidth="1"/>
    <col min="9474" max="9482" width="11" style="161" customWidth="1"/>
    <col min="9483" max="9483" width="11.44140625" style="161" customWidth="1"/>
    <col min="9484" max="9484" width="15.21875" style="161" customWidth="1"/>
    <col min="9485" max="9728" width="9" style="161"/>
    <col min="9729" max="9729" width="12.21875" style="161" customWidth="1"/>
    <col min="9730" max="9738" width="11" style="161" customWidth="1"/>
    <col min="9739" max="9739" width="11.44140625" style="161" customWidth="1"/>
    <col min="9740" max="9740" width="15.21875" style="161" customWidth="1"/>
    <col min="9741" max="9984" width="9" style="161"/>
    <col min="9985" max="9985" width="12.21875" style="161" customWidth="1"/>
    <col min="9986" max="9994" width="11" style="161" customWidth="1"/>
    <col min="9995" max="9995" width="11.44140625" style="161" customWidth="1"/>
    <col min="9996" max="9996" width="15.21875" style="161" customWidth="1"/>
    <col min="9997" max="10240" width="9" style="161"/>
    <col min="10241" max="10241" width="12.21875" style="161" customWidth="1"/>
    <col min="10242" max="10250" width="11" style="161" customWidth="1"/>
    <col min="10251" max="10251" width="11.44140625" style="161" customWidth="1"/>
    <col min="10252" max="10252" width="15.21875" style="161" customWidth="1"/>
    <col min="10253" max="10496" width="9" style="161"/>
    <col min="10497" max="10497" width="12.21875" style="161" customWidth="1"/>
    <col min="10498" max="10506" width="11" style="161" customWidth="1"/>
    <col min="10507" max="10507" width="11.44140625" style="161" customWidth="1"/>
    <col min="10508" max="10508" width="15.21875" style="161" customWidth="1"/>
    <col min="10509" max="10752" width="9" style="161"/>
    <col min="10753" max="10753" width="12.21875" style="161" customWidth="1"/>
    <col min="10754" max="10762" width="11" style="161" customWidth="1"/>
    <col min="10763" max="10763" width="11.44140625" style="161" customWidth="1"/>
    <col min="10764" max="10764" width="15.21875" style="161" customWidth="1"/>
    <col min="10765" max="11008" width="9" style="161"/>
    <col min="11009" max="11009" width="12.21875" style="161" customWidth="1"/>
    <col min="11010" max="11018" width="11" style="161" customWidth="1"/>
    <col min="11019" max="11019" width="11.44140625" style="161" customWidth="1"/>
    <col min="11020" max="11020" width="15.21875" style="161" customWidth="1"/>
    <col min="11021" max="11264" width="9" style="161"/>
    <col min="11265" max="11265" width="12.21875" style="161" customWidth="1"/>
    <col min="11266" max="11274" width="11" style="161" customWidth="1"/>
    <col min="11275" max="11275" width="11.44140625" style="161" customWidth="1"/>
    <col min="11276" max="11276" width="15.21875" style="161" customWidth="1"/>
    <col min="11277" max="11520" width="9" style="161"/>
    <col min="11521" max="11521" width="12.21875" style="161" customWidth="1"/>
    <col min="11522" max="11530" width="11" style="161" customWidth="1"/>
    <col min="11531" max="11531" width="11.44140625" style="161" customWidth="1"/>
    <col min="11532" max="11532" width="15.21875" style="161" customWidth="1"/>
    <col min="11533" max="11776" width="9" style="161"/>
    <col min="11777" max="11777" width="12.21875" style="161" customWidth="1"/>
    <col min="11778" max="11786" width="11" style="161" customWidth="1"/>
    <col min="11787" max="11787" width="11.44140625" style="161" customWidth="1"/>
    <col min="11788" max="11788" width="15.21875" style="161" customWidth="1"/>
    <col min="11789" max="12032" width="9" style="161"/>
    <col min="12033" max="12033" width="12.21875" style="161" customWidth="1"/>
    <col min="12034" max="12042" width="11" style="161" customWidth="1"/>
    <col min="12043" max="12043" width="11.44140625" style="161" customWidth="1"/>
    <col min="12044" max="12044" width="15.21875" style="161" customWidth="1"/>
    <col min="12045" max="12288" width="9" style="161"/>
    <col min="12289" max="12289" width="12.21875" style="161" customWidth="1"/>
    <col min="12290" max="12298" width="11" style="161" customWidth="1"/>
    <col min="12299" max="12299" width="11.44140625" style="161" customWidth="1"/>
    <col min="12300" max="12300" width="15.21875" style="161" customWidth="1"/>
    <col min="12301" max="12544" width="9" style="161"/>
    <col min="12545" max="12545" width="12.21875" style="161" customWidth="1"/>
    <col min="12546" max="12554" width="11" style="161" customWidth="1"/>
    <col min="12555" max="12555" width="11.44140625" style="161" customWidth="1"/>
    <col min="12556" max="12556" width="15.21875" style="161" customWidth="1"/>
    <col min="12557" max="12800" width="9" style="161"/>
    <col min="12801" max="12801" width="12.21875" style="161" customWidth="1"/>
    <col min="12802" max="12810" width="11" style="161" customWidth="1"/>
    <col min="12811" max="12811" width="11.44140625" style="161" customWidth="1"/>
    <col min="12812" max="12812" width="15.21875" style="161" customWidth="1"/>
    <col min="12813" max="13056" width="9" style="161"/>
    <col min="13057" max="13057" width="12.21875" style="161" customWidth="1"/>
    <col min="13058" max="13066" width="11" style="161" customWidth="1"/>
    <col min="13067" max="13067" width="11.44140625" style="161" customWidth="1"/>
    <col min="13068" max="13068" width="15.21875" style="161" customWidth="1"/>
    <col min="13069" max="13312" width="9" style="161"/>
    <col min="13313" max="13313" width="12.21875" style="161" customWidth="1"/>
    <col min="13314" max="13322" width="11" style="161" customWidth="1"/>
    <col min="13323" max="13323" width="11.44140625" style="161" customWidth="1"/>
    <col min="13324" max="13324" width="15.21875" style="161" customWidth="1"/>
    <col min="13325" max="13568" width="9" style="161"/>
    <col min="13569" max="13569" width="12.21875" style="161" customWidth="1"/>
    <col min="13570" max="13578" width="11" style="161" customWidth="1"/>
    <col min="13579" max="13579" width="11.44140625" style="161" customWidth="1"/>
    <col min="13580" max="13580" width="15.21875" style="161" customWidth="1"/>
    <col min="13581" max="13824" width="9" style="161"/>
    <col min="13825" max="13825" width="12.21875" style="161" customWidth="1"/>
    <col min="13826" max="13834" width="11" style="161" customWidth="1"/>
    <col min="13835" max="13835" width="11.44140625" style="161" customWidth="1"/>
    <col min="13836" max="13836" width="15.21875" style="161" customWidth="1"/>
    <col min="13837" max="14080" width="9" style="161"/>
    <col min="14081" max="14081" width="12.21875" style="161" customWidth="1"/>
    <col min="14082" max="14090" width="11" style="161" customWidth="1"/>
    <col min="14091" max="14091" width="11.44140625" style="161" customWidth="1"/>
    <col min="14092" max="14092" width="15.21875" style="161" customWidth="1"/>
    <col min="14093" max="14336" width="9" style="161"/>
    <col min="14337" max="14337" width="12.21875" style="161" customWidth="1"/>
    <col min="14338" max="14346" width="11" style="161" customWidth="1"/>
    <col min="14347" max="14347" width="11.44140625" style="161" customWidth="1"/>
    <col min="14348" max="14348" width="15.21875" style="161" customWidth="1"/>
    <col min="14349" max="14592" width="9" style="161"/>
    <col min="14593" max="14593" width="12.21875" style="161" customWidth="1"/>
    <col min="14594" max="14602" width="11" style="161" customWidth="1"/>
    <col min="14603" max="14603" width="11.44140625" style="161" customWidth="1"/>
    <col min="14604" max="14604" width="15.21875" style="161" customWidth="1"/>
    <col min="14605" max="14848" width="9" style="161"/>
    <col min="14849" max="14849" width="12.21875" style="161" customWidth="1"/>
    <col min="14850" max="14858" width="11" style="161" customWidth="1"/>
    <col min="14859" max="14859" width="11.44140625" style="161" customWidth="1"/>
    <col min="14860" max="14860" width="15.21875" style="161" customWidth="1"/>
    <col min="14861" max="15104" width="9" style="161"/>
    <col min="15105" max="15105" width="12.21875" style="161" customWidth="1"/>
    <col min="15106" max="15114" width="11" style="161" customWidth="1"/>
    <col min="15115" max="15115" width="11.44140625" style="161" customWidth="1"/>
    <col min="15116" max="15116" width="15.21875" style="161" customWidth="1"/>
    <col min="15117" max="15360" width="9" style="161"/>
    <col min="15361" max="15361" width="12.21875" style="161" customWidth="1"/>
    <col min="15362" max="15370" width="11" style="161" customWidth="1"/>
    <col min="15371" max="15371" width="11.44140625" style="161" customWidth="1"/>
    <col min="15372" max="15372" width="15.21875" style="161" customWidth="1"/>
    <col min="15373" max="15616" width="9" style="161"/>
    <col min="15617" max="15617" width="12.21875" style="161" customWidth="1"/>
    <col min="15618" max="15626" width="11" style="161" customWidth="1"/>
    <col min="15627" max="15627" width="11.44140625" style="161" customWidth="1"/>
    <col min="15628" max="15628" width="15.21875" style="161" customWidth="1"/>
    <col min="15629" max="15872" width="9" style="161"/>
    <col min="15873" max="15873" width="12.21875" style="161" customWidth="1"/>
    <col min="15874" max="15882" width="11" style="161" customWidth="1"/>
    <col min="15883" max="15883" width="11.44140625" style="161" customWidth="1"/>
    <col min="15884" max="15884" width="15.21875" style="161" customWidth="1"/>
    <col min="15885" max="16128" width="9" style="161"/>
    <col min="16129" max="16129" width="12.21875" style="161" customWidth="1"/>
    <col min="16130" max="16138" width="11" style="161" customWidth="1"/>
    <col min="16139" max="16139" width="11.44140625" style="161" customWidth="1"/>
    <col min="16140" max="16140" width="15.21875" style="161" customWidth="1"/>
    <col min="16141" max="16384" width="9" style="161"/>
  </cols>
  <sheetData>
    <row r="1" spans="1:13" s="155" customFormat="1" ht="43.95" customHeight="1">
      <c r="A1" s="153" t="s">
        <v>1088</v>
      </c>
      <c r="B1" s="306"/>
      <c r="C1" s="314"/>
      <c r="D1" s="306"/>
      <c r="E1" s="306"/>
      <c r="F1" s="306"/>
      <c r="G1" s="314"/>
      <c r="H1" s="314"/>
      <c r="I1" s="1850" t="s">
        <v>871</v>
      </c>
      <c r="J1" s="1850"/>
      <c r="K1" s="1867" t="s">
        <v>2393</v>
      </c>
      <c r="L1" s="1868"/>
      <c r="M1" s="147" t="s">
        <v>873</v>
      </c>
    </row>
    <row r="2" spans="1:13" s="155" customFormat="1" ht="21" customHeight="1">
      <c r="A2" s="153" t="s">
        <v>2374</v>
      </c>
      <c r="B2" s="156" t="s">
        <v>2375</v>
      </c>
      <c r="C2" s="314"/>
      <c r="D2" s="311"/>
      <c r="E2" s="311"/>
      <c r="F2" s="311"/>
      <c r="G2" s="156"/>
      <c r="H2" s="314"/>
      <c r="I2" s="1850" t="s">
        <v>1156</v>
      </c>
      <c r="J2" s="1850"/>
      <c r="K2" s="1850" t="s">
        <v>2394</v>
      </c>
      <c r="L2" s="1850"/>
    </row>
    <row r="3" spans="1:13" s="160" customFormat="1" ht="37.5" customHeight="1">
      <c r="A3" s="1854" t="s">
        <v>2395</v>
      </c>
      <c r="B3" s="1854"/>
      <c r="C3" s="1854"/>
      <c r="D3" s="1854"/>
      <c r="E3" s="1854"/>
      <c r="F3" s="1854"/>
      <c r="G3" s="1854"/>
      <c r="H3" s="1854"/>
      <c r="I3" s="1854"/>
      <c r="J3" s="1854"/>
      <c r="K3" s="1854"/>
      <c r="L3" s="1854"/>
    </row>
    <row r="4" spans="1:13" ht="21" customHeight="1" thickBot="1">
      <c r="A4" s="1866" t="s">
        <v>2433</v>
      </c>
      <c r="B4" s="1866"/>
      <c r="C4" s="1866"/>
      <c r="D4" s="1866"/>
      <c r="E4" s="1866"/>
      <c r="F4" s="1866"/>
      <c r="G4" s="1866"/>
      <c r="H4" s="1866"/>
      <c r="I4" s="1866"/>
      <c r="J4" s="1866"/>
      <c r="K4" s="1866"/>
      <c r="L4" s="1866"/>
    </row>
    <row r="5" spans="1:13" s="164" customFormat="1" ht="37.35" customHeight="1">
      <c r="A5" s="1835" t="s">
        <v>2379</v>
      </c>
      <c r="B5" s="1863" t="s">
        <v>1428</v>
      </c>
      <c r="C5" s="1841" t="s">
        <v>2380</v>
      </c>
      <c r="D5" s="1842"/>
      <c r="E5" s="1842"/>
      <c r="F5" s="1842"/>
      <c r="G5" s="1842"/>
      <c r="H5" s="1842"/>
      <c r="I5" s="1842"/>
      <c r="J5" s="1843" t="s">
        <v>2381</v>
      </c>
      <c r="K5" s="1844"/>
      <c r="L5" s="1844"/>
    </row>
    <row r="6" spans="1:13" s="164" customFormat="1" ht="37.35" customHeight="1">
      <c r="A6" s="1836"/>
      <c r="B6" s="1864"/>
      <c r="C6" s="1845" t="s">
        <v>1032</v>
      </c>
      <c r="D6" s="1847" t="s">
        <v>2382</v>
      </c>
      <c r="E6" s="1847"/>
      <c r="F6" s="1847"/>
      <c r="G6" s="1847" t="s">
        <v>2383</v>
      </c>
      <c r="H6" s="1847"/>
      <c r="I6" s="1847"/>
      <c r="J6" s="1847" t="s">
        <v>2384</v>
      </c>
      <c r="K6" s="1847"/>
      <c r="L6" s="1848"/>
    </row>
    <row r="7" spans="1:13" s="164" customFormat="1" ht="37.35" customHeight="1" thickBot="1">
      <c r="A7" s="1837"/>
      <c r="B7" s="1865"/>
      <c r="C7" s="1846"/>
      <c r="D7" s="1431" t="s">
        <v>1100</v>
      </c>
      <c r="E7" s="1431" t="s">
        <v>2385</v>
      </c>
      <c r="F7" s="1431" t="s">
        <v>2386</v>
      </c>
      <c r="G7" s="1431" t="s">
        <v>1100</v>
      </c>
      <c r="H7" s="1431" t="s">
        <v>2385</v>
      </c>
      <c r="I7" s="1431" t="s">
        <v>2386</v>
      </c>
      <c r="J7" s="1431" t="s">
        <v>1100</v>
      </c>
      <c r="K7" s="1431" t="s">
        <v>2385</v>
      </c>
      <c r="L7" s="1522" t="s">
        <v>2386</v>
      </c>
    </row>
    <row r="8" spans="1:13" s="164" customFormat="1" ht="44.25" customHeight="1" thickBot="1">
      <c r="A8" s="1432" t="s">
        <v>2042</v>
      </c>
      <c r="B8" s="1523">
        <f>C8+J8</f>
        <v>46</v>
      </c>
      <c r="C8" s="1523">
        <f>D8+G8</f>
        <v>46</v>
      </c>
      <c r="D8" s="1523">
        <f>SUM(E8:F8)</f>
        <v>0</v>
      </c>
      <c r="E8" s="1524">
        <v>0</v>
      </c>
      <c r="F8" s="1524">
        <v>0</v>
      </c>
      <c r="G8" s="1523">
        <f>SUM(H8:I8)</f>
        <v>46</v>
      </c>
      <c r="H8" s="1524">
        <v>46</v>
      </c>
      <c r="I8" s="1524">
        <v>0</v>
      </c>
      <c r="J8" s="1523">
        <f>SUM(K8:L8)</f>
        <v>0</v>
      </c>
      <c r="K8" s="1524">
        <v>0</v>
      </c>
      <c r="L8" s="1525">
        <v>0</v>
      </c>
    </row>
    <row r="9" spans="1:13" s="164" customFormat="1" ht="44.25" customHeight="1" thickBot="1">
      <c r="A9" s="1433" t="s">
        <v>2387</v>
      </c>
      <c r="B9" s="1523">
        <f t="shared" ref="B9:B11" si="0">C9+J9</f>
        <v>0</v>
      </c>
      <c r="C9" s="1523">
        <f t="shared" ref="C9:C11" si="1">D9+G9</f>
        <v>0</v>
      </c>
      <c r="D9" s="1523">
        <f t="shared" ref="D9:D11" si="2">SUM(E9:F9)</f>
        <v>0</v>
      </c>
      <c r="E9" s="1524">
        <v>0</v>
      </c>
      <c r="F9" s="1524">
        <v>0</v>
      </c>
      <c r="G9" s="1523">
        <f t="shared" ref="G9:G11" si="3">SUM(H9:I9)</f>
        <v>0</v>
      </c>
      <c r="H9" s="1524">
        <v>0</v>
      </c>
      <c r="I9" s="1524">
        <v>0</v>
      </c>
      <c r="J9" s="1523">
        <f t="shared" ref="J9:J11" si="4">SUM(K9:L9)</f>
        <v>0</v>
      </c>
      <c r="K9" s="1524">
        <v>0</v>
      </c>
      <c r="L9" s="1525">
        <v>0</v>
      </c>
    </row>
    <row r="10" spans="1:13" s="164" customFormat="1" ht="44.25" customHeight="1" thickBot="1">
      <c r="A10" s="1433" t="s">
        <v>2388</v>
      </c>
      <c r="B10" s="1523">
        <f t="shared" si="0"/>
        <v>16</v>
      </c>
      <c r="C10" s="1523">
        <f t="shared" si="1"/>
        <v>16</v>
      </c>
      <c r="D10" s="1523">
        <f t="shared" si="2"/>
        <v>0</v>
      </c>
      <c r="E10" s="1524">
        <v>0</v>
      </c>
      <c r="F10" s="1524">
        <v>0</v>
      </c>
      <c r="G10" s="1523">
        <f t="shared" si="3"/>
        <v>16</v>
      </c>
      <c r="H10" s="1524">
        <v>16</v>
      </c>
      <c r="I10" s="1524">
        <v>0</v>
      </c>
      <c r="J10" s="1523">
        <f t="shared" si="4"/>
        <v>0</v>
      </c>
      <c r="K10" s="1524">
        <v>0</v>
      </c>
      <c r="L10" s="1525">
        <v>0</v>
      </c>
    </row>
    <row r="11" spans="1:13" s="164" customFormat="1" ht="44.25" customHeight="1" thickBot="1">
      <c r="A11" s="1434" t="s">
        <v>2389</v>
      </c>
      <c r="B11" s="1526">
        <f t="shared" si="0"/>
        <v>30</v>
      </c>
      <c r="C11" s="1526">
        <f t="shared" si="1"/>
        <v>30</v>
      </c>
      <c r="D11" s="1526">
        <f t="shared" si="2"/>
        <v>0</v>
      </c>
      <c r="E11" s="1527">
        <v>0</v>
      </c>
      <c r="F11" s="1527">
        <v>0</v>
      </c>
      <c r="G11" s="1526">
        <f t="shared" si="3"/>
        <v>30</v>
      </c>
      <c r="H11" s="1527">
        <v>30</v>
      </c>
      <c r="I11" s="1527">
        <v>0</v>
      </c>
      <c r="J11" s="1526">
        <f t="shared" si="4"/>
        <v>0</v>
      </c>
      <c r="K11" s="1527">
        <v>0</v>
      </c>
      <c r="L11" s="1528">
        <v>0</v>
      </c>
    </row>
    <row r="12" spans="1:13" ht="16.2">
      <c r="A12" s="173" t="s">
        <v>966</v>
      </c>
      <c r="B12" s="174"/>
      <c r="C12" s="174" t="s">
        <v>967</v>
      </c>
      <c r="E12" s="173" t="s">
        <v>1008</v>
      </c>
      <c r="G12" s="174"/>
      <c r="H12" s="174"/>
      <c r="I12" s="1441" t="s">
        <v>968</v>
      </c>
      <c r="K12" s="1442"/>
      <c r="L12" s="1442"/>
    </row>
    <row r="13" spans="1:13" ht="16.2">
      <c r="A13" s="174"/>
      <c r="B13" s="174"/>
      <c r="C13" s="174"/>
      <c r="D13" s="1435"/>
      <c r="E13" s="174" t="s">
        <v>1009</v>
      </c>
      <c r="G13" s="174"/>
      <c r="H13" s="174"/>
      <c r="I13" s="174"/>
      <c r="J13" s="174"/>
      <c r="K13" s="1832"/>
      <c r="L13" s="1832"/>
    </row>
    <row r="14" spans="1:13" ht="16.2">
      <c r="A14" s="173"/>
      <c r="B14" s="174"/>
      <c r="C14" s="174"/>
      <c r="D14" s="1435"/>
      <c r="E14" s="1435"/>
      <c r="F14" s="1435"/>
      <c r="G14" s="174"/>
      <c r="H14" s="174"/>
      <c r="I14" s="174"/>
      <c r="J14" s="174"/>
      <c r="L14" s="1437" t="s">
        <v>2432</v>
      </c>
    </row>
    <row r="15" spans="1:13" ht="26.25" customHeight="1">
      <c r="A15" s="1443" t="s">
        <v>2396</v>
      </c>
      <c r="B15" s="174"/>
      <c r="C15" s="174"/>
      <c r="D15" s="1435"/>
      <c r="E15" s="1435"/>
      <c r="F15" s="1435"/>
      <c r="G15" s="174"/>
      <c r="H15" s="174"/>
      <c r="I15" s="174"/>
      <c r="J15" s="174"/>
      <c r="K15" s="174"/>
      <c r="L15" s="174"/>
    </row>
    <row r="16" spans="1:13" ht="21.6" customHeight="1">
      <c r="A16" s="1833" t="s">
        <v>2391</v>
      </c>
      <c r="B16" s="1833"/>
      <c r="C16" s="1833"/>
      <c r="D16" s="1833"/>
      <c r="E16" s="1833"/>
      <c r="F16" s="1833"/>
      <c r="G16" s="1833"/>
      <c r="H16" s="1833"/>
      <c r="I16" s="1833"/>
      <c r="J16" s="1833"/>
      <c r="K16" s="1833"/>
      <c r="L16" s="1833"/>
    </row>
    <row r="17" spans="1:12" ht="17.399999999999999" customHeight="1">
      <c r="A17" s="174" t="s">
        <v>1112</v>
      </c>
      <c r="B17" s="174"/>
      <c r="C17" s="174"/>
      <c r="D17" s="174"/>
      <c r="E17" s="174"/>
      <c r="F17" s="174"/>
      <c r="G17" s="174"/>
      <c r="H17" s="174"/>
      <c r="I17" s="174"/>
      <c r="J17" s="174"/>
      <c r="K17" s="174"/>
      <c r="L17" s="174"/>
    </row>
    <row r="18" spans="1:12" ht="21.75" customHeight="1">
      <c r="A18" s="167" t="s">
        <v>2392</v>
      </c>
      <c r="B18" s="174"/>
      <c r="C18" s="174"/>
      <c r="D18" s="174"/>
      <c r="E18" s="174"/>
      <c r="F18" s="174"/>
      <c r="G18" s="174"/>
      <c r="H18" s="174"/>
      <c r="I18" s="174"/>
      <c r="J18" s="174"/>
      <c r="K18" s="174"/>
      <c r="L18" s="174"/>
    </row>
    <row r="19" spans="1:12" ht="21" customHeight="1">
      <c r="A19" s="175"/>
      <c r="B19" s="175"/>
      <c r="C19" s="175"/>
      <c r="D19" s="176"/>
      <c r="E19" s="176"/>
      <c r="F19" s="176"/>
      <c r="G19" s="175"/>
      <c r="H19" s="175"/>
      <c r="I19" s="175"/>
      <c r="J19" s="175"/>
    </row>
    <row r="20" spans="1:12" ht="21" customHeight="1">
      <c r="A20" s="175"/>
      <c r="B20" s="175"/>
      <c r="C20" s="175"/>
      <c r="D20" s="176"/>
      <c r="E20" s="176"/>
      <c r="F20" s="176"/>
      <c r="G20" s="175"/>
      <c r="H20" s="175"/>
      <c r="I20" s="175"/>
      <c r="J20" s="175"/>
      <c r="K20" s="175"/>
    </row>
    <row r="21" spans="1:12" ht="21" customHeight="1">
      <c r="A21" s="175"/>
      <c r="B21" s="175"/>
      <c r="C21" s="175"/>
      <c r="D21" s="176"/>
      <c r="E21" s="176"/>
      <c r="F21" s="176"/>
      <c r="G21" s="175"/>
      <c r="H21" s="175"/>
      <c r="I21" s="175"/>
      <c r="J21" s="175"/>
      <c r="K21" s="175"/>
    </row>
    <row r="22" spans="1:12" ht="21" customHeight="1">
      <c r="A22" s="175"/>
      <c r="B22" s="175"/>
      <c r="C22" s="175"/>
      <c r="D22" s="176"/>
      <c r="E22" s="176"/>
      <c r="F22" s="176"/>
      <c r="G22" s="175"/>
      <c r="H22" s="175"/>
      <c r="I22" s="175"/>
      <c r="J22" s="175"/>
      <c r="K22" s="175"/>
    </row>
    <row r="23" spans="1:12" ht="21" customHeight="1">
      <c r="A23" s="175"/>
      <c r="B23" s="175"/>
      <c r="C23" s="175"/>
      <c r="D23" s="176"/>
      <c r="E23" s="176"/>
      <c r="F23" s="176"/>
      <c r="G23" s="175"/>
      <c r="H23" s="175"/>
      <c r="I23" s="175"/>
      <c r="J23" s="175"/>
      <c r="K23" s="175"/>
    </row>
    <row r="24" spans="1:12" ht="21" customHeight="1">
      <c r="A24" s="175"/>
      <c r="B24" s="175"/>
      <c r="C24" s="175"/>
      <c r="D24" s="176"/>
      <c r="E24" s="176"/>
      <c r="F24" s="176"/>
      <c r="G24" s="175"/>
      <c r="H24" s="175"/>
      <c r="I24" s="175"/>
      <c r="J24" s="175"/>
      <c r="K24" s="175"/>
    </row>
    <row r="25" spans="1:12" ht="21" customHeight="1">
      <c r="A25" s="175"/>
      <c r="B25" s="175"/>
      <c r="C25" s="175"/>
      <c r="D25" s="176"/>
      <c r="E25" s="176"/>
      <c r="F25" s="176"/>
      <c r="G25" s="175"/>
      <c r="H25" s="175"/>
      <c r="I25" s="175"/>
      <c r="J25" s="175"/>
      <c r="K25" s="175"/>
    </row>
    <row r="26" spans="1:12" ht="21" customHeight="1">
      <c r="A26" s="175"/>
      <c r="B26" s="175"/>
      <c r="C26" s="175"/>
      <c r="D26" s="176"/>
      <c r="E26" s="176"/>
      <c r="F26" s="176"/>
      <c r="G26" s="175"/>
      <c r="H26" s="175"/>
      <c r="I26" s="175"/>
      <c r="J26" s="175"/>
      <c r="K26" s="175"/>
    </row>
    <row r="27" spans="1:12" ht="21" customHeight="1">
      <c r="A27" s="175"/>
      <c r="B27" s="175"/>
      <c r="C27" s="175"/>
      <c r="D27" s="176"/>
      <c r="E27" s="176"/>
      <c r="F27" s="176"/>
      <c r="G27" s="175"/>
      <c r="H27" s="175"/>
      <c r="I27" s="175"/>
    </row>
    <row r="28" spans="1:12" ht="21" customHeight="1">
      <c r="A28" s="175"/>
      <c r="B28" s="175"/>
      <c r="C28" s="175"/>
      <c r="D28" s="176"/>
      <c r="E28" s="176"/>
      <c r="F28" s="176"/>
      <c r="G28" s="175"/>
      <c r="H28" s="175"/>
      <c r="I28" s="175"/>
    </row>
    <row r="29" spans="1:12" ht="21" customHeight="1">
      <c r="A29" s="175"/>
      <c r="B29" s="175"/>
      <c r="C29" s="175"/>
      <c r="D29" s="176"/>
      <c r="E29" s="176"/>
      <c r="F29" s="176"/>
      <c r="G29" s="175"/>
      <c r="H29" s="175"/>
      <c r="I29" s="175"/>
    </row>
    <row r="30" spans="1:12" ht="21" customHeight="1">
      <c r="A30" s="175"/>
      <c r="B30" s="175"/>
      <c r="C30" s="175"/>
      <c r="D30" s="176"/>
      <c r="E30" s="176"/>
      <c r="F30" s="176"/>
      <c r="G30" s="175"/>
      <c r="H30" s="175"/>
      <c r="I30" s="175"/>
    </row>
    <row r="31" spans="1:12" ht="21" customHeight="1">
      <c r="A31" s="175"/>
      <c r="B31" s="175"/>
      <c r="C31" s="175"/>
      <c r="D31" s="176"/>
      <c r="E31" s="176"/>
      <c r="F31" s="176"/>
      <c r="G31" s="175"/>
      <c r="H31" s="175"/>
      <c r="I31" s="175"/>
    </row>
    <row r="32" spans="1:12" ht="21" customHeight="1">
      <c r="A32" s="175"/>
      <c r="B32" s="175"/>
      <c r="C32" s="175"/>
      <c r="D32" s="176"/>
      <c r="E32" s="176"/>
      <c r="F32" s="176"/>
      <c r="G32" s="175"/>
      <c r="H32" s="175"/>
      <c r="I32" s="175"/>
    </row>
    <row r="33" spans="1:9" ht="21" customHeight="1">
      <c r="A33" s="175"/>
      <c r="B33" s="175"/>
      <c r="C33" s="175"/>
      <c r="D33" s="176"/>
      <c r="E33" s="176"/>
      <c r="F33" s="176"/>
      <c r="G33" s="175"/>
      <c r="H33" s="175"/>
      <c r="I33" s="175"/>
    </row>
    <row r="34" spans="1:9" ht="21" customHeight="1">
      <c r="A34" s="175"/>
      <c r="B34" s="175"/>
      <c r="C34" s="175"/>
      <c r="D34" s="176"/>
      <c r="E34" s="176"/>
      <c r="F34" s="176"/>
      <c r="G34" s="175"/>
      <c r="H34" s="175"/>
      <c r="I34" s="175"/>
    </row>
    <row r="35" spans="1:9" ht="21" customHeight="1">
      <c r="A35" s="175"/>
      <c r="B35" s="175"/>
      <c r="C35" s="175"/>
      <c r="D35" s="176"/>
      <c r="E35" s="176"/>
      <c r="F35" s="176"/>
      <c r="G35" s="175"/>
      <c r="H35" s="175"/>
      <c r="I35" s="175"/>
    </row>
    <row r="36" spans="1:9" ht="21" customHeight="1">
      <c r="A36" s="175"/>
      <c r="B36" s="175"/>
      <c r="C36" s="175"/>
      <c r="D36" s="176"/>
      <c r="E36" s="176"/>
      <c r="F36" s="176"/>
      <c r="G36" s="175"/>
      <c r="H36" s="175"/>
      <c r="I36" s="175"/>
    </row>
    <row r="37" spans="1:9" ht="22.8">
      <c r="A37" s="175"/>
      <c r="B37" s="175"/>
      <c r="C37" s="175"/>
      <c r="D37" s="176"/>
      <c r="E37" s="176"/>
      <c r="F37" s="176"/>
      <c r="G37" s="175"/>
      <c r="H37" s="175"/>
      <c r="I37" s="175"/>
    </row>
    <row r="38" spans="1:9" ht="22.8">
      <c r="A38" s="175"/>
      <c r="B38" s="175"/>
      <c r="C38" s="175"/>
      <c r="D38" s="176"/>
      <c r="E38" s="176"/>
      <c r="F38" s="176"/>
      <c r="G38" s="175"/>
      <c r="H38" s="175"/>
      <c r="I38" s="175"/>
    </row>
    <row r="39" spans="1:9" ht="22.8">
      <c r="A39" s="175"/>
      <c r="B39" s="175"/>
      <c r="C39" s="175"/>
      <c r="D39" s="176"/>
      <c r="E39" s="176"/>
      <c r="F39" s="176"/>
      <c r="G39" s="175"/>
      <c r="H39" s="175"/>
      <c r="I39" s="175"/>
    </row>
    <row r="40" spans="1:9" ht="22.8">
      <c r="A40" s="175"/>
      <c r="B40" s="175"/>
      <c r="C40" s="175"/>
      <c r="D40" s="176"/>
      <c r="E40" s="176"/>
      <c r="F40" s="176"/>
      <c r="G40" s="175"/>
      <c r="H40" s="175"/>
      <c r="I40" s="175"/>
    </row>
    <row r="41" spans="1:9" ht="22.8">
      <c r="A41" s="175"/>
      <c r="B41" s="175"/>
      <c r="C41" s="175"/>
      <c r="D41" s="176"/>
      <c r="E41" s="176"/>
      <c r="F41" s="176"/>
      <c r="G41" s="175"/>
      <c r="H41" s="175"/>
      <c r="I41" s="175"/>
    </row>
    <row r="42" spans="1:9" ht="22.8">
      <c r="A42" s="175"/>
      <c r="B42" s="175"/>
      <c r="C42" s="175"/>
      <c r="D42" s="176"/>
      <c r="E42" s="176"/>
      <c r="F42" s="176"/>
      <c r="G42" s="175"/>
      <c r="H42" s="175"/>
      <c r="I42" s="175"/>
    </row>
    <row r="43" spans="1:9" ht="22.8">
      <c r="A43" s="175"/>
      <c r="B43" s="175"/>
      <c r="C43" s="175"/>
      <c r="D43" s="176"/>
      <c r="E43" s="176"/>
      <c r="F43" s="176"/>
      <c r="G43" s="175"/>
      <c r="H43" s="175"/>
      <c r="I43" s="175"/>
    </row>
    <row r="44" spans="1:9" ht="22.8">
      <c r="A44" s="175"/>
      <c r="B44" s="175"/>
      <c r="C44" s="175"/>
      <c r="D44" s="176"/>
      <c r="E44" s="176"/>
      <c r="F44" s="176"/>
      <c r="G44" s="175"/>
      <c r="H44" s="175"/>
      <c r="I44" s="175"/>
    </row>
    <row r="45" spans="1:9" ht="22.8">
      <c r="A45" s="175"/>
      <c r="B45" s="175"/>
      <c r="C45" s="175"/>
      <c r="D45" s="176"/>
      <c r="E45" s="176"/>
      <c r="F45" s="176"/>
      <c r="G45" s="175"/>
      <c r="H45" s="175"/>
      <c r="I45" s="175"/>
    </row>
    <row r="46" spans="1:9" ht="22.8">
      <c r="A46" s="175"/>
      <c r="B46" s="175"/>
      <c r="C46" s="175"/>
      <c r="D46" s="176"/>
      <c r="E46" s="176"/>
      <c r="F46" s="176"/>
      <c r="G46" s="175"/>
      <c r="H46" s="175"/>
      <c r="I46" s="175"/>
    </row>
    <row r="47" spans="1:9" ht="22.8">
      <c r="A47" s="175"/>
      <c r="B47" s="175"/>
      <c r="C47" s="175"/>
      <c r="D47" s="176"/>
      <c r="E47" s="176"/>
      <c r="F47" s="176"/>
      <c r="G47" s="175"/>
      <c r="H47" s="175"/>
      <c r="I47" s="175"/>
    </row>
    <row r="48" spans="1:9" ht="22.8">
      <c r="A48" s="175"/>
      <c r="B48" s="175"/>
      <c r="C48" s="175"/>
      <c r="D48" s="176"/>
      <c r="E48" s="176"/>
      <c r="F48" s="176"/>
      <c r="G48" s="175"/>
      <c r="H48" s="175"/>
      <c r="I48" s="175"/>
    </row>
    <row r="49" spans="1:9" ht="22.8">
      <c r="A49" s="175"/>
      <c r="B49" s="175"/>
      <c r="C49" s="175"/>
      <c r="D49" s="176"/>
      <c r="E49" s="176"/>
      <c r="F49" s="176"/>
      <c r="G49" s="175"/>
      <c r="H49" s="175"/>
      <c r="I49" s="175"/>
    </row>
    <row r="50" spans="1:9" ht="22.8">
      <c r="A50" s="175"/>
      <c r="B50" s="175"/>
      <c r="C50" s="175"/>
      <c r="D50" s="176"/>
      <c r="E50" s="176"/>
      <c r="F50" s="176"/>
      <c r="G50" s="175"/>
      <c r="H50" s="175"/>
      <c r="I50" s="175"/>
    </row>
    <row r="51" spans="1:9" ht="22.8">
      <c r="A51" s="175"/>
      <c r="B51" s="175"/>
      <c r="C51" s="175"/>
      <c r="D51" s="176"/>
      <c r="E51" s="176"/>
      <c r="F51" s="176"/>
      <c r="G51" s="175"/>
      <c r="H51" s="175"/>
      <c r="I51" s="175"/>
    </row>
    <row r="52" spans="1:9" ht="22.8">
      <c r="A52" s="175"/>
      <c r="B52" s="175"/>
      <c r="C52" s="175"/>
      <c r="D52" s="176"/>
      <c r="E52" s="176"/>
      <c r="F52" s="176"/>
      <c r="G52" s="175"/>
      <c r="H52" s="175"/>
      <c r="I52" s="175"/>
    </row>
    <row r="53" spans="1:9" ht="22.8">
      <c r="A53" s="175"/>
      <c r="B53" s="175"/>
      <c r="C53" s="175"/>
      <c r="D53" s="176"/>
      <c r="E53" s="176"/>
      <c r="F53" s="176"/>
      <c r="G53" s="175"/>
      <c r="H53" s="175"/>
      <c r="I53" s="175"/>
    </row>
    <row r="54" spans="1:9" ht="22.8">
      <c r="A54" s="175"/>
      <c r="B54" s="175"/>
      <c r="C54" s="175"/>
      <c r="D54" s="176"/>
      <c r="E54" s="176"/>
      <c r="F54" s="176"/>
      <c r="G54" s="175"/>
      <c r="H54" s="175"/>
      <c r="I54" s="175"/>
    </row>
    <row r="55" spans="1:9" ht="22.8">
      <c r="A55" s="175"/>
      <c r="B55" s="175"/>
      <c r="C55" s="175"/>
      <c r="D55" s="176"/>
      <c r="E55" s="176"/>
      <c r="F55" s="176"/>
      <c r="G55" s="175"/>
      <c r="H55" s="175"/>
      <c r="I55" s="175"/>
    </row>
    <row r="56" spans="1:9" ht="22.8">
      <c r="A56" s="175"/>
      <c r="B56" s="175"/>
      <c r="C56" s="175"/>
      <c r="D56" s="176"/>
      <c r="E56" s="176"/>
      <c r="F56" s="176"/>
      <c r="G56" s="175"/>
      <c r="H56" s="175"/>
      <c r="I56" s="175"/>
    </row>
    <row r="57" spans="1:9" ht="22.8">
      <c r="A57" s="175"/>
      <c r="B57" s="175"/>
      <c r="C57" s="175"/>
      <c r="D57" s="176"/>
      <c r="E57" s="176"/>
      <c r="F57" s="176"/>
      <c r="G57" s="175"/>
      <c r="H57" s="175"/>
      <c r="I57" s="175"/>
    </row>
    <row r="58" spans="1:9" ht="22.8">
      <c r="A58" s="175"/>
      <c r="B58" s="175"/>
      <c r="C58" s="175"/>
      <c r="D58" s="176"/>
      <c r="E58" s="176"/>
      <c r="F58" s="176"/>
      <c r="G58" s="175"/>
      <c r="H58" s="175"/>
      <c r="I58" s="175"/>
    </row>
    <row r="59" spans="1:9" ht="22.8">
      <c r="A59" s="175"/>
      <c r="B59" s="175"/>
      <c r="C59" s="175"/>
      <c r="D59" s="176"/>
      <c r="E59" s="176"/>
      <c r="F59" s="176"/>
      <c r="G59" s="175"/>
      <c r="H59" s="175"/>
      <c r="I59" s="175"/>
    </row>
    <row r="60" spans="1:9" ht="22.8">
      <c r="A60" s="175"/>
      <c r="B60" s="175"/>
      <c r="C60" s="175"/>
      <c r="D60" s="176"/>
      <c r="E60" s="176"/>
      <c r="F60" s="176"/>
      <c r="G60" s="175"/>
      <c r="H60" s="175"/>
      <c r="I60" s="175"/>
    </row>
    <row r="61" spans="1:9" ht="22.8">
      <c r="A61" s="175"/>
      <c r="B61" s="175"/>
      <c r="C61" s="175"/>
      <c r="D61" s="176"/>
      <c r="E61" s="176"/>
      <c r="F61" s="176"/>
      <c r="G61" s="175"/>
      <c r="H61" s="175"/>
      <c r="I61" s="175"/>
    </row>
    <row r="62" spans="1:9" ht="22.8">
      <c r="A62" s="175"/>
      <c r="B62" s="175"/>
      <c r="C62" s="175"/>
      <c r="D62" s="176"/>
      <c r="E62" s="176"/>
      <c r="F62" s="176"/>
      <c r="G62" s="175"/>
      <c r="H62" s="175"/>
      <c r="I62" s="175"/>
    </row>
    <row r="63" spans="1:9" ht="22.8">
      <c r="A63" s="175"/>
      <c r="B63" s="175"/>
      <c r="C63" s="175"/>
      <c r="D63" s="176"/>
      <c r="E63" s="176"/>
      <c r="F63" s="176"/>
      <c r="G63" s="175"/>
      <c r="H63" s="175"/>
      <c r="I63" s="175"/>
    </row>
    <row r="64" spans="1:9" ht="22.8">
      <c r="A64" s="175"/>
      <c r="B64" s="175"/>
      <c r="C64" s="175"/>
      <c r="D64" s="176"/>
      <c r="E64" s="176"/>
      <c r="F64" s="176"/>
      <c r="G64" s="175"/>
      <c r="H64" s="175"/>
      <c r="I64" s="175"/>
    </row>
    <row r="65" spans="1:9" ht="22.8">
      <c r="A65" s="175"/>
      <c r="B65" s="175"/>
      <c r="C65" s="175"/>
      <c r="D65" s="176"/>
      <c r="E65" s="176"/>
      <c r="F65" s="176"/>
      <c r="G65" s="175"/>
      <c r="H65" s="175"/>
      <c r="I65" s="175"/>
    </row>
    <row r="66" spans="1:9" ht="22.8">
      <c r="A66" s="175"/>
      <c r="B66" s="175"/>
      <c r="C66" s="175"/>
      <c r="D66" s="176"/>
      <c r="E66" s="176"/>
      <c r="F66" s="176"/>
      <c r="G66" s="175"/>
      <c r="H66" s="175"/>
      <c r="I66" s="175"/>
    </row>
    <row r="67" spans="1:9" ht="22.8">
      <c r="A67" s="175"/>
      <c r="B67" s="175"/>
      <c r="C67" s="175"/>
      <c r="D67" s="176"/>
      <c r="E67" s="176"/>
      <c r="F67" s="176"/>
      <c r="G67" s="175"/>
      <c r="H67" s="175"/>
      <c r="I67" s="175"/>
    </row>
    <row r="68" spans="1:9" ht="22.8">
      <c r="A68" s="175"/>
      <c r="B68" s="175"/>
      <c r="C68" s="175"/>
      <c r="D68" s="176"/>
      <c r="E68" s="176"/>
      <c r="F68" s="176"/>
      <c r="G68" s="175"/>
      <c r="H68" s="175"/>
      <c r="I68" s="175"/>
    </row>
    <row r="69" spans="1:9" ht="22.8">
      <c r="A69" s="175"/>
      <c r="B69" s="175"/>
      <c r="C69" s="175"/>
      <c r="D69" s="176"/>
      <c r="E69" s="176"/>
      <c r="F69" s="176"/>
      <c r="G69" s="175"/>
      <c r="H69" s="175"/>
      <c r="I69" s="175"/>
    </row>
    <row r="70" spans="1:9" ht="22.8">
      <c r="A70" s="175"/>
      <c r="B70" s="175"/>
      <c r="C70" s="175"/>
      <c r="D70" s="176"/>
      <c r="E70" s="176"/>
      <c r="F70" s="176"/>
      <c r="G70" s="175"/>
      <c r="H70" s="175"/>
      <c r="I70" s="175"/>
    </row>
    <row r="71" spans="1:9" ht="22.8">
      <c r="A71" s="175"/>
      <c r="B71" s="175"/>
      <c r="C71" s="175"/>
      <c r="D71" s="176"/>
      <c r="E71" s="176"/>
      <c r="F71" s="176"/>
      <c r="G71" s="175"/>
      <c r="H71" s="175"/>
      <c r="I71" s="175"/>
    </row>
    <row r="72" spans="1:9" ht="22.8">
      <c r="A72" s="175"/>
      <c r="B72" s="175"/>
      <c r="C72" s="175"/>
      <c r="D72" s="176"/>
      <c r="E72" s="176"/>
      <c r="F72" s="176"/>
      <c r="G72" s="175"/>
      <c r="H72" s="175"/>
      <c r="I72" s="175"/>
    </row>
    <row r="73" spans="1:9" ht="22.8">
      <c r="A73" s="175"/>
      <c r="B73" s="175"/>
      <c r="C73" s="175"/>
      <c r="D73" s="176"/>
      <c r="E73" s="176"/>
      <c r="F73" s="176"/>
      <c r="G73" s="175"/>
      <c r="H73" s="175"/>
      <c r="I73" s="175"/>
    </row>
    <row r="74" spans="1:9" ht="22.8">
      <c r="A74" s="175"/>
      <c r="B74" s="175"/>
      <c r="C74" s="175"/>
      <c r="D74" s="176"/>
      <c r="E74" s="176"/>
      <c r="F74" s="176"/>
      <c r="G74" s="175"/>
      <c r="H74" s="175"/>
      <c r="I74" s="175"/>
    </row>
    <row r="75" spans="1:9" ht="22.8">
      <c r="A75" s="175"/>
      <c r="B75" s="175"/>
      <c r="C75" s="175"/>
      <c r="D75" s="176"/>
      <c r="E75" s="176"/>
      <c r="F75" s="176"/>
      <c r="G75" s="175"/>
      <c r="H75" s="175"/>
      <c r="I75" s="175"/>
    </row>
    <row r="76" spans="1:9" ht="22.8">
      <c r="A76" s="175"/>
      <c r="B76" s="175"/>
      <c r="C76" s="175"/>
      <c r="D76" s="176"/>
      <c r="E76" s="176"/>
      <c r="F76" s="176"/>
      <c r="G76" s="175"/>
      <c r="H76" s="175"/>
      <c r="I76" s="175"/>
    </row>
    <row r="77" spans="1:9" ht="22.8">
      <c r="A77" s="175"/>
      <c r="B77" s="175"/>
      <c r="C77" s="175"/>
      <c r="D77" s="176"/>
      <c r="E77" s="176"/>
      <c r="F77" s="176"/>
      <c r="G77" s="175"/>
      <c r="H77" s="175"/>
      <c r="I77" s="175"/>
    </row>
    <row r="78" spans="1:9" ht="22.8">
      <c r="A78" s="175"/>
      <c r="B78" s="175"/>
      <c r="C78" s="175"/>
      <c r="D78" s="176"/>
      <c r="E78" s="176"/>
      <c r="F78" s="176"/>
      <c r="G78" s="175"/>
      <c r="H78" s="175"/>
      <c r="I78" s="175"/>
    </row>
    <row r="79" spans="1:9" ht="22.8">
      <c r="A79" s="175"/>
      <c r="B79" s="175"/>
      <c r="C79" s="175"/>
      <c r="D79" s="176"/>
      <c r="E79" s="176"/>
      <c r="F79" s="176"/>
      <c r="G79" s="175"/>
      <c r="H79" s="175"/>
      <c r="I79" s="175"/>
    </row>
    <row r="80" spans="1:9" ht="22.8">
      <c r="A80" s="175"/>
      <c r="B80" s="175"/>
      <c r="C80" s="175"/>
      <c r="D80" s="176"/>
      <c r="E80" s="176"/>
      <c r="F80" s="176"/>
      <c r="G80" s="175"/>
      <c r="H80" s="175"/>
      <c r="I80" s="175"/>
    </row>
    <row r="81" spans="1:9" ht="22.8">
      <c r="A81" s="175"/>
      <c r="B81" s="175"/>
      <c r="C81" s="175"/>
      <c r="D81" s="176"/>
      <c r="E81" s="176"/>
      <c r="F81" s="176"/>
      <c r="G81" s="175"/>
      <c r="H81" s="175"/>
      <c r="I81" s="175"/>
    </row>
    <row r="82" spans="1:9" ht="22.8">
      <c r="A82" s="175"/>
      <c r="B82" s="175"/>
      <c r="C82" s="175"/>
      <c r="D82" s="176"/>
      <c r="E82" s="176"/>
      <c r="F82" s="176"/>
      <c r="G82" s="175"/>
      <c r="H82" s="175"/>
      <c r="I82" s="175"/>
    </row>
    <row r="83" spans="1:9" ht="22.8">
      <c r="A83" s="175"/>
      <c r="B83" s="175"/>
      <c r="C83" s="175"/>
      <c r="D83" s="176"/>
      <c r="E83" s="176"/>
      <c r="F83" s="176"/>
      <c r="G83" s="175"/>
      <c r="H83" s="175"/>
      <c r="I83" s="175"/>
    </row>
    <row r="84" spans="1:9" ht="22.8">
      <c r="A84" s="175"/>
      <c r="B84" s="175"/>
      <c r="C84" s="175"/>
      <c r="D84" s="176"/>
      <c r="E84" s="176"/>
      <c r="F84" s="176"/>
      <c r="G84" s="175"/>
      <c r="H84" s="175"/>
      <c r="I84" s="175"/>
    </row>
    <row r="85" spans="1:9" ht="22.8">
      <c r="A85" s="175"/>
      <c r="B85" s="175"/>
      <c r="C85" s="175"/>
      <c r="D85" s="176"/>
      <c r="E85" s="176"/>
      <c r="F85" s="176"/>
      <c r="G85" s="175"/>
      <c r="H85" s="175"/>
      <c r="I85" s="175"/>
    </row>
    <row r="86" spans="1:9" ht="22.8">
      <c r="A86" s="175"/>
      <c r="B86" s="175"/>
      <c r="C86" s="175"/>
      <c r="D86" s="176"/>
      <c r="E86" s="176"/>
      <c r="F86" s="176"/>
      <c r="G86" s="175"/>
      <c r="H86" s="175"/>
      <c r="I86" s="175"/>
    </row>
    <row r="87" spans="1:9" ht="22.8">
      <c r="A87" s="175"/>
      <c r="B87" s="175"/>
      <c r="C87" s="175"/>
      <c r="D87" s="176"/>
      <c r="E87" s="176"/>
      <c r="F87" s="176"/>
      <c r="G87" s="175"/>
      <c r="H87" s="175"/>
      <c r="I87" s="175"/>
    </row>
    <row r="88" spans="1:9" ht="22.8">
      <c r="A88" s="175"/>
      <c r="B88" s="175"/>
      <c r="C88" s="175"/>
      <c r="D88" s="176"/>
      <c r="E88" s="176"/>
      <c r="F88" s="176"/>
      <c r="G88" s="175"/>
      <c r="H88" s="175"/>
      <c r="I88" s="175"/>
    </row>
    <row r="89" spans="1:9" ht="22.8">
      <c r="A89" s="175"/>
      <c r="B89" s="175"/>
      <c r="C89" s="175"/>
      <c r="D89" s="176"/>
      <c r="E89" s="176"/>
      <c r="F89" s="176"/>
      <c r="G89" s="175"/>
      <c r="H89" s="175"/>
      <c r="I89" s="175"/>
    </row>
    <row r="90" spans="1:9" ht="22.8">
      <c r="A90" s="175"/>
      <c r="B90" s="175"/>
      <c r="C90" s="175"/>
      <c r="D90" s="176"/>
      <c r="E90" s="176"/>
      <c r="F90" s="176"/>
      <c r="G90" s="175"/>
      <c r="H90" s="175"/>
      <c r="I90" s="175"/>
    </row>
    <row r="91" spans="1:9" ht="22.8">
      <c r="A91" s="175"/>
      <c r="B91" s="175"/>
      <c r="C91" s="175"/>
      <c r="D91" s="176"/>
      <c r="E91" s="176"/>
      <c r="F91" s="176"/>
      <c r="G91" s="175"/>
      <c r="H91" s="175"/>
      <c r="I91" s="175"/>
    </row>
    <row r="92" spans="1:9" ht="22.8">
      <c r="A92" s="175"/>
      <c r="B92" s="175"/>
      <c r="C92" s="175"/>
      <c r="D92" s="176"/>
      <c r="E92" s="176"/>
      <c r="F92" s="176"/>
      <c r="G92" s="175"/>
      <c r="H92" s="175"/>
      <c r="I92" s="175"/>
    </row>
    <row r="93" spans="1:9" ht="22.8">
      <c r="A93" s="175"/>
      <c r="B93" s="175"/>
      <c r="C93" s="175"/>
      <c r="D93" s="176"/>
      <c r="E93" s="176"/>
      <c r="F93" s="176"/>
      <c r="G93" s="175"/>
      <c r="H93" s="175"/>
      <c r="I93" s="175"/>
    </row>
    <row r="94" spans="1:9" ht="22.8">
      <c r="A94" s="175"/>
      <c r="B94" s="175"/>
      <c r="C94" s="175"/>
      <c r="D94" s="176"/>
      <c r="E94" s="176"/>
      <c r="F94" s="176"/>
      <c r="G94" s="175"/>
      <c r="H94" s="175"/>
      <c r="I94" s="175"/>
    </row>
    <row r="95" spans="1:9" ht="22.8">
      <c r="A95" s="175"/>
      <c r="B95" s="175"/>
      <c r="C95" s="175"/>
      <c r="D95" s="176"/>
      <c r="E95" s="176"/>
      <c r="F95" s="176"/>
      <c r="G95" s="175"/>
      <c r="H95" s="175"/>
      <c r="I95" s="175"/>
    </row>
    <row r="96" spans="1:9" ht="22.8">
      <c r="A96" s="175"/>
      <c r="B96" s="175"/>
      <c r="C96" s="175"/>
      <c r="D96" s="176"/>
      <c r="E96" s="176"/>
      <c r="F96" s="176"/>
      <c r="G96" s="175"/>
      <c r="H96" s="175"/>
      <c r="I96" s="175"/>
    </row>
    <row r="97" spans="1:9" ht="22.8">
      <c r="A97" s="175"/>
      <c r="B97" s="175"/>
      <c r="C97" s="175"/>
      <c r="D97" s="176"/>
      <c r="E97" s="176"/>
      <c r="F97" s="176"/>
      <c r="G97" s="175"/>
      <c r="H97" s="175"/>
      <c r="I97" s="175"/>
    </row>
    <row r="98" spans="1:9" ht="22.8">
      <c r="A98" s="175"/>
      <c r="B98" s="175"/>
      <c r="C98" s="175"/>
      <c r="D98" s="176"/>
      <c r="E98" s="176"/>
      <c r="F98" s="176"/>
      <c r="G98" s="175"/>
      <c r="H98" s="175"/>
      <c r="I98" s="175"/>
    </row>
    <row r="99" spans="1:9" ht="22.8">
      <c r="A99" s="175"/>
      <c r="B99" s="175"/>
      <c r="C99" s="175"/>
      <c r="D99" s="176"/>
      <c r="E99" s="176"/>
      <c r="F99" s="176"/>
      <c r="G99" s="175"/>
      <c r="H99" s="175"/>
      <c r="I99" s="175"/>
    </row>
    <row r="100" spans="1:9" ht="22.8">
      <c r="A100" s="175"/>
      <c r="B100" s="175"/>
      <c r="C100" s="175"/>
      <c r="D100" s="176"/>
      <c r="E100" s="176"/>
      <c r="F100" s="176"/>
      <c r="G100" s="175"/>
      <c r="H100" s="175"/>
      <c r="I100" s="175"/>
    </row>
    <row r="101" spans="1:9" ht="22.8">
      <c r="A101" s="175"/>
      <c r="B101" s="175"/>
      <c r="C101" s="175"/>
      <c r="D101" s="176"/>
      <c r="E101" s="176"/>
      <c r="F101" s="176"/>
      <c r="G101" s="175"/>
      <c r="H101" s="175"/>
      <c r="I101" s="175"/>
    </row>
    <row r="102" spans="1:9" ht="22.8">
      <c r="A102" s="175"/>
      <c r="B102" s="175"/>
      <c r="C102" s="175"/>
      <c r="D102" s="176"/>
      <c r="E102" s="176"/>
      <c r="F102" s="176"/>
      <c r="G102" s="175"/>
      <c r="H102" s="175"/>
      <c r="I102" s="175"/>
    </row>
    <row r="103" spans="1:9" ht="22.8">
      <c r="A103" s="175"/>
      <c r="B103" s="175"/>
      <c r="C103" s="175"/>
      <c r="D103" s="176"/>
      <c r="E103" s="176"/>
      <c r="F103" s="176"/>
      <c r="G103" s="175"/>
      <c r="H103" s="175"/>
      <c r="I103" s="175"/>
    </row>
    <row r="104" spans="1:9" ht="22.8">
      <c r="A104" s="175"/>
      <c r="B104" s="175"/>
      <c r="C104" s="175"/>
      <c r="D104" s="176"/>
      <c r="E104" s="176"/>
      <c r="F104" s="176"/>
      <c r="G104" s="175"/>
      <c r="H104" s="175"/>
      <c r="I104" s="175"/>
    </row>
    <row r="105" spans="1:9" ht="22.8">
      <c r="A105" s="175"/>
      <c r="B105" s="175"/>
      <c r="C105" s="175"/>
      <c r="D105" s="176"/>
      <c r="E105" s="176"/>
      <c r="F105" s="176"/>
      <c r="G105" s="175"/>
      <c r="H105" s="175"/>
      <c r="I105" s="175"/>
    </row>
    <row r="106" spans="1:9" ht="22.8">
      <c r="A106" s="175"/>
      <c r="B106" s="175"/>
      <c r="C106" s="175"/>
      <c r="D106" s="176"/>
      <c r="E106" s="176"/>
      <c r="F106" s="176"/>
      <c r="G106" s="175"/>
      <c r="H106" s="175"/>
      <c r="I106" s="175"/>
    </row>
    <row r="107" spans="1:9" ht="22.8">
      <c r="A107" s="175"/>
      <c r="B107" s="175"/>
      <c r="C107" s="175"/>
      <c r="D107" s="176"/>
      <c r="E107" s="176"/>
      <c r="F107" s="176"/>
      <c r="G107" s="175"/>
      <c r="H107" s="175"/>
      <c r="I107" s="175"/>
    </row>
    <row r="108" spans="1:9" ht="22.8">
      <c r="A108" s="175"/>
      <c r="B108" s="175"/>
      <c r="C108" s="175"/>
      <c r="D108" s="176"/>
      <c r="E108" s="176"/>
      <c r="F108" s="176"/>
      <c r="G108" s="175"/>
      <c r="H108" s="175"/>
      <c r="I108" s="175"/>
    </row>
    <row r="109" spans="1:9" ht="22.8">
      <c r="A109" s="175"/>
      <c r="B109" s="175"/>
      <c r="C109" s="175"/>
      <c r="D109" s="176"/>
      <c r="E109" s="176"/>
      <c r="F109" s="176"/>
      <c r="G109" s="175"/>
      <c r="H109" s="175"/>
      <c r="I109" s="175"/>
    </row>
    <row r="110" spans="1:9" ht="22.8">
      <c r="A110" s="175"/>
      <c r="B110" s="175"/>
      <c r="C110" s="175"/>
      <c r="D110" s="176"/>
      <c r="E110" s="176"/>
      <c r="F110" s="176"/>
      <c r="G110" s="175"/>
      <c r="H110" s="175"/>
      <c r="I110" s="175"/>
    </row>
    <row r="111" spans="1:9" ht="22.8">
      <c r="A111" s="175"/>
      <c r="B111" s="175"/>
      <c r="C111" s="175"/>
      <c r="D111" s="176"/>
      <c r="E111" s="176"/>
      <c r="F111" s="176"/>
      <c r="G111" s="175"/>
      <c r="H111" s="175"/>
      <c r="I111" s="175"/>
    </row>
    <row r="112" spans="1:9" ht="22.8">
      <c r="A112" s="175"/>
      <c r="B112" s="175"/>
      <c r="C112" s="175"/>
      <c r="D112" s="176"/>
      <c r="E112" s="176"/>
      <c r="F112" s="176"/>
      <c r="G112" s="175"/>
      <c r="H112" s="175"/>
      <c r="I112" s="175"/>
    </row>
    <row r="113" spans="1:9" ht="22.8">
      <c r="A113" s="175"/>
      <c r="B113" s="175"/>
      <c r="C113" s="175"/>
      <c r="D113" s="176"/>
      <c r="E113" s="176"/>
      <c r="F113" s="176"/>
      <c r="G113" s="175"/>
      <c r="H113" s="175"/>
      <c r="I113" s="175"/>
    </row>
    <row r="114" spans="1:9" ht="22.8">
      <c r="A114" s="175"/>
      <c r="B114" s="175"/>
      <c r="C114" s="175"/>
      <c r="D114" s="176"/>
      <c r="E114" s="176"/>
      <c r="F114" s="176"/>
      <c r="G114" s="175"/>
      <c r="H114" s="175"/>
      <c r="I114" s="175"/>
    </row>
    <row r="115" spans="1:9" ht="22.8">
      <c r="A115" s="175"/>
      <c r="B115" s="175"/>
      <c r="C115" s="175"/>
      <c r="D115" s="176"/>
      <c r="E115" s="176"/>
      <c r="F115" s="176"/>
      <c r="G115" s="175"/>
      <c r="H115" s="175"/>
      <c r="I115" s="175"/>
    </row>
    <row r="116" spans="1:9" ht="22.8">
      <c r="A116" s="175"/>
      <c r="B116" s="175"/>
      <c r="C116" s="175"/>
      <c r="D116" s="176"/>
      <c r="E116" s="176"/>
      <c r="F116" s="176"/>
      <c r="G116" s="175"/>
      <c r="H116" s="175"/>
      <c r="I116" s="175"/>
    </row>
    <row r="117" spans="1:9" ht="22.8">
      <c r="A117" s="175"/>
      <c r="B117" s="175"/>
      <c r="C117" s="175"/>
      <c r="D117" s="176"/>
      <c r="E117" s="176"/>
      <c r="F117" s="176"/>
      <c r="G117" s="175"/>
      <c r="H117" s="175"/>
      <c r="I117" s="175"/>
    </row>
    <row r="118" spans="1:9" ht="22.8">
      <c r="A118" s="175"/>
      <c r="B118" s="175"/>
      <c r="C118" s="175"/>
      <c r="D118" s="176"/>
      <c r="E118" s="176"/>
      <c r="F118" s="176"/>
      <c r="G118" s="175"/>
      <c r="H118" s="175"/>
      <c r="I118" s="175"/>
    </row>
    <row r="119" spans="1:9" ht="22.8">
      <c r="A119" s="175"/>
      <c r="B119" s="175"/>
      <c r="C119" s="175"/>
      <c r="D119" s="176"/>
      <c r="E119" s="176"/>
      <c r="F119" s="176"/>
      <c r="G119" s="175"/>
      <c r="H119" s="175"/>
      <c r="I119" s="175"/>
    </row>
    <row r="120" spans="1:9" ht="22.8">
      <c r="A120" s="175"/>
      <c r="B120" s="175"/>
      <c r="C120" s="175"/>
      <c r="D120" s="176"/>
      <c r="E120" s="176"/>
      <c r="F120" s="176"/>
      <c r="G120" s="175"/>
      <c r="H120" s="175"/>
      <c r="I120" s="175"/>
    </row>
    <row r="121" spans="1:9" ht="22.8">
      <c r="A121" s="175"/>
      <c r="B121" s="175"/>
      <c r="C121" s="175"/>
      <c r="D121" s="176"/>
      <c r="E121" s="176"/>
      <c r="F121" s="176"/>
      <c r="G121" s="175"/>
      <c r="H121" s="175"/>
      <c r="I121" s="175"/>
    </row>
    <row r="122" spans="1:9" ht="22.8">
      <c r="A122" s="175"/>
      <c r="B122" s="175"/>
      <c r="C122" s="175"/>
      <c r="D122" s="176"/>
      <c r="E122" s="176"/>
      <c r="F122" s="176"/>
      <c r="G122" s="175"/>
      <c r="H122" s="175"/>
      <c r="I122" s="175"/>
    </row>
    <row r="123" spans="1:9" ht="22.8">
      <c r="A123" s="175"/>
      <c r="B123" s="175"/>
      <c r="C123" s="175"/>
      <c r="D123" s="176"/>
      <c r="E123" s="176"/>
      <c r="F123" s="176"/>
      <c r="G123" s="175"/>
      <c r="H123" s="175"/>
      <c r="I123" s="175"/>
    </row>
    <row r="124" spans="1:9" ht="22.8">
      <c r="A124" s="175"/>
      <c r="B124" s="175"/>
      <c r="C124" s="175"/>
      <c r="D124" s="176"/>
      <c r="E124" s="176"/>
      <c r="F124" s="176"/>
      <c r="G124" s="175"/>
      <c r="H124" s="175"/>
      <c r="I124" s="175"/>
    </row>
    <row r="125" spans="1:9" ht="22.8">
      <c r="A125" s="175"/>
      <c r="B125" s="175"/>
      <c r="C125" s="175"/>
      <c r="D125" s="176"/>
      <c r="E125" s="176"/>
      <c r="F125" s="176"/>
      <c r="G125" s="175"/>
      <c r="H125" s="175"/>
      <c r="I125" s="175"/>
    </row>
    <row r="126" spans="1:9" ht="22.8">
      <c r="A126" s="175"/>
      <c r="B126" s="175"/>
      <c r="C126" s="175"/>
      <c r="D126" s="176"/>
      <c r="E126" s="176"/>
      <c r="F126" s="176"/>
      <c r="G126" s="175"/>
      <c r="H126" s="175"/>
      <c r="I126" s="175"/>
    </row>
    <row r="127" spans="1:9" ht="22.8">
      <c r="A127" s="175"/>
      <c r="B127" s="175"/>
      <c r="C127" s="175"/>
      <c r="D127" s="176"/>
      <c r="E127" s="176"/>
      <c r="F127" s="176"/>
      <c r="G127" s="175"/>
      <c r="H127" s="175"/>
      <c r="I127" s="175"/>
    </row>
    <row r="128" spans="1:9" ht="22.8">
      <c r="A128" s="175"/>
      <c r="B128" s="175"/>
      <c r="C128" s="175"/>
      <c r="D128" s="176"/>
      <c r="E128" s="176"/>
      <c r="F128" s="176"/>
      <c r="G128" s="175"/>
      <c r="H128" s="175"/>
      <c r="I128" s="175"/>
    </row>
    <row r="129" spans="1:9" ht="22.8">
      <c r="A129" s="175"/>
      <c r="B129" s="175"/>
      <c r="C129" s="175"/>
      <c r="D129" s="176"/>
      <c r="E129" s="176"/>
      <c r="F129" s="176"/>
      <c r="G129" s="175"/>
      <c r="H129" s="175"/>
      <c r="I129" s="175"/>
    </row>
    <row r="130" spans="1:9" ht="22.8">
      <c r="A130" s="175"/>
      <c r="B130" s="175"/>
      <c r="C130" s="175"/>
      <c r="D130" s="176"/>
      <c r="E130" s="176"/>
      <c r="F130" s="176"/>
      <c r="G130" s="175"/>
      <c r="H130" s="175"/>
      <c r="I130" s="175"/>
    </row>
    <row r="131" spans="1:9" ht="22.8">
      <c r="A131" s="175"/>
      <c r="B131" s="175"/>
      <c r="C131" s="175"/>
      <c r="D131" s="176"/>
      <c r="E131" s="176"/>
      <c r="F131" s="176"/>
      <c r="G131" s="175"/>
      <c r="H131" s="175"/>
      <c r="I131" s="175"/>
    </row>
    <row r="132" spans="1:9" ht="22.8">
      <c r="A132" s="175"/>
      <c r="B132" s="175"/>
      <c r="C132" s="175"/>
      <c r="D132" s="176"/>
      <c r="E132" s="176"/>
      <c r="F132" s="176"/>
      <c r="G132" s="175"/>
      <c r="H132" s="175"/>
      <c r="I132" s="175"/>
    </row>
    <row r="133" spans="1:9" ht="22.8">
      <c r="A133" s="175"/>
      <c r="B133" s="175"/>
      <c r="C133" s="175"/>
      <c r="D133" s="176"/>
      <c r="E133" s="176"/>
      <c r="F133" s="176"/>
      <c r="G133" s="175"/>
      <c r="H133" s="175"/>
      <c r="I133" s="175"/>
    </row>
    <row r="134" spans="1:9" ht="22.8">
      <c r="A134" s="175"/>
      <c r="B134" s="175"/>
      <c r="C134" s="175"/>
      <c r="D134" s="176"/>
      <c r="E134" s="176"/>
      <c r="F134" s="176"/>
      <c r="G134" s="175"/>
      <c r="H134" s="175"/>
      <c r="I134" s="175"/>
    </row>
    <row r="135" spans="1:9" ht="22.8">
      <c r="A135" s="175"/>
      <c r="B135" s="175"/>
      <c r="C135" s="175"/>
      <c r="D135" s="176"/>
      <c r="E135" s="176"/>
      <c r="F135" s="176"/>
      <c r="G135" s="175"/>
      <c r="H135" s="175"/>
      <c r="I135" s="175"/>
    </row>
    <row r="136" spans="1:9" ht="22.8">
      <c r="A136" s="175"/>
      <c r="B136" s="175"/>
      <c r="C136" s="175"/>
      <c r="D136" s="176"/>
      <c r="E136" s="176"/>
      <c r="F136" s="176"/>
      <c r="G136" s="175"/>
      <c r="H136" s="175"/>
      <c r="I136" s="175"/>
    </row>
    <row r="137" spans="1:9" ht="22.8">
      <c r="A137" s="175"/>
      <c r="B137" s="175"/>
      <c r="C137" s="175"/>
      <c r="D137" s="176"/>
      <c r="E137" s="176"/>
      <c r="F137" s="176"/>
      <c r="G137" s="175"/>
      <c r="H137" s="175"/>
      <c r="I137" s="175"/>
    </row>
    <row r="138" spans="1:9" ht="22.8">
      <c r="A138" s="175"/>
      <c r="B138" s="175"/>
      <c r="C138" s="175"/>
      <c r="D138" s="176"/>
      <c r="E138" s="176"/>
      <c r="F138" s="176"/>
      <c r="G138" s="175"/>
      <c r="H138" s="175"/>
      <c r="I138" s="175"/>
    </row>
    <row r="139" spans="1:9" ht="22.8">
      <c r="A139" s="175"/>
      <c r="B139" s="175"/>
      <c r="C139" s="175"/>
      <c r="D139" s="176"/>
      <c r="E139" s="176"/>
      <c r="F139" s="176"/>
      <c r="G139" s="175"/>
      <c r="H139" s="175"/>
      <c r="I139" s="175"/>
    </row>
    <row r="140" spans="1:9" ht="22.8">
      <c r="A140" s="175"/>
      <c r="B140" s="175"/>
      <c r="C140" s="175"/>
      <c r="D140" s="176"/>
      <c r="E140" s="176"/>
      <c r="F140" s="176"/>
      <c r="G140" s="175"/>
      <c r="H140" s="175"/>
      <c r="I140" s="175"/>
    </row>
    <row r="141" spans="1:9" ht="22.8">
      <c r="A141" s="175"/>
      <c r="B141" s="175"/>
      <c r="C141" s="175"/>
      <c r="D141" s="176"/>
      <c r="E141" s="176"/>
      <c r="F141" s="176"/>
      <c r="G141" s="175"/>
      <c r="H141" s="175"/>
      <c r="I141" s="175"/>
    </row>
    <row r="142" spans="1:9" ht="22.8">
      <c r="A142" s="175"/>
      <c r="B142" s="175"/>
      <c r="C142" s="175"/>
      <c r="D142" s="176"/>
      <c r="E142" s="176"/>
      <c r="F142" s="176"/>
      <c r="G142" s="175"/>
      <c r="H142" s="175"/>
      <c r="I142" s="175"/>
    </row>
    <row r="143" spans="1:9" ht="22.8">
      <c r="A143" s="175"/>
      <c r="B143" s="175"/>
      <c r="C143" s="175"/>
      <c r="D143" s="176"/>
      <c r="E143" s="176"/>
      <c r="F143" s="176"/>
      <c r="G143" s="175"/>
      <c r="H143" s="175"/>
      <c r="I143" s="175"/>
    </row>
    <row r="144" spans="1:9" ht="22.8">
      <c r="A144" s="175"/>
      <c r="B144" s="175"/>
      <c r="C144" s="175"/>
      <c r="D144" s="176"/>
      <c r="E144" s="176"/>
      <c r="F144" s="176"/>
      <c r="G144" s="175"/>
      <c r="H144" s="175"/>
      <c r="I144" s="175"/>
    </row>
    <row r="145" spans="1:9" ht="22.8">
      <c r="A145" s="175"/>
      <c r="B145" s="175"/>
      <c r="C145" s="175"/>
      <c r="D145" s="176"/>
      <c r="E145" s="176"/>
      <c r="F145" s="176"/>
      <c r="G145" s="175"/>
      <c r="H145" s="175"/>
      <c r="I145" s="175"/>
    </row>
    <row r="146" spans="1:9" ht="22.8">
      <c r="A146" s="175"/>
      <c r="B146" s="175"/>
      <c r="C146" s="175"/>
      <c r="D146" s="176"/>
      <c r="E146" s="176"/>
      <c r="F146" s="176"/>
      <c r="G146" s="175"/>
      <c r="H146" s="175"/>
      <c r="I146" s="175"/>
    </row>
    <row r="147" spans="1:9" ht="22.8">
      <c r="A147" s="175"/>
      <c r="B147" s="175"/>
      <c r="C147" s="175"/>
      <c r="D147" s="176"/>
      <c r="E147" s="176"/>
      <c r="F147" s="176"/>
      <c r="G147" s="175"/>
      <c r="H147" s="175"/>
      <c r="I147" s="175"/>
    </row>
    <row r="148" spans="1:9" ht="22.8">
      <c r="A148" s="175"/>
      <c r="B148" s="175"/>
      <c r="C148" s="175"/>
      <c r="D148" s="176"/>
      <c r="E148" s="176"/>
      <c r="F148" s="176"/>
      <c r="G148" s="175"/>
      <c r="H148" s="175"/>
      <c r="I148" s="175"/>
    </row>
    <row r="149" spans="1:9" ht="22.8">
      <c r="A149" s="175"/>
      <c r="B149" s="175"/>
      <c r="C149" s="175"/>
      <c r="D149" s="176"/>
      <c r="E149" s="176"/>
      <c r="F149" s="176"/>
      <c r="G149" s="175"/>
      <c r="H149" s="175"/>
      <c r="I149" s="175"/>
    </row>
    <row r="150" spans="1:9" ht="22.8">
      <c r="A150" s="175"/>
      <c r="B150" s="175"/>
      <c r="C150" s="175"/>
      <c r="D150" s="176"/>
      <c r="E150" s="176"/>
      <c r="F150" s="176"/>
      <c r="G150" s="175"/>
      <c r="H150" s="175"/>
      <c r="I150" s="175"/>
    </row>
    <row r="151" spans="1:9" ht="22.8">
      <c r="A151" s="175"/>
      <c r="B151" s="175"/>
      <c r="C151" s="175"/>
      <c r="D151" s="176"/>
      <c r="E151" s="176"/>
      <c r="F151" s="176"/>
      <c r="G151" s="175"/>
      <c r="H151" s="175"/>
      <c r="I151" s="175"/>
    </row>
    <row r="152" spans="1:9" ht="22.8">
      <c r="A152" s="175"/>
      <c r="B152" s="175"/>
      <c r="C152" s="175"/>
      <c r="D152" s="176"/>
      <c r="E152" s="176"/>
      <c r="F152" s="176"/>
      <c r="G152" s="175"/>
      <c r="H152" s="175"/>
      <c r="I152" s="175"/>
    </row>
    <row r="153" spans="1:9" ht="22.8">
      <c r="A153" s="175"/>
      <c r="B153" s="175"/>
      <c r="C153" s="175"/>
      <c r="D153" s="176"/>
      <c r="E153" s="176"/>
      <c r="F153" s="176"/>
      <c r="G153" s="175"/>
      <c r="H153" s="175"/>
      <c r="I153" s="175"/>
    </row>
    <row r="154" spans="1:9" ht="22.8">
      <c r="A154" s="175"/>
      <c r="B154" s="175"/>
      <c r="C154" s="175"/>
      <c r="D154" s="176"/>
      <c r="E154" s="176"/>
      <c r="F154" s="176"/>
      <c r="G154" s="175"/>
      <c r="H154" s="175"/>
      <c r="I154" s="175"/>
    </row>
    <row r="155" spans="1:9" ht="22.8">
      <c r="A155" s="175"/>
      <c r="B155" s="175"/>
      <c r="C155" s="175"/>
      <c r="D155" s="176"/>
      <c r="E155" s="176"/>
      <c r="F155" s="176"/>
      <c r="G155" s="175"/>
      <c r="H155" s="175"/>
      <c r="I155" s="175"/>
    </row>
    <row r="156" spans="1:9" ht="22.8">
      <c r="A156" s="175"/>
      <c r="B156" s="175"/>
      <c r="C156" s="175"/>
      <c r="D156" s="176"/>
      <c r="E156" s="176"/>
      <c r="F156" s="176"/>
      <c r="G156" s="175"/>
      <c r="H156" s="175"/>
      <c r="I156" s="175"/>
    </row>
    <row r="157" spans="1:9" ht="22.8">
      <c r="A157" s="175"/>
      <c r="B157" s="175"/>
      <c r="C157" s="175"/>
      <c r="D157" s="176"/>
      <c r="E157" s="176"/>
      <c r="F157" s="176"/>
      <c r="G157" s="175"/>
      <c r="H157" s="175"/>
      <c r="I157" s="175"/>
    </row>
    <row r="158" spans="1:9" ht="22.8">
      <c r="A158" s="175"/>
      <c r="B158" s="175"/>
      <c r="C158" s="175"/>
      <c r="D158" s="176"/>
      <c r="E158" s="176"/>
      <c r="F158" s="176"/>
      <c r="G158" s="175"/>
      <c r="H158" s="175"/>
      <c r="I158" s="175"/>
    </row>
    <row r="159" spans="1:9" ht="22.8">
      <c r="A159" s="175"/>
      <c r="B159" s="175"/>
      <c r="C159" s="175"/>
      <c r="D159" s="176"/>
      <c r="E159" s="176"/>
      <c r="F159" s="176"/>
      <c r="G159" s="175"/>
      <c r="H159" s="175"/>
      <c r="I159" s="175"/>
    </row>
    <row r="160" spans="1:9" ht="22.8">
      <c r="A160" s="175"/>
      <c r="B160" s="175"/>
      <c r="C160" s="175"/>
      <c r="D160" s="176"/>
      <c r="E160" s="176"/>
      <c r="F160" s="176"/>
      <c r="G160" s="175"/>
      <c r="H160" s="175"/>
      <c r="I160" s="175"/>
    </row>
    <row r="161" spans="1:9" ht="22.8">
      <c r="A161" s="175"/>
      <c r="B161" s="175"/>
      <c r="C161" s="175"/>
      <c r="D161" s="176"/>
      <c r="E161" s="176"/>
      <c r="F161" s="176"/>
      <c r="G161" s="175"/>
      <c r="H161" s="175"/>
      <c r="I161" s="175"/>
    </row>
    <row r="162" spans="1:9" ht="22.8">
      <c r="A162" s="175"/>
      <c r="B162" s="175"/>
      <c r="C162" s="175"/>
      <c r="D162" s="176"/>
      <c r="E162" s="176"/>
      <c r="F162" s="176"/>
      <c r="G162" s="175"/>
      <c r="H162" s="175"/>
      <c r="I162" s="175"/>
    </row>
    <row r="163" spans="1:9" ht="22.8">
      <c r="A163" s="175"/>
      <c r="B163" s="175"/>
      <c r="C163" s="175"/>
      <c r="D163" s="176"/>
      <c r="E163" s="176"/>
      <c r="F163" s="176"/>
      <c r="G163" s="175"/>
      <c r="H163" s="175"/>
      <c r="I163" s="175"/>
    </row>
    <row r="164" spans="1:9" ht="22.8">
      <c r="A164" s="175"/>
      <c r="B164" s="175"/>
      <c r="C164" s="175"/>
      <c r="D164" s="176"/>
      <c r="E164" s="176"/>
      <c r="F164" s="176"/>
      <c r="G164" s="175"/>
      <c r="H164" s="175"/>
      <c r="I164" s="175"/>
    </row>
    <row r="165" spans="1:9" ht="22.8">
      <c r="A165" s="175"/>
      <c r="B165" s="175"/>
      <c r="C165" s="175"/>
      <c r="D165" s="176"/>
      <c r="E165" s="176"/>
      <c r="F165" s="176"/>
      <c r="G165" s="175"/>
      <c r="H165" s="175"/>
      <c r="I165" s="175"/>
    </row>
    <row r="166" spans="1:9" ht="22.8">
      <c r="A166" s="175"/>
      <c r="B166" s="175"/>
      <c r="C166" s="175"/>
      <c r="D166" s="176"/>
      <c r="E166" s="176"/>
      <c r="F166" s="176"/>
      <c r="G166" s="175"/>
      <c r="H166" s="175"/>
      <c r="I166" s="175"/>
    </row>
    <row r="167" spans="1:9" ht="22.8">
      <c r="A167" s="175"/>
      <c r="B167" s="175"/>
      <c r="C167" s="175"/>
      <c r="D167" s="176"/>
      <c r="E167" s="176"/>
      <c r="F167" s="176"/>
      <c r="G167" s="175"/>
      <c r="H167" s="175"/>
      <c r="I167" s="175"/>
    </row>
    <row r="168" spans="1:9" ht="22.8">
      <c r="A168" s="175"/>
      <c r="B168" s="175"/>
      <c r="C168" s="175"/>
      <c r="D168" s="176"/>
      <c r="E168" s="176"/>
      <c r="F168" s="176"/>
      <c r="G168" s="175"/>
      <c r="H168" s="175"/>
      <c r="I168" s="175"/>
    </row>
    <row r="169" spans="1:9" ht="22.8">
      <c r="A169" s="175"/>
      <c r="B169" s="175"/>
      <c r="C169" s="175"/>
      <c r="D169" s="176"/>
      <c r="E169" s="176"/>
      <c r="F169" s="176"/>
      <c r="G169" s="175"/>
      <c r="H169" s="175"/>
      <c r="I169" s="175"/>
    </row>
    <row r="170" spans="1:9" ht="22.8">
      <c r="A170" s="175"/>
      <c r="B170" s="175"/>
      <c r="C170" s="175"/>
      <c r="D170" s="176"/>
      <c r="E170" s="176"/>
      <c r="F170" s="176"/>
      <c r="G170" s="175"/>
      <c r="H170" s="175"/>
      <c r="I170" s="175"/>
    </row>
    <row r="171" spans="1:9" ht="22.8">
      <c r="A171" s="175"/>
      <c r="B171" s="175"/>
      <c r="C171" s="175"/>
      <c r="D171" s="176"/>
      <c r="E171" s="176"/>
      <c r="F171" s="176"/>
      <c r="G171" s="175"/>
      <c r="H171" s="175"/>
      <c r="I171" s="175"/>
    </row>
    <row r="172" spans="1:9" ht="22.8">
      <c r="A172" s="175"/>
      <c r="B172" s="175"/>
      <c r="C172" s="175"/>
      <c r="D172" s="176"/>
      <c r="E172" s="176"/>
      <c r="F172" s="176"/>
      <c r="G172" s="175"/>
      <c r="H172" s="175"/>
      <c r="I172" s="175"/>
    </row>
    <row r="173" spans="1:9" ht="22.8">
      <c r="A173" s="175"/>
      <c r="B173" s="175"/>
      <c r="C173" s="175"/>
      <c r="D173" s="176"/>
      <c r="E173" s="176"/>
      <c r="F173" s="176"/>
      <c r="G173" s="175"/>
      <c r="H173" s="175"/>
      <c r="I173" s="175"/>
    </row>
    <row r="174" spans="1:9" ht="22.8">
      <c r="A174" s="175"/>
      <c r="B174" s="175"/>
      <c r="C174" s="175"/>
      <c r="D174" s="176"/>
      <c r="E174" s="176"/>
      <c r="F174" s="176"/>
      <c r="G174" s="175"/>
      <c r="H174" s="175"/>
      <c r="I174" s="175"/>
    </row>
    <row r="175" spans="1:9" ht="22.8">
      <c r="A175" s="175"/>
      <c r="B175" s="175"/>
      <c r="C175" s="175"/>
      <c r="D175" s="176"/>
      <c r="E175" s="176"/>
      <c r="F175" s="176"/>
      <c r="G175" s="175"/>
      <c r="H175" s="175"/>
      <c r="I175" s="175"/>
    </row>
    <row r="176" spans="1:9" ht="22.8">
      <c r="A176" s="175"/>
      <c r="B176" s="175"/>
      <c r="C176" s="175"/>
      <c r="D176" s="176"/>
      <c r="E176" s="176"/>
      <c r="F176" s="176"/>
      <c r="G176" s="175"/>
      <c r="H176" s="175"/>
      <c r="I176" s="175"/>
    </row>
    <row r="177" spans="1:9" ht="22.8">
      <c r="A177" s="175"/>
      <c r="B177" s="175"/>
      <c r="C177" s="175"/>
      <c r="D177" s="176"/>
      <c r="E177" s="176"/>
      <c r="F177" s="176"/>
      <c r="G177" s="175"/>
      <c r="H177" s="175"/>
      <c r="I177" s="175"/>
    </row>
    <row r="178" spans="1:9" ht="22.8">
      <c r="A178" s="175"/>
      <c r="B178" s="175"/>
      <c r="C178" s="175"/>
      <c r="D178" s="176"/>
      <c r="E178" s="176"/>
      <c r="F178" s="176"/>
      <c r="G178" s="175"/>
      <c r="H178" s="175"/>
      <c r="I178" s="175"/>
    </row>
    <row r="179" spans="1:9" ht="22.8">
      <c r="A179" s="175"/>
      <c r="B179" s="175"/>
      <c r="C179" s="175"/>
      <c r="D179" s="176"/>
      <c r="E179" s="176"/>
      <c r="F179" s="176"/>
      <c r="G179" s="175"/>
      <c r="H179" s="175"/>
      <c r="I179" s="175"/>
    </row>
    <row r="180" spans="1:9" ht="22.8">
      <c r="A180" s="175"/>
      <c r="B180" s="175"/>
      <c r="C180" s="175"/>
      <c r="D180" s="176"/>
      <c r="E180" s="176"/>
      <c r="F180" s="176"/>
      <c r="G180" s="175"/>
      <c r="H180" s="175"/>
      <c r="I180" s="175"/>
    </row>
    <row r="181" spans="1:9" ht="22.8">
      <c r="A181" s="175"/>
      <c r="B181" s="175"/>
      <c r="C181" s="175"/>
      <c r="D181" s="176"/>
      <c r="E181" s="176"/>
      <c r="F181" s="176"/>
      <c r="G181" s="175"/>
      <c r="H181" s="175"/>
      <c r="I181" s="175"/>
    </row>
    <row r="182" spans="1:9" ht="22.8">
      <c r="A182" s="175"/>
      <c r="B182" s="175"/>
      <c r="C182" s="175"/>
      <c r="D182" s="176"/>
      <c r="E182" s="176"/>
      <c r="F182" s="176"/>
      <c r="G182" s="175"/>
      <c r="H182" s="175"/>
      <c r="I182" s="175"/>
    </row>
    <row r="183" spans="1:9" ht="22.8">
      <c r="A183" s="175"/>
      <c r="B183" s="175"/>
      <c r="C183" s="175"/>
      <c r="D183" s="176"/>
      <c r="E183" s="176"/>
      <c r="F183" s="176"/>
      <c r="G183" s="175"/>
      <c r="H183" s="175"/>
      <c r="I183" s="175"/>
    </row>
    <row r="184" spans="1:9" ht="22.8">
      <c r="A184" s="175"/>
      <c r="B184" s="175"/>
      <c r="C184" s="175"/>
      <c r="D184" s="176"/>
      <c r="E184" s="176"/>
      <c r="F184" s="176"/>
      <c r="G184" s="175"/>
      <c r="H184" s="175"/>
      <c r="I184" s="175"/>
    </row>
    <row r="185" spans="1:9" ht="22.8">
      <c r="A185" s="175"/>
      <c r="B185" s="175"/>
      <c r="C185" s="175"/>
      <c r="D185" s="176"/>
      <c r="E185" s="176"/>
      <c r="F185" s="176"/>
      <c r="G185" s="175"/>
      <c r="H185" s="175"/>
      <c r="I185" s="175"/>
    </row>
    <row r="186" spans="1:9" ht="22.8">
      <c r="A186" s="175"/>
      <c r="B186" s="175"/>
      <c r="C186" s="175"/>
      <c r="D186" s="176"/>
      <c r="E186" s="176"/>
      <c r="F186" s="176"/>
      <c r="G186" s="175"/>
      <c r="H186" s="175"/>
      <c r="I186" s="175"/>
    </row>
    <row r="187" spans="1:9" ht="22.8">
      <c r="A187" s="175"/>
      <c r="B187" s="175"/>
      <c r="C187" s="175"/>
      <c r="D187" s="176"/>
      <c r="E187" s="176"/>
      <c r="F187" s="176"/>
      <c r="G187" s="175"/>
      <c r="H187" s="175"/>
      <c r="I187" s="175"/>
    </row>
    <row r="188" spans="1:9" ht="22.8">
      <c r="A188" s="175"/>
      <c r="B188" s="175"/>
      <c r="C188" s="175"/>
      <c r="D188" s="176"/>
      <c r="E188" s="176"/>
      <c r="F188" s="176"/>
      <c r="G188" s="175"/>
      <c r="H188" s="175"/>
      <c r="I188" s="175"/>
    </row>
    <row r="189" spans="1:9" ht="22.8">
      <c r="A189" s="175"/>
      <c r="B189" s="175"/>
      <c r="C189" s="175"/>
      <c r="D189" s="176"/>
      <c r="E189" s="176"/>
      <c r="F189" s="176"/>
      <c r="G189" s="175"/>
      <c r="H189" s="175"/>
      <c r="I189" s="175"/>
    </row>
    <row r="190" spans="1:9" ht="22.8">
      <c r="A190" s="175"/>
      <c r="B190" s="175"/>
      <c r="C190" s="175"/>
      <c r="D190" s="176"/>
      <c r="E190" s="176"/>
      <c r="F190" s="176"/>
      <c r="G190" s="175"/>
      <c r="H190" s="175"/>
      <c r="I190" s="175"/>
    </row>
    <row r="191" spans="1:9" ht="22.8">
      <c r="A191" s="175"/>
      <c r="B191" s="175"/>
      <c r="C191" s="175"/>
      <c r="D191" s="176"/>
      <c r="E191" s="176"/>
      <c r="F191" s="176"/>
      <c r="G191" s="175"/>
      <c r="H191" s="175"/>
      <c r="I191" s="175"/>
    </row>
    <row r="192" spans="1:9" ht="22.8">
      <c r="A192" s="175"/>
      <c r="B192" s="175"/>
      <c r="C192" s="175"/>
      <c r="D192" s="176"/>
      <c r="E192" s="176"/>
      <c r="F192" s="176"/>
      <c r="G192" s="175"/>
      <c r="H192" s="175"/>
      <c r="I192" s="175"/>
    </row>
    <row r="193" spans="1:9" ht="22.8">
      <c r="A193" s="175"/>
      <c r="B193" s="175"/>
      <c r="C193" s="175"/>
      <c r="D193" s="176"/>
      <c r="E193" s="176"/>
      <c r="F193" s="176"/>
      <c r="G193" s="175"/>
      <c r="H193" s="175"/>
      <c r="I193" s="175"/>
    </row>
    <row r="194" spans="1:9" ht="22.8">
      <c r="A194" s="175"/>
      <c r="B194" s="175"/>
      <c r="C194" s="175"/>
      <c r="D194" s="176"/>
      <c r="E194" s="176"/>
      <c r="F194" s="176"/>
      <c r="G194" s="175"/>
      <c r="H194" s="175"/>
      <c r="I194" s="175"/>
    </row>
    <row r="195" spans="1:9" ht="22.8">
      <c r="A195" s="175"/>
      <c r="B195" s="175"/>
      <c r="C195" s="175"/>
      <c r="D195" s="176"/>
      <c r="E195" s="176"/>
      <c r="F195" s="176"/>
      <c r="G195" s="175"/>
      <c r="H195" s="175"/>
      <c r="I195" s="175"/>
    </row>
    <row r="196" spans="1:9" ht="22.8">
      <c r="A196" s="175"/>
      <c r="B196" s="175"/>
      <c r="C196" s="175"/>
      <c r="D196" s="176"/>
      <c r="E196" s="176"/>
      <c r="F196" s="176"/>
      <c r="G196" s="175"/>
      <c r="H196" s="175"/>
      <c r="I196" s="175"/>
    </row>
    <row r="197" spans="1:9" ht="22.8">
      <c r="A197" s="175"/>
      <c r="B197" s="175"/>
      <c r="C197" s="175"/>
      <c r="D197" s="176"/>
      <c r="E197" s="176"/>
      <c r="F197" s="176"/>
      <c r="G197" s="175"/>
      <c r="H197" s="175"/>
      <c r="I197" s="175"/>
    </row>
    <row r="198" spans="1:9" ht="22.8">
      <c r="A198" s="175"/>
      <c r="B198" s="175"/>
      <c r="C198" s="175"/>
      <c r="D198" s="176"/>
      <c r="E198" s="176"/>
      <c r="F198" s="176"/>
      <c r="G198" s="175"/>
      <c r="H198" s="175"/>
      <c r="I198" s="175"/>
    </row>
    <row r="199" spans="1:9" ht="22.8">
      <c r="A199" s="175"/>
      <c r="B199" s="175"/>
      <c r="C199" s="175"/>
      <c r="D199" s="176"/>
      <c r="E199" s="176"/>
      <c r="F199" s="176"/>
      <c r="G199" s="175"/>
      <c r="H199" s="175"/>
      <c r="I199" s="175"/>
    </row>
    <row r="200" spans="1:9" ht="22.8">
      <c r="A200" s="175"/>
      <c r="B200" s="175"/>
      <c r="C200" s="175"/>
      <c r="D200" s="176"/>
      <c r="E200" s="176"/>
      <c r="F200" s="176"/>
      <c r="G200" s="175"/>
      <c r="H200" s="175"/>
      <c r="I200" s="175"/>
    </row>
    <row r="201" spans="1:9" ht="22.8">
      <c r="A201" s="175"/>
      <c r="B201" s="175"/>
      <c r="C201" s="175"/>
      <c r="D201" s="176"/>
      <c r="E201" s="176"/>
      <c r="F201" s="176"/>
      <c r="G201" s="175"/>
      <c r="H201" s="175"/>
      <c r="I201" s="175"/>
    </row>
    <row r="202" spans="1:9" ht="22.8">
      <c r="A202" s="175"/>
      <c r="B202" s="175"/>
      <c r="C202" s="175"/>
      <c r="D202" s="176"/>
      <c r="E202" s="176"/>
      <c r="F202" s="176"/>
      <c r="G202" s="175"/>
      <c r="H202" s="175"/>
      <c r="I202" s="175"/>
    </row>
    <row r="203" spans="1:9" ht="22.8">
      <c r="A203" s="175"/>
      <c r="B203" s="175"/>
      <c r="C203" s="175"/>
      <c r="D203" s="176"/>
      <c r="E203" s="176"/>
      <c r="F203" s="176"/>
      <c r="G203" s="175"/>
      <c r="H203" s="175"/>
      <c r="I203" s="175"/>
    </row>
    <row r="204" spans="1:9" ht="22.8">
      <c r="A204" s="175"/>
      <c r="B204" s="175"/>
      <c r="C204" s="175"/>
      <c r="D204" s="176"/>
      <c r="E204" s="176"/>
      <c r="F204" s="176"/>
      <c r="G204" s="175"/>
      <c r="H204" s="175"/>
      <c r="I204" s="175"/>
    </row>
    <row r="205" spans="1:9" ht="22.8">
      <c r="A205" s="175"/>
      <c r="B205" s="175"/>
      <c r="C205" s="175"/>
      <c r="D205" s="176"/>
      <c r="E205" s="176"/>
      <c r="F205" s="176"/>
      <c r="G205" s="175"/>
      <c r="H205" s="175"/>
      <c r="I205" s="175"/>
    </row>
    <row r="206" spans="1:9" ht="22.8">
      <c r="A206" s="175"/>
      <c r="B206" s="175"/>
      <c r="C206" s="175"/>
      <c r="D206" s="176"/>
      <c r="E206" s="176"/>
      <c r="F206" s="176"/>
      <c r="G206" s="175"/>
      <c r="H206" s="175"/>
      <c r="I206" s="175"/>
    </row>
    <row r="207" spans="1:9" ht="22.8">
      <c r="A207" s="175"/>
      <c r="B207" s="175"/>
      <c r="C207" s="175"/>
      <c r="D207" s="176"/>
      <c r="E207" s="176"/>
      <c r="F207" s="176"/>
      <c r="G207" s="175"/>
      <c r="H207" s="175"/>
      <c r="I207" s="175"/>
    </row>
    <row r="208" spans="1:9" ht="22.8">
      <c r="A208" s="175"/>
      <c r="B208" s="175"/>
      <c r="C208" s="175"/>
      <c r="D208" s="176"/>
      <c r="E208" s="176"/>
      <c r="F208" s="176"/>
      <c r="G208" s="175"/>
      <c r="H208" s="175"/>
      <c r="I208" s="175"/>
    </row>
    <row r="209" spans="1:9" ht="22.8">
      <c r="A209" s="175"/>
      <c r="B209" s="175"/>
      <c r="C209" s="175"/>
      <c r="D209" s="176"/>
      <c r="E209" s="176"/>
      <c r="F209" s="176"/>
      <c r="G209" s="175"/>
      <c r="H209" s="175"/>
      <c r="I209" s="175"/>
    </row>
    <row r="210" spans="1:9" ht="22.8">
      <c r="A210" s="175"/>
      <c r="B210" s="175"/>
      <c r="C210" s="175"/>
      <c r="D210" s="176"/>
      <c r="E210" s="176"/>
      <c r="F210" s="176"/>
      <c r="G210" s="175"/>
      <c r="H210" s="175"/>
      <c r="I210" s="175"/>
    </row>
    <row r="211" spans="1:9" ht="22.8">
      <c r="A211" s="175"/>
      <c r="B211" s="175"/>
      <c r="C211" s="175"/>
      <c r="D211" s="176"/>
      <c r="E211" s="176"/>
      <c r="F211" s="176"/>
      <c r="G211" s="175"/>
      <c r="H211" s="175"/>
      <c r="I211" s="175"/>
    </row>
    <row r="212" spans="1:9" ht="22.8">
      <c r="A212" s="175"/>
      <c r="B212" s="175"/>
      <c r="C212" s="175"/>
      <c r="D212" s="176"/>
      <c r="E212" s="176"/>
      <c r="F212" s="176"/>
      <c r="G212" s="175"/>
      <c r="H212" s="175"/>
      <c r="I212" s="175"/>
    </row>
    <row r="213" spans="1:9" ht="22.8">
      <c r="A213" s="175"/>
      <c r="B213" s="175"/>
      <c r="C213" s="175"/>
      <c r="D213" s="176"/>
      <c r="E213" s="176"/>
      <c r="F213" s="176"/>
      <c r="G213" s="175"/>
      <c r="H213" s="175"/>
      <c r="I213" s="175"/>
    </row>
    <row r="214" spans="1:9" ht="22.8">
      <c r="A214" s="175"/>
      <c r="B214" s="175"/>
      <c r="C214" s="175"/>
      <c r="D214" s="176"/>
      <c r="E214" s="176"/>
      <c r="F214" s="176"/>
      <c r="G214" s="175"/>
      <c r="H214" s="175"/>
      <c r="I214" s="175"/>
    </row>
    <row r="215" spans="1:9" ht="22.8">
      <c r="A215" s="175"/>
      <c r="B215" s="175"/>
      <c r="C215" s="175"/>
      <c r="D215" s="176"/>
      <c r="E215" s="176"/>
      <c r="F215" s="176"/>
      <c r="G215" s="175"/>
      <c r="H215" s="175"/>
      <c r="I215" s="175"/>
    </row>
    <row r="216" spans="1:9" ht="22.8">
      <c r="A216" s="175"/>
      <c r="B216" s="175"/>
      <c r="C216" s="175"/>
      <c r="D216" s="176"/>
      <c r="E216" s="176"/>
      <c r="F216" s="176"/>
      <c r="G216" s="175"/>
      <c r="H216" s="175"/>
      <c r="I216" s="175"/>
    </row>
    <row r="217" spans="1:9" ht="22.8">
      <c r="A217" s="175"/>
      <c r="B217" s="175"/>
      <c r="C217" s="175"/>
      <c r="D217" s="176"/>
      <c r="E217" s="176"/>
      <c r="F217" s="176"/>
      <c r="G217" s="175"/>
      <c r="H217" s="175"/>
      <c r="I217" s="175"/>
    </row>
    <row r="218" spans="1:9" ht="22.8">
      <c r="A218" s="175"/>
      <c r="B218" s="175"/>
      <c r="C218" s="175"/>
      <c r="D218" s="176"/>
      <c r="E218" s="176"/>
      <c r="F218" s="176"/>
      <c r="G218" s="175"/>
      <c r="H218" s="175"/>
      <c r="I218" s="175"/>
    </row>
    <row r="219" spans="1:9" ht="22.8">
      <c r="A219" s="175"/>
      <c r="B219" s="175"/>
      <c r="C219" s="175"/>
      <c r="D219" s="176"/>
      <c r="E219" s="176"/>
      <c r="F219" s="176"/>
      <c r="G219" s="175"/>
      <c r="H219" s="175"/>
      <c r="I219" s="175"/>
    </row>
    <row r="220" spans="1:9" ht="22.8">
      <c r="A220" s="175"/>
      <c r="B220" s="175"/>
      <c r="C220" s="175"/>
      <c r="D220" s="176"/>
      <c r="E220" s="176"/>
      <c r="F220" s="176"/>
      <c r="G220" s="175"/>
      <c r="H220" s="175"/>
      <c r="I220" s="175"/>
    </row>
    <row r="221" spans="1:9" ht="22.8">
      <c r="A221" s="175"/>
      <c r="B221" s="175"/>
      <c r="C221" s="175"/>
      <c r="D221" s="176"/>
      <c r="E221" s="176"/>
      <c r="F221" s="176"/>
      <c r="G221" s="175"/>
      <c r="H221" s="175"/>
      <c r="I221" s="175"/>
    </row>
    <row r="222" spans="1:9" ht="22.8">
      <c r="A222" s="175"/>
      <c r="B222" s="175"/>
      <c r="C222" s="175"/>
      <c r="D222" s="176"/>
      <c r="E222" s="176"/>
      <c r="F222" s="176"/>
      <c r="G222" s="175"/>
      <c r="H222" s="175"/>
      <c r="I222" s="175"/>
    </row>
    <row r="223" spans="1:9" ht="22.8">
      <c r="A223" s="175"/>
      <c r="B223" s="175"/>
      <c r="C223" s="175"/>
      <c r="D223" s="176"/>
      <c r="E223" s="176"/>
      <c r="F223" s="176"/>
      <c r="G223" s="175"/>
      <c r="H223" s="175"/>
      <c r="I223" s="175"/>
    </row>
    <row r="224" spans="1:9" ht="22.8">
      <c r="A224" s="175"/>
      <c r="B224" s="175"/>
      <c r="C224" s="175"/>
      <c r="D224" s="176"/>
      <c r="E224" s="176"/>
      <c r="F224" s="176"/>
      <c r="G224" s="175"/>
      <c r="H224" s="175"/>
      <c r="I224" s="175"/>
    </row>
  </sheetData>
  <mergeCells count="16">
    <mergeCell ref="A4:L4"/>
    <mergeCell ref="I1:J1"/>
    <mergeCell ref="K1:L1"/>
    <mergeCell ref="I2:J2"/>
    <mergeCell ref="K2:L2"/>
    <mergeCell ref="A3:L3"/>
    <mergeCell ref="K13:L13"/>
    <mergeCell ref="A16:L16"/>
    <mergeCell ref="A5:A7"/>
    <mergeCell ref="B5:B7"/>
    <mergeCell ref="C5:I5"/>
    <mergeCell ref="J5:L5"/>
    <mergeCell ref="C6:C7"/>
    <mergeCell ref="D6:F6"/>
    <mergeCell ref="G6:I6"/>
    <mergeCell ref="J6:L6"/>
  </mergeCells>
  <phoneticPr fontId="13" type="noConversion"/>
  <hyperlinks>
    <hyperlink ref="M1" location="預告統計資料發布時間表!A1" display="回發布時間表" xr:uid="{EB52C125-528A-491C-9B80-08E024B27F4E}"/>
  </hyperlinks>
  <printOptions horizontalCentered="1"/>
  <pageMargins left="0.35433070866141736" right="0.15748031496062992" top="0.62992125984251968" bottom="0.39370078740157483" header="0.51181102362204722" footer="0.51181102362204722"/>
  <pageSetup paperSize="9" scale="98" orientation="landscape" blackAndWhite="1"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78182-2B49-447D-84BD-E2C3FF61AA48}">
  <sheetPr>
    <tabColor rgb="FFFF3300"/>
    <pageSetUpPr fitToPage="1"/>
  </sheetPr>
  <dimension ref="A1:M224"/>
  <sheetViews>
    <sheetView view="pageLayout" topLeftCell="A4" zoomScale="85" zoomScaleNormal="75" zoomScaleSheetLayoutView="75" zoomScalePageLayoutView="85" workbookViewId="0">
      <selection activeCell="K11" sqref="K11"/>
    </sheetView>
  </sheetViews>
  <sheetFormatPr defaultColWidth="9" defaultRowHeight="15.6"/>
  <cols>
    <col min="1" max="1" width="12.21875" style="161" customWidth="1"/>
    <col min="2" max="3" width="11" style="161" customWidth="1"/>
    <col min="4" max="6" width="11" style="170" customWidth="1"/>
    <col min="7" max="10" width="11" style="161" customWidth="1"/>
    <col min="11" max="11" width="11.44140625" style="161" customWidth="1"/>
    <col min="12" max="12" width="15.21875" style="161" customWidth="1"/>
    <col min="13" max="256" width="9" style="161"/>
    <col min="257" max="257" width="12.21875" style="161" customWidth="1"/>
    <col min="258" max="266" width="11" style="161" customWidth="1"/>
    <col min="267" max="267" width="11.44140625" style="161" customWidth="1"/>
    <col min="268" max="268" width="15.21875" style="161" customWidth="1"/>
    <col min="269" max="512" width="9" style="161"/>
    <col min="513" max="513" width="12.21875" style="161" customWidth="1"/>
    <col min="514" max="522" width="11" style="161" customWidth="1"/>
    <col min="523" max="523" width="11.44140625" style="161" customWidth="1"/>
    <col min="524" max="524" width="15.21875" style="161" customWidth="1"/>
    <col min="525" max="768" width="9" style="161"/>
    <col min="769" max="769" width="12.21875" style="161" customWidth="1"/>
    <col min="770" max="778" width="11" style="161" customWidth="1"/>
    <col min="779" max="779" width="11.44140625" style="161" customWidth="1"/>
    <col min="780" max="780" width="15.21875" style="161" customWidth="1"/>
    <col min="781" max="1024" width="9" style="161"/>
    <col min="1025" max="1025" width="12.21875" style="161" customWidth="1"/>
    <col min="1026" max="1034" width="11" style="161" customWidth="1"/>
    <col min="1035" max="1035" width="11.44140625" style="161" customWidth="1"/>
    <col min="1036" max="1036" width="15.21875" style="161" customWidth="1"/>
    <col min="1037" max="1280" width="9" style="161"/>
    <col min="1281" max="1281" width="12.21875" style="161" customWidth="1"/>
    <col min="1282" max="1290" width="11" style="161" customWidth="1"/>
    <col min="1291" max="1291" width="11.44140625" style="161" customWidth="1"/>
    <col min="1292" max="1292" width="15.21875" style="161" customWidth="1"/>
    <col min="1293" max="1536" width="9" style="161"/>
    <col min="1537" max="1537" width="12.21875" style="161" customWidth="1"/>
    <col min="1538" max="1546" width="11" style="161" customWidth="1"/>
    <col min="1547" max="1547" width="11.44140625" style="161" customWidth="1"/>
    <col min="1548" max="1548" width="15.21875" style="161" customWidth="1"/>
    <col min="1549" max="1792" width="9" style="161"/>
    <col min="1793" max="1793" width="12.21875" style="161" customWidth="1"/>
    <col min="1794" max="1802" width="11" style="161" customWidth="1"/>
    <col min="1803" max="1803" width="11.44140625" style="161" customWidth="1"/>
    <col min="1804" max="1804" width="15.21875" style="161" customWidth="1"/>
    <col min="1805" max="2048" width="9" style="161"/>
    <col min="2049" max="2049" width="12.21875" style="161" customWidth="1"/>
    <col min="2050" max="2058" width="11" style="161" customWidth="1"/>
    <col min="2059" max="2059" width="11.44140625" style="161" customWidth="1"/>
    <col min="2060" max="2060" width="15.21875" style="161" customWidth="1"/>
    <col min="2061" max="2304" width="9" style="161"/>
    <col min="2305" max="2305" width="12.21875" style="161" customWidth="1"/>
    <col min="2306" max="2314" width="11" style="161" customWidth="1"/>
    <col min="2315" max="2315" width="11.44140625" style="161" customWidth="1"/>
    <col min="2316" max="2316" width="15.21875" style="161" customWidth="1"/>
    <col min="2317" max="2560" width="9" style="161"/>
    <col min="2561" max="2561" width="12.21875" style="161" customWidth="1"/>
    <col min="2562" max="2570" width="11" style="161" customWidth="1"/>
    <col min="2571" max="2571" width="11.44140625" style="161" customWidth="1"/>
    <col min="2572" max="2572" width="15.21875" style="161" customWidth="1"/>
    <col min="2573" max="2816" width="9" style="161"/>
    <col min="2817" max="2817" width="12.21875" style="161" customWidth="1"/>
    <col min="2818" max="2826" width="11" style="161" customWidth="1"/>
    <col min="2827" max="2827" width="11.44140625" style="161" customWidth="1"/>
    <col min="2828" max="2828" width="15.21875" style="161" customWidth="1"/>
    <col min="2829" max="3072" width="9" style="161"/>
    <col min="3073" max="3073" width="12.21875" style="161" customWidth="1"/>
    <col min="3074" max="3082" width="11" style="161" customWidth="1"/>
    <col min="3083" max="3083" width="11.44140625" style="161" customWidth="1"/>
    <col min="3084" max="3084" width="15.21875" style="161" customWidth="1"/>
    <col min="3085" max="3328" width="9" style="161"/>
    <col min="3329" max="3329" width="12.21875" style="161" customWidth="1"/>
    <col min="3330" max="3338" width="11" style="161" customWidth="1"/>
    <col min="3339" max="3339" width="11.44140625" style="161" customWidth="1"/>
    <col min="3340" max="3340" width="15.21875" style="161" customWidth="1"/>
    <col min="3341" max="3584" width="9" style="161"/>
    <col min="3585" max="3585" width="12.21875" style="161" customWidth="1"/>
    <col min="3586" max="3594" width="11" style="161" customWidth="1"/>
    <col min="3595" max="3595" width="11.44140625" style="161" customWidth="1"/>
    <col min="3596" max="3596" width="15.21875" style="161" customWidth="1"/>
    <col min="3597" max="3840" width="9" style="161"/>
    <col min="3841" max="3841" width="12.21875" style="161" customWidth="1"/>
    <col min="3842" max="3850" width="11" style="161" customWidth="1"/>
    <col min="3851" max="3851" width="11.44140625" style="161" customWidth="1"/>
    <col min="3852" max="3852" width="15.21875" style="161" customWidth="1"/>
    <col min="3853" max="4096" width="9" style="161"/>
    <col min="4097" max="4097" width="12.21875" style="161" customWidth="1"/>
    <col min="4098" max="4106" width="11" style="161" customWidth="1"/>
    <col min="4107" max="4107" width="11.44140625" style="161" customWidth="1"/>
    <col min="4108" max="4108" width="15.21875" style="161" customWidth="1"/>
    <col min="4109" max="4352" width="9" style="161"/>
    <col min="4353" max="4353" width="12.21875" style="161" customWidth="1"/>
    <col min="4354" max="4362" width="11" style="161" customWidth="1"/>
    <col min="4363" max="4363" width="11.44140625" style="161" customWidth="1"/>
    <col min="4364" max="4364" width="15.21875" style="161" customWidth="1"/>
    <col min="4365" max="4608" width="9" style="161"/>
    <col min="4609" max="4609" width="12.21875" style="161" customWidth="1"/>
    <col min="4610" max="4618" width="11" style="161" customWidth="1"/>
    <col min="4619" max="4619" width="11.44140625" style="161" customWidth="1"/>
    <col min="4620" max="4620" width="15.21875" style="161" customWidth="1"/>
    <col min="4621" max="4864" width="9" style="161"/>
    <col min="4865" max="4865" width="12.21875" style="161" customWidth="1"/>
    <col min="4866" max="4874" width="11" style="161" customWidth="1"/>
    <col min="4875" max="4875" width="11.44140625" style="161" customWidth="1"/>
    <col min="4876" max="4876" width="15.21875" style="161" customWidth="1"/>
    <col min="4877" max="5120" width="9" style="161"/>
    <col min="5121" max="5121" width="12.21875" style="161" customWidth="1"/>
    <col min="5122" max="5130" width="11" style="161" customWidth="1"/>
    <col min="5131" max="5131" width="11.44140625" style="161" customWidth="1"/>
    <col min="5132" max="5132" width="15.21875" style="161" customWidth="1"/>
    <col min="5133" max="5376" width="9" style="161"/>
    <col min="5377" max="5377" width="12.21875" style="161" customWidth="1"/>
    <col min="5378" max="5386" width="11" style="161" customWidth="1"/>
    <col min="5387" max="5387" width="11.44140625" style="161" customWidth="1"/>
    <col min="5388" max="5388" width="15.21875" style="161" customWidth="1"/>
    <col min="5389" max="5632" width="9" style="161"/>
    <col min="5633" max="5633" width="12.21875" style="161" customWidth="1"/>
    <col min="5634" max="5642" width="11" style="161" customWidth="1"/>
    <col min="5643" max="5643" width="11.44140625" style="161" customWidth="1"/>
    <col min="5644" max="5644" width="15.21875" style="161" customWidth="1"/>
    <col min="5645" max="5888" width="9" style="161"/>
    <col min="5889" max="5889" width="12.21875" style="161" customWidth="1"/>
    <col min="5890" max="5898" width="11" style="161" customWidth="1"/>
    <col min="5899" max="5899" width="11.44140625" style="161" customWidth="1"/>
    <col min="5900" max="5900" width="15.21875" style="161" customWidth="1"/>
    <col min="5901" max="6144" width="9" style="161"/>
    <col min="6145" max="6145" width="12.21875" style="161" customWidth="1"/>
    <col min="6146" max="6154" width="11" style="161" customWidth="1"/>
    <col min="6155" max="6155" width="11.44140625" style="161" customWidth="1"/>
    <col min="6156" max="6156" width="15.21875" style="161" customWidth="1"/>
    <col min="6157" max="6400" width="9" style="161"/>
    <col min="6401" max="6401" width="12.21875" style="161" customWidth="1"/>
    <col min="6402" max="6410" width="11" style="161" customWidth="1"/>
    <col min="6411" max="6411" width="11.44140625" style="161" customWidth="1"/>
    <col min="6412" max="6412" width="15.21875" style="161" customWidth="1"/>
    <col min="6413" max="6656" width="9" style="161"/>
    <col min="6657" max="6657" width="12.21875" style="161" customWidth="1"/>
    <col min="6658" max="6666" width="11" style="161" customWidth="1"/>
    <col min="6667" max="6667" width="11.44140625" style="161" customWidth="1"/>
    <col min="6668" max="6668" width="15.21875" style="161" customWidth="1"/>
    <col min="6669" max="6912" width="9" style="161"/>
    <col min="6913" max="6913" width="12.21875" style="161" customWidth="1"/>
    <col min="6914" max="6922" width="11" style="161" customWidth="1"/>
    <col min="6923" max="6923" width="11.44140625" style="161" customWidth="1"/>
    <col min="6924" max="6924" width="15.21875" style="161" customWidth="1"/>
    <col min="6925" max="7168" width="9" style="161"/>
    <col min="7169" max="7169" width="12.21875" style="161" customWidth="1"/>
    <col min="7170" max="7178" width="11" style="161" customWidth="1"/>
    <col min="7179" max="7179" width="11.44140625" style="161" customWidth="1"/>
    <col min="7180" max="7180" width="15.21875" style="161" customWidth="1"/>
    <col min="7181" max="7424" width="9" style="161"/>
    <col min="7425" max="7425" width="12.21875" style="161" customWidth="1"/>
    <col min="7426" max="7434" width="11" style="161" customWidth="1"/>
    <col min="7435" max="7435" width="11.44140625" style="161" customWidth="1"/>
    <col min="7436" max="7436" width="15.21875" style="161" customWidth="1"/>
    <col min="7437" max="7680" width="9" style="161"/>
    <col min="7681" max="7681" width="12.21875" style="161" customWidth="1"/>
    <col min="7682" max="7690" width="11" style="161" customWidth="1"/>
    <col min="7691" max="7691" width="11.44140625" style="161" customWidth="1"/>
    <col min="7692" max="7692" width="15.21875" style="161" customWidth="1"/>
    <col min="7693" max="7936" width="9" style="161"/>
    <col min="7937" max="7937" width="12.21875" style="161" customWidth="1"/>
    <col min="7938" max="7946" width="11" style="161" customWidth="1"/>
    <col min="7947" max="7947" width="11.44140625" style="161" customWidth="1"/>
    <col min="7948" max="7948" width="15.21875" style="161" customWidth="1"/>
    <col min="7949" max="8192" width="9" style="161"/>
    <col min="8193" max="8193" width="12.21875" style="161" customWidth="1"/>
    <col min="8194" max="8202" width="11" style="161" customWidth="1"/>
    <col min="8203" max="8203" width="11.44140625" style="161" customWidth="1"/>
    <col min="8204" max="8204" width="15.21875" style="161" customWidth="1"/>
    <col min="8205" max="8448" width="9" style="161"/>
    <col min="8449" max="8449" width="12.21875" style="161" customWidth="1"/>
    <col min="8450" max="8458" width="11" style="161" customWidth="1"/>
    <col min="8459" max="8459" width="11.44140625" style="161" customWidth="1"/>
    <col min="8460" max="8460" width="15.21875" style="161" customWidth="1"/>
    <col min="8461" max="8704" width="9" style="161"/>
    <col min="8705" max="8705" width="12.21875" style="161" customWidth="1"/>
    <col min="8706" max="8714" width="11" style="161" customWidth="1"/>
    <col min="8715" max="8715" width="11.44140625" style="161" customWidth="1"/>
    <col min="8716" max="8716" width="15.21875" style="161" customWidth="1"/>
    <col min="8717" max="8960" width="9" style="161"/>
    <col min="8961" max="8961" width="12.21875" style="161" customWidth="1"/>
    <col min="8962" max="8970" width="11" style="161" customWidth="1"/>
    <col min="8971" max="8971" width="11.44140625" style="161" customWidth="1"/>
    <col min="8972" max="8972" width="15.21875" style="161" customWidth="1"/>
    <col min="8973" max="9216" width="9" style="161"/>
    <col min="9217" max="9217" width="12.21875" style="161" customWidth="1"/>
    <col min="9218" max="9226" width="11" style="161" customWidth="1"/>
    <col min="9227" max="9227" width="11.44140625" style="161" customWidth="1"/>
    <col min="9228" max="9228" width="15.21875" style="161" customWidth="1"/>
    <col min="9229" max="9472" width="9" style="161"/>
    <col min="9473" max="9473" width="12.21875" style="161" customWidth="1"/>
    <col min="9474" max="9482" width="11" style="161" customWidth="1"/>
    <col min="9483" max="9483" width="11.44140625" style="161" customWidth="1"/>
    <col min="9484" max="9484" width="15.21875" style="161" customWidth="1"/>
    <col min="9485" max="9728" width="9" style="161"/>
    <col min="9729" max="9729" width="12.21875" style="161" customWidth="1"/>
    <col min="9730" max="9738" width="11" style="161" customWidth="1"/>
    <col min="9739" max="9739" width="11.44140625" style="161" customWidth="1"/>
    <col min="9740" max="9740" width="15.21875" style="161" customWidth="1"/>
    <col min="9741" max="9984" width="9" style="161"/>
    <col min="9985" max="9985" width="12.21875" style="161" customWidth="1"/>
    <col min="9986" max="9994" width="11" style="161" customWidth="1"/>
    <col min="9995" max="9995" width="11.44140625" style="161" customWidth="1"/>
    <col min="9996" max="9996" width="15.21875" style="161" customWidth="1"/>
    <col min="9997" max="10240" width="9" style="161"/>
    <col min="10241" max="10241" width="12.21875" style="161" customWidth="1"/>
    <col min="10242" max="10250" width="11" style="161" customWidth="1"/>
    <col min="10251" max="10251" width="11.44140625" style="161" customWidth="1"/>
    <col min="10252" max="10252" width="15.21875" style="161" customWidth="1"/>
    <col min="10253" max="10496" width="9" style="161"/>
    <col min="10497" max="10497" width="12.21875" style="161" customWidth="1"/>
    <col min="10498" max="10506" width="11" style="161" customWidth="1"/>
    <col min="10507" max="10507" width="11.44140625" style="161" customWidth="1"/>
    <col min="10508" max="10508" width="15.21875" style="161" customWidth="1"/>
    <col min="10509" max="10752" width="9" style="161"/>
    <col min="10753" max="10753" width="12.21875" style="161" customWidth="1"/>
    <col min="10754" max="10762" width="11" style="161" customWidth="1"/>
    <col min="10763" max="10763" width="11.44140625" style="161" customWidth="1"/>
    <col min="10764" max="10764" width="15.21875" style="161" customWidth="1"/>
    <col min="10765" max="11008" width="9" style="161"/>
    <col min="11009" max="11009" width="12.21875" style="161" customWidth="1"/>
    <col min="11010" max="11018" width="11" style="161" customWidth="1"/>
    <col min="11019" max="11019" width="11.44140625" style="161" customWidth="1"/>
    <col min="11020" max="11020" width="15.21875" style="161" customWidth="1"/>
    <col min="11021" max="11264" width="9" style="161"/>
    <col min="11265" max="11265" width="12.21875" style="161" customWidth="1"/>
    <col min="11266" max="11274" width="11" style="161" customWidth="1"/>
    <col min="11275" max="11275" width="11.44140625" style="161" customWidth="1"/>
    <col min="11276" max="11276" width="15.21875" style="161" customWidth="1"/>
    <col min="11277" max="11520" width="9" style="161"/>
    <col min="11521" max="11521" width="12.21875" style="161" customWidth="1"/>
    <col min="11522" max="11530" width="11" style="161" customWidth="1"/>
    <col min="11531" max="11531" width="11.44140625" style="161" customWidth="1"/>
    <col min="11532" max="11532" width="15.21875" style="161" customWidth="1"/>
    <col min="11533" max="11776" width="9" style="161"/>
    <col min="11777" max="11777" width="12.21875" style="161" customWidth="1"/>
    <col min="11778" max="11786" width="11" style="161" customWidth="1"/>
    <col min="11787" max="11787" width="11.44140625" style="161" customWidth="1"/>
    <col min="11788" max="11788" width="15.21875" style="161" customWidth="1"/>
    <col min="11789" max="12032" width="9" style="161"/>
    <col min="12033" max="12033" width="12.21875" style="161" customWidth="1"/>
    <col min="12034" max="12042" width="11" style="161" customWidth="1"/>
    <col min="12043" max="12043" width="11.44140625" style="161" customWidth="1"/>
    <col min="12044" max="12044" width="15.21875" style="161" customWidth="1"/>
    <col min="12045" max="12288" width="9" style="161"/>
    <col min="12289" max="12289" width="12.21875" style="161" customWidth="1"/>
    <col min="12290" max="12298" width="11" style="161" customWidth="1"/>
    <col min="12299" max="12299" width="11.44140625" style="161" customWidth="1"/>
    <col min="12300" max="12300" width="15.21875" style="161" customWidth="1"/>
    <col min="12301" max="12544" width="9" style="161"/>
    <col min="12545" max="12545" width="12.21875" style="161" customWidth="1"/>
    <col min="12546" max="12554" width="11" style="161" customWidth="1"/>
    <col min="12555" max="12555" width="11.44140625" style="161" customWidth="1"/>
    <col min="12556" max="12556" width="15.21875" style="161" customWidth="1"/>
    <col min="12557" max="12800" width="9" style="161"/>
    <col min="12801" max="12801" width="12.21875" style="161" customWidth="1"/>
    <col min="12802" max="12810" width="11" style="161" customWidth="1"/>
    <col min="12811" max="12811" width="11.44140625" style="161" customWidth="1"/>
    <col min="12812" max="12812" width="15.21875" style="161" customWidth="1"/>
    <col min="12813" max="13056" width="9" style="161"/>
    <col min="13057" max="13057" width="12.21875" style="161" customWidth="1"/>
    <col min="13058" max="13066" width="11" style="161" customWidth="1"/>
    <col min="13067" max="13067" width="11.44140625" style="161" customWidth="1"/>
    <col min="13068" max="13068" width="15.21875" style="161" customWidth="1"/>
    <col min="13069" max="13312" width="9" style="161"/>
    <col min="13313" max="13313" width="12.21875" style="161" customWidth="1"/>
    <col min="13314" max="13322" width="11" style="161" customWidth="1"/>
    <col min="13323" max="13323" width="11.44140625" style="161" customWidth="1"/>
    <col min="13324" max="13324" width="15.21875" style="161" customWidth="1"/>
    <col min="13325" max="13568" width="9" style="161"/>
    <col min="13569" max="13569" width="12.21875" style="161" customWidth="1"/>
    <col min="13570" max="13578" width="11" style="161" customWidth="1"/>
    <col min="13579" max="13579" width="11.44140625" style="161" customWidth="1"/>
    <col min="13580" max="13580" width="15.21875" style="161" customWidth="1"/>
    <col min="13581" max="13824" width="9" style="161"/>
    <col min="13825" max="13825" width="12.21875" style="161" customWidth="1"/>
    <col min="13826" max="13834" width="11" style="161" customWidth="1"/>
    <col min="13835" max="13835" width="11.44140625" style="161" customWidth="1"/>
    <col min="13836" max="13836" width="15.21875" style="161" customWidth="1"/>
    <col min="13837" max="14080" width="9" style="161"/>
    <col min="14081" max="14081" width="12.21875" style="161" customWidth="1"/>
    <col min="14082" max="14090" width="11" style="161" customWidth="1"/>
    <col min="14091" max="14091" width="11.44140625" style="161" customWidth="1"/>
    <col min="14092" max="14092" width="15.21875" style="161" customWidth="1"/>
    <col min="14093" max="14336" width="9" style="161"/>
    <col min="14337" max="14337" width="12.21875" style="161" customWidth="1"/>
    <col min="14338" max="14346" width="11" style="161" customWidth="1"/>
    <col min="14347" max="14347" width="11.44140625" style="161" customWidth="1"/>
    <col min="14348" max="14348" width="15.21875" style="161" customWidth="1"/>
    <col min="14349" max="14592" width="9" style="161"/>
    <col min="14593" max="14593" width="12.21875" style="161" customWidth="1"/>
    <col min="14594" max="14602" width="11" style="161" customWidth="1"/>
    <col min="14603" max="14603" width="11.44140625" style="161" customWidth="1"/>
    <col min="14604" max="14604" width="15.21875" style="161" customWidth="1"/>
    <col min="14605" max="14848" width="9" style="161"/>
    <col min="14849" max="14849" width="12.21875" style="161" customWidth="1"/>
    <col min="14850" max="14858" width="11" style="161" customWidth="1"/>
    <col min="14859" max="14859" width="11.44140625" style="161" customWidth="1"/>
    <col min="14860" max="14860" width="15.21875" style="161" customWidth="1"/>
    <col min="14861" max="15104" width="9" style="161"/>
    <col min="15105" max="15105" width="12.21875" style="161" customWidth="1"/>
    <col min="15106" max="15114" width="11" style="161" customWidth="1"/>
    <col min="15115" max="15115" width="11.44140625" style="161" customWidth="1"/>
    <col min="15116" max="15116" width="15.21875" style="161" customWidth="1"/>
    <col min="15117" max="15360" width="9" style="161"/>
    <col min="15361" max="15361" width="12.21875" style="161" customWidth="1"/>
    <col min="15362" max="15370" width="11" style="161" customWidth="1"/>
    <col min="15371" max="15371" width="11.44140625" style="161" customWidth="1"/>
    <col min="15372" max="15372" width="15.21875" style="161" customWidth="1"/>
    <col min="15373" max="15616" width="9" style="161"/>
    <col min="15617" max="15617" width="12.21875" style="161" customWidth="1"/>
    <col min="15618" max="15626" width="11" style="161" customWidth="1"/>
    <col min="15627" max="15627" width="11.44140625" style="161" customWidth="1"/>
    <col min="15628" max="15628" width="15.21875" style="161" customWidth="1"/>
    <col min="15629" max="15872" width="9" style="161"/>
    <col min="15873" max="15873" width="12.21875" style="161" customWidth="1"/>
    <col min="15874" max="15882" width="11" style="161" customWidth="1"/>
    <col min="15883" max="15883" width="11.44140625" style="161" customWidth="1"/>
    <col min="15884" max="15884" width="15.21875" style="161" customWidth="1"/>
    <col min="15885" max="16128" width="9" style="161"/>
    <col min="16129" max="16129" width="12.21875" style="161" customWidth="1"/>
    <col min="16130" max="16138" width="11" style="161" customWidth="1"/>
    <col min="16139" max="16139" width="11.44140625" style="161" customWidth="1"/>
    <col min="16140" max="16140" width="15.21875" style="161" customWidth="1"/>
    <col min="16141" max="16384" width="9" style="161"/>
  </cols>
  <sheetData>
    <row r="1" spans="1:13" s="155" customFormat="1" ht="43.95" customHeight="1">
      <c r="A1" s="153" t="s">
        <v>1088</v>
      </c>
      <c r="B1" s="306"/>
      <c r="C1" s="314"/>
      <c r="D1" s="306"/>
      <c r="E1" s="306"/>
      <c r="F1" s="306"/>
      <c r="G1" s="314"/>
      <c r="H1" s="314"/>
      <c r="I1" s="1850" t="s">
        <v>871</v>
      </c>
      <c r="J1" s="1850"/>
      <c r="K1" s="1867" t="s">
        <v>2393</v>
      </c>
      <c r="L1" s="1868"/>
      <c r="M1" s="147" t="s">
        <v>873</v>
      </c>
    </row>
    <row r="2" spans="1:13" s="155" customFormat="1" ht="21" customHeight="1">
      <c r="A2" s="153" t="s">
        <v>2374</v>
      </c>
      <c r="B2" s="156" t="s">
        <v>2375</v>
      </c>
      <c r="C2" s="314"/>
      <c r="D2" s="311"/>
      <c r="E2" s="311"/>
      <c r="F2" s="311"/>
      <c r="G2" s="156"/>
      <c r="H2" s="314"/>
      <c r="I2" s="1850" t="s">
        <v>1156</v>
      </c>
      <c r="J2" s="1850"/>
      <c r="K2" s="1850" t="s">
        <v>2394</v>
      </c>
      <c r="L2" s="1850"/>
    </row>
    <row r="3" spans="1:13" s="160" customFormat="1" ht="37.5" customHeight="1">
      <c r="A3" s="1854" t="s">
        <v>2395</v>
      </c>
      <c r="B3" s="1854"/>
      <c r="C3" s="1854"/>
      <c r="D3" s="1854"/>
      <c r="E3" s="1854"/>
      <c r="F3" s="1854"/>
      <c r="G3" s="1854"/>
      <c r="H3" s="1854"/>
      <c r="I3" s="1854"/>
      <c r="J3" s="1854"/>
      <c r="K3" s="1854"/>
      <c r="L3" s="1854"/>
    </row>
    <row r="4" spans="1:13" ht="21" customHeight="1" thickBot="1">
      <c r="A4" s="1866" t="s">
        <v>2441</v>
      </c>
      <c r="B4" s="1866"/>
      <c r="C4" s="1866"/>
      <c r="D4" s="1866"/>
      <c r="E4" s="1866"/>
      <c r="F4" s="1866"/>
      <c r="G4" s="1866"/>
      <c r="H4" s="1866"/>
      <c r="I4" s="1866"/>
      <c r="J4" s="1866"/>
      <c r="K4" s="1866"/>
      <c r="L4" s="1866"/>
    </row>
    <row r="5" spans="1:13" s="164" customFormat="1" ht="37.35" customHeight="1">
      <c r="A5" s="1835" t="s">
        <v>2379</v>
      </c>
      <c r="B5" s="1863" t="s">
        <v>1428</v>
      </c>
      <c r="C5" s="1841" t="s">
        <v>2380</v>
      </c>
      <c r="D5" s="1842"/>
      <c r="E5" s="1842"/>
      <c r="F5" s="1842"/>
      <c r="G5" s="1842"/>
      <c r="H5" s="1842"/>
      <c r="I5" s="1842"/>
      <c r="J5" s="1843" t="s">
        <v>2381</v>
      </c>
      <c r="K5" s="1844"/>
      <c r="L5" s="1844"/>
    </row>
    <row r="6" spans="1:13" s="164" customFormat="1" ht="37.35" customHeight="1">
      <c r="A6" s="1836"/>
      <c r="B6" s="1864"/>
      <c r="C6" s="1845" t="s">
        <v>1032</v>
      </c>
      <c r="D6" s="1847" t="s">
        <v>2382</v>
      </c>
      <c r="E6" s="1847"/>
      <c r="F6" s="1847"/>
      <c r="G6" s="1847" t="s">
        <v>2383</v>
      </c>
      <c r="H6" s="1847"/>
      <c r="I6" s="1847"/>
      <c r="J6" s="1847" t="s">
        <v>2384</v>
      </c>
      <c r="K6" s="1847"/>
      <c r="L6" s="1848"/>
    </row>
    <row r="7" spans="1:13" s="164" customFormat="1" ht="37.35" customHeight="1" thickBot="1">
      <c r="A7" s="1837"/>
      <c r="B7" s="1865"/>
      <c r="C7" s="1846"/>
      <c r="D7" s="1431" t="s">
        <v>1100</v>
      </c>
      <c r="E7" s="1431" t="s">
        <v>2385</v>
      </c>
      <c r="F7" s="1431" t="s">
        <v>2386</v>
      </c>
      <c r="G7" s="1431" t="s">
        <v>1100</v>
      </c>
      <c r="H7" s="1431" t="s">
        <v>2385</v>
      </c>
      <c r="I7" s="1431" t="s">
        <v>2386</v>
      </c>
      <c r="J7" s="1431" t="s">
        <v>1100</v>
      </c>
      <c r="K7" s="1431" t="s">
        <v>2385</v>
      </c>
      <c r="L7" s="1522" t="s">
        <v>2386</v>
      </c>
    </row>
    <row r="8" spans="1:13" s="164" customFormat="1" ht="44.25" customHeight="1" thickBot="1">
      <c r="A8" s="1432" t="s">
        <v>2042</v>
      </c>
      <c r="B8" s="1523">
        <f>C8+J8</f>
        <v>46</v>
      </c>
      <c r="C8" s="1523">
        <f>D8+G8</f>
        <v>46</v>
      </c>
      <c r="D8" s="1523">
        <f>SUM(E8:F8)</f>
        <v>0</v>
      </c>
      <c r="E8" s="1524">
        <v>0</v>
      </c>
      <c r="F8" s="1524">
        <v>0</v>
      </c>
      <c r="G8" s="1523">
        <f>SUM(H8:I8)</f>
        <v>46</v>
      </c>
      <c r="H8" s="1524">
        <v>46</v>
      </c>
      <c r="I8" s="1524">
        <v>0</v>
      </c>
      <c r="J8" s="1523">
        <f>SUM(K8:L8)</f>
        <v>0</v>
      </c>
      <c r="K8" s="1524">
        <v>0</v>
      </c>
      <c r="L8" s="1525">
        <v>0</v>
      </c>
    </row>
    <row r="9" spans="1:13" s="164" customFormat="1" ht="44.25" customHeight="1" thickBot="1">
      <c r="A9" s="1433" t="s">
        <v>2387</v>
      </c>
      <c r="B9" s="1523">
        <f t="shared" ref="B9:B11" si="0">C9+J9</f>
        <v>0</v>
      </c>
      <c r="C9" s="1523">
        <f t="shared" ref="C9:C11" si="1">D9+G9</f>
        <v>0</v>
      </c>
      <c r="D9" s="1523">
        <f t="shared" ref="D9:D11" si="2">SUM(E9:F9)</f>
        <v>0</v>
      </c>
      <c r="E9" s="1524">
        <v>0</v>
      </c>
      <c r="F9" s="1524">
        <v>0</v>
      </c>
      <c r="G9" s="1523">
        <f t="shared" ref="G9:G11" si="3">SUM(H9:I9)</f>
        <v>0</v>
      </c>
      <c r="H9" s="1524">
        <v>0</v>
      </c>
      <c r="I9" s="1524">
        <v>0</v>
      </c>
      <c r="J9" s="1523">
        <f t="shared" ref="J9:J11" si="4">SUM(K9:L9)</f>
        <v>0</v>
      </c>
      <c r="K9" s="1524">
        <v>0</v>
      </c>
      <c r="L9" s="1525">
        <v>0</v>
      </c>
    </row>
    <row r="10" spans="1:13" s="164" customFormat="1" ht="44.25" customHeight="1" thickBot="1">
      <c r="A10" s="1433" t="s">
        <v>2388</v>
      </c>
      <c r="B10" s="1523">
        <f t="shared" si="0"/>
        <v>16</v>
      </c>
      <c r="C10" s="1523">
        <f t="shared" si="1"/>
        <v>16</v>
      </c>
      <c r="D10" s="1523">
        <f t="shared" si="2"/>
        <v>0</v>
      </c>
      <c r="E10" s="1524">
        <v>0</v>
      </c>
      <c r="F10" s="1524">
        <v>0</v>
      </c>
      <c r="G10" s="1523">
        <f t="shared" si="3"/>
        <v>16</v>
      </c>
      <c r="H10" s="1524">
        <v>16</v>
      </c>
      <c r="I10" s="1524">
        <v>0</v>
      </c>
      <c r="J10" s="1523">
        <f t="shared" si="4"/>
        <v>0</v>
      </c>
      <c r="K10" s="1524">
        <v>0</v>
      </c>
      <c r="L10" s="1525">
        <v>0</v>
      </c>
    </row>
    <row r="11" spans="1:13" s="164" customFormat="1" ht="44.25" customHeight="1" thickBot="1">
      <c r="A11" s="1434" t="s">
        <v>2389</v>
      </c>
      <c r="B11" s="1526">
        <f t="shared" si="0"/>
        <v>30</v>
      </c>
      <c r="C11" s="1526">
        <f t="shared" si="1"/>
        <v>30</v>
      </c>
      <c r="D11" s="1526">
        <f t="shared" si="2"/>
        <v>0</v>
      </c>
      <c r="E11" s="1527">
        <v>0</v>
      </c>
      <c r="F11" s="1527">
        <v>0</v>
      </c>
      <c r="G11" s="1526">
        <f t="shared" si="3"/>
        <v>30</v>
      </c>
      <c r="H11" s="1527">
        <v>30</v>
      </c>
      <c r="I11" s="1527">
        <v>0</v>
      </c>
      <c r="J11" s="1526">
        <f t="shared" si="4"/>
        <v>0</v>
      </c>
      <c r="K11" s="1527">
        <v>0</v>
      </c>
      <c r="L11" s="1528">
        <v>0</v>
      </c>
    </row>
    <row r="12" spans="1:13" ht="16.2">
      <c r="A12" s="173" t="s">
        <v>966</v>
      </c>
      <c r="B12" s="174"/>
      <c r="C12" s="174" t="s">
        <v>967</v>
      </c>
      <c r="E12" s="173" t="s">
        <v>1008</v>
      </c>
      <c r="G12" s="174"/>
      <c r="H12" s="174"/>
      <c r="I12" s="1441" t="s">
        <v>968</v>
      </c>
      <c r="K12" s="1442"/>
      <c r="L12" s="1442"/>
    </row>
    <row r="13" spans="1:13" ht="16.2">
      <c r="A13" s="174"/>
      <c r="B13" s="174"/>
      <c r="C13" s="174"/>
      <c r="D13" s="1435"/>
      <c r="E13" s="174" t="s">
        <v>1009</v>
      </c>
      <c r="G13" s="174"/>
      <c r="H13" s="174"/>
      <c r="I13" s="174"/>
      <c r="J13" s="174"/>
      <c r="K13" s="1832"/>
      <c r="L13" s="1832"/>
    </row>
    <row r="14" spans="1:13" ht="16.2">
      <c r="A14" s="173"/>
      <c r="B14" s="174"/>
      <c r="C14" s="174"/>
      <c r="D14" s="1435"/>
      <c r="E14" s="1435"/>
      <c r="F14" s="1435"/>
      <c r="G14" s="174"/>
      <c r="H14" s="174"/>
      <c r="I14" s="174"/>
      <c r="J14" s="174"/>
      <c r="L14" s="1437" t="s">
        <v>2439</v>
      </c>
    </row>
    <row r="15" spans="1:13" ht="26.25" customHeight="1">
      <c r="A15" s="1443" t="s">
        <v>2396</v>
      </c>
      <c r="B15" s="174"/>
      <c r="C15" s="174"/>
      <c r="D15" s="1435"/>
      <c r="E15" s="1435"/>
      <c r="F15" s="1435"/>
      <c r="G15" s="174"/>
      <c r="H15" s="174"/>
      <c r="I15" s="174"/>
      <c r="J15" s="174"/>
      <c r="K15" s="174"/>
      <c r="L15" s="174"/>
    </row>
    <row r="16" spans="1:13" ht="21.6" customHeight="1">
      <c r="A16" s="1833" t="s">
        <v>2391</v>
      </c>
      <c r="B16" s="1833"/>
      <c r="C16" s="1833"/>
      <c r="D16" s="1833"/>
      <c r="E16" s="1833"/>
      <c r="F16" s="1833"/>
      <c r="G16" s="1833"/>
      <c r="H16" s="1833"/>
      <c r="I16" s="1833"/>
      <c r="J16" s="1833"/>
      <c r="K16" s="1833"/>
      <c r="L16" s="1833"/>
    </row>
    <row r="17" spans="1:12" ht="17.399999999999999" customHeight="1">
      <c r="A17" s="174" t="s">
        <v>1112</v>
      </c>
      <c r="B17" s="174"/>
      <c r="C17" s="174"/>
      <c r="D17" s="174"/>
      <c r="E17" s="174"/>
      <c r="F17" s="174"/>
      <c r="G17" s="174"/>
      <c r="H17" s="174"/>
      <c r="I17" s="174"/>
      <c r="J17" s="174"/>
      <c r="K17" s="174"/>
      <c r="L17" s="174"/>
    </row>
    <row r="18" spans="1:12" ht="21.75" customHeight="1">
      <c r="A18" s="167" t="s">
        <v>2392</v>
      </c>
      <c r="B18" s="174"/>
      <c r="C18" s="174"/>
      <c r="D18" s="174"/>
      <c r="E18" s="174"/>
      <c r="F18" s="174"/>
      <c r="G18" s="174"/>
      <c r="H18" s="174"/>
      <c r="I18" s="174"/>
      <c r="J18" s="174"/>
      <c r="K18" s="174"/>
      <c r="L18" s="174"/>
    </row>
    <row r="19" spans="1:12" ht="21" customHeight="1">
      <c r="A19" s="175"/>
      <c r="B19" s="175"/>
      <c r="C19" s="175"/>
      <c r="D19" s="176"/>
      <c r="E19" s="176"/>
      <c r="F19" s="176"/>
      <c r="G19" s="175"/>
      <c r="H19" s="175"/>
      <c r="I19" s="175"/>
      <c r="J19" s="175"/>
    </row>
    <row r="20" spans="1:12" ht="21" customHeight="1">
      <c r="A20" s="175"/>
      <c r="B20" s="175"/>
      <c r="C20" s="175"/>
      <c r="D20" s="176"/>
      <c r="E20" s="176"/>
      <c r="F20" s="176"/>
      <c r="G20" s="175"/>
      <c r="H20" s="175"/>
      <c r="I20" s="175"/>
      <c r="J20" s="175"/>
      <c r="K20" s="175"/>
    </row>
    <row r="21" spans="1:12" ht="21" customHeight="1">
      <c r="A21" s="175"/>
      <c r="B21" s="175"/>
      <c r="C21" s="175"/>
      <c r="D21" s="176"/>
      <c r="E21" s="176"/>
      <c r="F21" s="176"/>
      <c r="G21" s="175"/>
      <c r="H21" s="175"/>
      <c r="I21" s="175"/>
      <c r="J21" s="175"/>
      <c r="K21" s="175"/>
    </row>
    <row r="22" spans="1:12" ht="21" customHeight="1">
      <c r="A22" s="175"/>
      <c r="B22" s="175"/>
      <c r="C22" s="175"/>
      <c r="D22" s="176"/>
      <c r="E22" s="176"/>
      <c r="F22" s="176"/>
      <c r="G22" s="175"/>
      <c r="H22" s="175"/>
      <c r="I22" s="175"/>
      <c r="J22" s="175"/>
      <c r="K22" s="175"/>
    </row>
    <row r="23" spans="1:12" ht="21" customHeight="1">
      <c r="A23" s="175"/>
      <c r="B23" s="175"/>
      <c r="C23" s="175"/>
      <c r="D23" s="176"/>
      <c r="E23" s="176"/>
      <c r="F23" s="176"/>
      <c r="G23" s="175"/>
      <c r="H23" s="175"/>
      <c r="I23" s="175"/>
      <c r="J23" s="175"/>
      <c r="K23" s="175"/>
    </row>
    <row r="24" spans="1:12" ht="21" customHeight="1">
      <c r="A24" s="175"/>
      <c r="B24" s="175"/>
      <c r="C24" s="175"/>
      <c r="D24" s="176"/>
      <c r="E24" s="176"/>
      <c r="F24" s="176"/>
      <c r="G24" s="175"/>
      <c r="H24" s="175"/>
      <c r="I24" s="175"/>
      <c r="J24" s="175"/>
      <c r="K24" s="175"/>
    </row>
    <row r="25" spans="1:12" ht="21" customHeight="1">
      <c r="A25" s="175"/>
      <c r="B25" s="175"/>
      <c r="C25" s="175"/>
      <c r="D25" s="176"/>
      <c r="E25" s="176"/>
      <c r="F25" s="176"/>
      <c r="G25" s="175"/>
      <c r="H25" s="175"/>
      <c r="I25" s="175"/>
      <c r="J25" s="175"/>
      <c r="K25" s="175"/>
    </row>
    <row r="26" spans="1:12" ht="21" customHeight="1">
      <c r="A26" s="175"/>
      <c r="B26" s="175"/>
      <c r="C26" s="175"/>
      <c r="D26" s="176"/>
      <c r="E26" s="176"/>
      <c r="F26" s="176"/>
      <c r="G26" s="175"/>
      <c r="H26" s="175"/>
      <c r="I26" s="175"/>
      <c r="J26" s="175"/>
      <c r="K26" s="175"/>
    </row>
    <row r="27" spans="1:12" ht="21" customHeight="1">
      <c r="A27" s="175"/>
      <c r="B27" s="175"/>
      <c r="C27" s="175"/>
      <c r="D27" s="176"/>
      <c r="E27" s="176"/>
      <c r="F27" s="176"/>
      <c r="G27" s="175"/>
      <c r="H27" s="175"/>
      <c r="I27" s="175"/>
    </row>
    <row r="28" spans="1:12" ht="21" customHeight="1">
      <c r="A28" s="175"/>
      <c r="B28" s="175"/>
      <c r="C28" s="175"/>
      <c r="D28" s="176"/>
      <c r="E28" s="176"/>
      <c r="F28" s="176"/>
      <c r="G28" s="175"/>
      <c r="H28" s="175"/>
      <c r="I28" s="175"/>
    </row>
    <row r="29" spans="1:12" ht="21" customHeight="1">
      <c r="A29" s="175"/>
      <c r="B29" s="175"/>
      <c r="C29" s="175"/>
      <c r="D29" s="176"/>
      <c r="E29" s="176"/>
      <c r="F29" s="176"/>
      <c r="G29" s="175"/>
      <c r="H29" s="175"/>
      <c r="I29" s="175"/>
    </row>
    <row r="30" spans="1:12" ht="21" customHeight="1">
      <c r="A30" s="175"/>
      <c r="B30" s="175"/>
      <c r="C30" s="175"/>
      <c r="D30" s="176"/>
      <c r="E30" s="176"/>
      <c r="F30" s="176"/>
      <c r="G30" s="175"/>
      <c r="H30" s="175"/>
      <c r="I30" s="175"/>
    </row>
    <row r="31" spans="1:12" ht="21" customHeight="1">
      <c r="A31" s="175"/>
      <c r="B31" s="175"/>
      <c r="C31" s="175"/>
      <c r="D31" s="176"/>
      <c r="E31" s="176"/>
      <c r="F31" s="176"/>
      <c r="G31" s="175"/>
      <c r="H31" s="175"/>
      <c r="I31" s="175"/>
    </row>
    <row r="32" spans="1:12" ht="21" customHeight="1">
      <c r="A32" s="175"/>
      <c r="B32" s="175"/>
      <c r="C32" s="175"/>
      <c r="D32" s="176"/>
      <c r="E32" s="176"/>
      <c r="F32" s="176"/>
      <c r="G32" s="175"/>
      <c r="H32" s="175"/>
      <c r="I32" s="175"/>
    </row>
    <row r="33" spans="1:9" ht="21" customHeight="1">
      <c r="A33" s="175"/>
      <c r="B33" s="175"/>
      <c r="C33" s="175"/>
      <c r="D33" s="176"/>
      <c r="E33" s="176"/>
      <c r="F33" s="176"/>
      <c r="G33" s="175"/>
      <c r="H33" s="175"/>
      <c r="I33" s="175"/>
    </row>
    <row r="34" spans="1:9" ht="21" customHeight="1">
      <c r="A34" s="175"/>
      <c r="B34" s="175"/>
      <c r="C34" s="175"/>
      <c r="D34" s="176"/>
      <c r="E34" s="176"/>
      <c r="F34" s="176"/>
      <c r="G34" s="175"/>
      <c r="H34" s="175"/>
      <c r="I34" s="175"/>
    </row>
    <row r="35" spans="1:9" ht="21" customHeight="1">
      <c r="A35" s="175"/>
      <c r="B35" s="175"/>
      <c r="C35" s="175"/>
      <c r="D35" s="176"/>
      <c r="E35" s="176"/>
      <c r="F35" s="176"/>
      <c r="G35" s="175"/>
      <c r="H35" s="175"/>
      <c r="I35" s="175"/>
    </row>
    <row r="36" spans="1:9" ht="21" customHeight="1">
      <c r="A36" s="175"/>
      <c r="B36" s="175"/>
      <c r="C36" s="175"/>
      <c r="D36" s="176"/>
      <c r="E36" s="176"/>
      <c r="F36" s="176"/>
      <c r="G36" s="175"/>
      <c r="H36" s="175"/>
      <c r="I36" s="175"/>
    </row>
    <row r="37" spans="1:9" ht="22.8">
      <c r="A37" s="175"/>
      <c r="B37" s="175"/>
      <c r="C37" s="175"/>
      <c r="D37" s="176"/>
      <c r="E37" s="176"/>
      <c r="F37" s="176"/>
      <c r="G37" s="175"/>
      <c r="H37" s="175"/>
      <c r="I37" s="175"/>
    </row>
    <row r="38" spans="1:9" ht="22.8">
      <c r="A38" s="175"/>
      <c r="B38" s="175"/>
      <c r="C38" s="175"/>
      <c r="D38" s="176"/>
      <c r="E38" s="176"/>
      <c r="F38" s="176"/>
      <c r="G38" s="175"/>
      <c r="H38" s="175"/>
      <c r="I38" s="175"/>
    </row>
    <row r="39" spans="1:9" ht="22.8">
      <c r="A39" s="175"/>
      <c r="B39" s="175"/>
      <c r="C39" s="175"/>
      <c r="D39" s="176"/>
      <c r="E39" s="176"/>
      <c r="F39" s="176"/>
      <c r="G39" s="175"/>
      <c r="H39" s="175"/>
      <c r="I39" s="175"/>
    </row>
    <row r="40" spans="1:9" ht="22.8">
      <c r="A40" s="175"/>
      <c r="B40" s="175"/>
      <c r="C40" s="175"/>
      <c r="D40" s="176"/>
      <c r="E40" s="176"/>
      <c r="F40" s="176"/>
      <c r="G40" s="175"/>
      <c r="H40" s="175"/>
      <c r="I40" s="175"/>
    </row>
    <row r="41" spans="1:9" ht="22.8">
      <c r="A41" s="175"/>
      <c r="B41" s="175"/>
      <c r="C41" s="175"/>
      <c r="D41" s="176"/>
      <c r="E41" s="176"/>
      <c r="F41" s="176"/>
      <c r="G41" s="175"/>
      <c r="H41" s="175"/>
      <c r="I41" s="175"/>
    </row>
    <row r="42" spans="1:9" ht="22.8">
      <c r="A42" s="175"/>
      <c r="B42" s="175"/>
      <c r="C42" s="175"/>
      <c r="D42" s="176"/>
      <c r="E42" s="176"/>
      <c r="F42" s="176"/>
      <c r="G42" s="175"/>
      <c r="H42" s="175"/>
      <c r="I42" s="175"/>
    </row>
    <row r="43" spans="1:9" ht="22.8">
      <c r="A43" s="175"/>
      <c r="B43" s="175"/>
      <c r="C43" s="175"/>
      <c r="D43" s="176"/>
      <c r="E43" s="176"/>
      <c r="F43" s="176"/>
      <c r="G43" s="175"/>
      <c r="H43" s="175"/>
      <c r="I43" s="175"/>
    </row>
    <row r="44" spans="1:9" ht="22.8">
      <c r="A44" s="175"/>
      <c r="B44" s="175"/>
      <c r="C44" s="175"/>
      <c r="D44" s="176"/>
      <c r="E44" s="176"/>
      <c r="F44" s="176"/>
      <c r="G44" s="175"/>
      <c r="H44" s="175"/>
      <c r="I44" s="175"/>
    </row>
    <row r="45" spans="1:9" ht="22.8">
      <c r="A45" s="175"/>
      <c r="B45" s="175"/>
      <c r="C45" s="175"/>
      <c r="D45" s="176"/>
      <c r="E45" s="176"/>
      <c r="F45" s="176"/>
      <c r="G45" s="175"/>
      <c r="H45" s="175"/>
      <c r="I45" s="175"/>
    </row>
    <row r="46" spans="1:9" ht="22.8">
      <c r="A46" s="175"/>
      <c r="B46" s="175"/>
      <c r="C46" s="175"/>
      <c r="D46" s="176"/>
      <c r="E46" s="176"/>
      <c r="F46" s="176"/>
      <c r="G46" s="175"/>
      <c r="H46" s="175"/>
      <c r="I46" s="175"/>
    </row>
    <row r="47" spans="1:9" ht="22.8">
      <c r="A47" s="175"/>
      <c r="B47" s="175"/>
      <c r="C47" s="175"/>
      <c r="D47" s="176"/>
      <c r="E47" s="176"/>
      <c r="F47" s="176"/>
      <c r="G47" s="175"/>
      <c r="H47" s="175"/>
      <c r="I47" s="175"/>
    </row>
    <row r="48" spans="1:9" ht="22.8">
      <c r="A48" s="175"/>
      <c r="B48" s="175"/>
      <c r="C48" s="175"/>
      <c r="D48" s="176"/>
      <c r="E48" s="176"/>
      <c r="F48" s="176"/>
      <c r="G48" s="175"/>
      <c r="H48" s="175"/>
      <c r="I48" s="175"/>
    </row>
    <row r="49" spans="1:9" ht="22.8">
      <c r="A49" s="175"/>
      <c r="B49" s="175"/>
      <c r="C49" s="175"/>
      <c r="D49" s="176"/>
      <c r="E49" s="176"/>
      <c r="F49" s="176"/>
      <c r="G49" s="175"/>
      <c r="H49" s="175"/>
      <c r="I49" s="175"/>
    </row>
    <row r="50" spans="1:9" ht="22.8">
      <c r="A50" s="175"/>
      <c r="B50" s="175"/>
      <c r="C50" s="175"/>
      <c r="D50" s="176"/>
      <c r="E50" s="176"/>
      <c r="F50" s="176"/>
      <c r="G50" s="175"/>
      <c r="H50" s="175"/>
      <c r="I50" s="175"/>
    </row>
    <row r="51" spans="1:9" ht="22.8">
      <c r="A51" s="175"/>
      <c r="B51" s="175"/>
      <c r="C51" s="175"/>
      <c r="D51" s="176"/>
      <c r="E51" s="176"/>
      <c r="F51" s="176"/>
      <c r="G51" s="175"/>
      <c r="H51" s="175"/>
      <c r="I51" s="175"/>
    </row>
    <row r="52" spans="1:9" ht="22.8">
      <c r="A52" s="175"/>
      <c r="B52" s="175"/>
      <c r="C52" s="175"/>
      <c r="D52" s="176"/>
      <c r="E52" s="176"/>
      <c r="F52" s="176"/>
      <c r="G52" s="175"/>
      <c r="H52" s="175"/>
      <c r="I52" s="175"/>
    </row>
    <row r="53" spans="1:9" ht="22.8">
      <c r="A53" s="175"/>
      <c r="B53" s="175"/>
      <c r="C53" s="175"/>
      <c r="D53" s="176"/>
      <c r="E53" s="176"/>
      <c r="F53" s="176"/>
      <c r="G53" s="175"/>
      <c r="H53" s="175"/>
      <c r="I53" s="175"/>
    </row>
    <row r="54" spans="1:9" ht="22.8">
      <c r="A54" s="175"/>
      <c r="B54" s="175"/>
      <c r="C54" s="175"/>
      <c r="D54" s="176"/>
      <c r="E54" s="176"/>
      <c r="F54" s="176"/>
      <c r="G54" s="175"/>
      <c r="H54" s="175"/>
      <c r="I54" s="175"/>
    </row>
    <row r="55" spans="1:9" ht="22.8">
      <c r="A55" s="175"/>
      <c r="B55" s="175"/>
      <c r="C55" s="175"/>
      <c r="D55" s="176"/>
      <c r="E55" s="176"/>
      <c r="F55" s="176"/>
      <c r="G55" s="175"/>
      <c r="H55" s="175"/>
      <c r="I55" s="175"/>
    </row>
    <row r="56" spans="1:9" ht="22.8">
      <c r="A56" s="175"/>
      <c r="B56" s="175"/>
      <c r="C56" s="175"/>
      <c r="D56" s="176"/>
      <c r="E56" s="176"/>
      <c r="F56" s="176"/>
      <c r="G56" s="175"/>
      <c r="H56" s="175"/>
      <c r="I56" s="175"/>
    </row>
    <row r="57" spans="1:9" ht="22.8">
      <c r="A57" s="175"/>
      <c r="B57" s="175"/>
      <c r="C57" s="175"/>
      <c r="D57" s="176"/>
      <c r="E57" s="176"/>
      <c r="F57" s="176"/>
      <c r="G57" s="175"/>
      <c r="H57" s="175"/>
      <c r="I57" s="175"/>
    </row>
    <row r="58" spans="1:9" ht="22.8">
      <c r="A58" s="175"/>
      <c r="B58" s="175"/>
      <c r="C58" s="175"/>
      <c r="D58" s="176"/>
      <c r="E58" s="176"/>
      <c r="F58" s="176"/>
      <c r="G58" s="175"/>
      <c r="H58" s="175"/>
      <c r="I58" s="175"/>
    </row>
    <row r="59" spans="1:9" ht="22.8">
      <c r="A59" s="175"/>
      <c r="B59" s="175"/>
      <c r="C59" s="175"/>
      <c r="D59" s="176"/>
      <c r="E59" s="176"/>
      <c r="F59" s="176"/>
      <c r="G59" s="175"/>
      <c r="H59" s="175"/>
      <c r="I59" s="175"/>
    </row>
    <row r="60" spans="1:9" ht="22.8">
      <c r="A60" s="175"/>
      <c r="B60" s="175"/>
      <c r="C60" s="175"/>
      <c r="D60" s="176"/>
      <c r="E60" s="176"/>
      <c r="F60" s="176"/>
      <c r="G60" s="175"/>
      <c r="H60" s="175"/>
      <c r="I60" s="175"/>
    </row>
    <row r="61" spans="1:9" ht="22.8">
      <c r="A61" s="175"/>
      <c r="B61" s="175"/>
      <c r="C61" s="175"/>
      <c r="D61" s="176"/>
      <c r="E61" s="176"/>
      <c r="F61" s="176"/>
      <c r="G61" s="175"/>
      <c r="H61" s="175"/>
      <c r="I61" s="175"/>
    </row>
    <row r="62" spans="1:9" ht="22.8">
      <c r="A62" s="175"/>
      <c r="B62" s="175"/>
      <c r="C62" s="175"/>
      <c r="D62" s="176"/>
      <c r="E62" s="176"/>
      <c r="F62" s="176"/>
      <c r="G62" s="175"/>
      <c r="H62" s="175"/>
      <c r="I62" s="175"/>
    </row>
    <row r="63" spans="1:9" ht="22.8">
      <c r="A63" s="175"/>
      <c r="B63" s="175"/>
      <c r="C63" s="175"/>
      <c r="D63" s="176"/>
      <c r="E63" s="176"/>
      <c r="F63" s="176"/>
      <c r="G63" s="175"/>
      <c r="H63" s="175"/>
      <c r="I63" s="175"/>
    </row>
    <row r="64" spans="1:9" ht="22.8">
      <c r="A64" s="175"/>
      <c r="B64" s="175"/>
      <c r="C64" s="175"/>
      <c r="D64" s="176"/>
      <c r="E64" s="176"/>
      <c r="F64" s="176"/>
      <c r="G64" s="175"/>
      <c r="H64" s="175"/>
      <c r="I64" s="175"/>
    </row>
    <row r="65" spans="1:9" ht="22.8">
      <c r="A65" s="175"/>
      <c r="B65" s="175"/>
      <c r="C65" s="175"/>
      <c r="D65" s="176"/>
      <c r="E65" s="176"/>
      <c r="F65" s="176"/>
      <c r="G65" s="175"/>
      <c r="H65" s="175"/>
      <c r="I65" s="175"/>
    </row>
    <row r="66" spans="1:9" ht="22.8">
      <c r="A66" s="175"/>
      <c r="B66" s="175"/>
      <c r="C66" s="175"/>
      <c r="D66" s="176"/>
      <c r="E66" s="176"/>
      <c r="F66" s="176"/>
      <c r="G66" s="175"/>
      <c r="H66" s="175"/>
      <c r="I66" s="175"/>
    </row>
    <row r="67" spans="1:9" ht="22.8">
      <c r="A67" s="175"/>
      <c r="B67" s="175"/>
      <c r="C67" s="175"/>
      <c r="D67" s="176"/>
      <c r="E67" s="176"/>
      <c r="F67" s="176"/>
      <c r="G67" s="175"/>
      <c r="H67" s="175"/>
      <c r="I67" s="175"/>
    </row>
    <row r="68" spans="1:9" ht="22.8">
      <c r="A68" s="175"/>
      <c r="B68" s="175"/>
      <c r="C68" s="175"/>
      <c r="D68" s="176"/>
      <c r="E68" s="176"/>
      <c r="F68" s="176"/>
      <c r="G68" s="175"/>
      <c r="H68" s="175"/>
      <c r="I68" s="175"/>
    </row>
    <row r="69" spans="1:9" ht="22.8">
      <c r="A69" s="175"/>
      <c r="B69" s="175"/>
      <c r="C69" s="175"/>
      <c r="D69" s="176"/>
      <c r="E69" s="176"/>
      <c r="F69" s="176"/>
      <c r="G69" s="175"/>
      <c r="H69" s="175"/>
      <c r="I69" s="175"/>
    </row>
    <row r="70" spans="1:9" ht="22.8">
      <c r="A70" s="175"/>
      <c r="B70" s="175"/>
      <c r="C70" s="175"/>
      <c r="D70" s="176"/>
      <c r="E70" s="176"/>
      <c r="F70" s="176"/>
      <c r="G70" s="175"/>
      <c r="H70" s="175"/>
      <c r="I70" s="175"/>
    </row>
    <row r="71" spans="1:9" ht="22.8">
      <c r="A71" s="175"/>
      <c r="B71" s="175"/>
      <c r="C71" s="175"/>
      <c r="D71" s="176"/>
      <c r="E71" s="176"/>
      <c r="F71" s="176"/>
      <c r="G71" s="175"/>
      <c r="H71" s="175"/>
      <c r="I71" s="175"/>
    </row>
    <row r="72" spans="1:9" ht="22.8">
      <c r="A72" s="175"/>
      <c r="B72" s="175"/>
      <c r="C72" s="175"/>
      <c r="D72" s="176"/>
      <c r="E72" s="176"/>
      <c r="F72" s="176"/>
      <c r="G72" s="175"/>
      <c r="H72" s="175"/>
      <c r="I72" s="175"/>
    </row>
    <row r="73" spans="1:9" ht="22.8">
      <c r="A73" s="175"/>
      <c r="B73" s="175"/>
      <c r="C73" s="175"/>
      <c r="D73" s="176"/>
      <c r="E73" s="176"/>
      <c r="F73" s="176"/>
      <c r="G73" s="175"/>
      <c r="H73" s="175"/>
      <c r="I73" s="175"/>
    </row>
    <row r="74" spans="1:9" ht="22.8">
      <c r="A74" s="175"/>
      <c r="B74" s="175"/>
      <c r="C74" s="175"/>
      <c r="D74" s="176"/>
      <c r="E74" s="176"/>
      <c r="F74" s="176"/>
      <c r="G74" s="175"/>
      <c r="H74" s="175"/>
      <c r="I74" s="175"/>
    </row>
    <row r="75" spans="1:9" ht="22.8">
      <c r="A75" s="175"/>
      <c r="B75" s="175"/>
      <c r="C75" s="175"/>
      <c r="D75" s="176"/>
      <c r="E75" s="176"/>
      <c r="F75" s="176"/>
      <c r="G75" s="175"/>
      <c r="H75" s="175"/>
      <c r="I75" s="175"/>
    </row>
    <row r="76" spans="1:9" ht="22.8">
      <c r="A76" s="175"/>
      <c r="B76" s="175"/>
      <c r="C76" s="175"/>
      <c r="D76" s="176"/>
      <c r="E76" s="176"/>
      <c r="F76" s="176"/>
      <c r="G76" s="175"/>
      <c r="H76" s="175"/>
      <c r="I76" s="175"/>
    </row>
    <row r="77" spans="1:9" ht="22.8">
      <c r="A77" s="175"/>
      <c r="B77" s="175"/>
      <c r="C77" s="175"/>
      <c r="D77" s="176"/>
      <c r="E77" s="176"/>
      <c r="F77" s="176"/>
      <c r="G77" s="175"/>
      <c r="H77" s="175"/>
      <c r="I77" s="175"/>
    </row>
    <row r="78" spans="1:9" ht="22.8">
      <c r="A78" s="175"/>
      <c r="B78" s="175"/>
      <c r="C78" s="175"/>
      <c r="D78" s="176"/>
      <c r="E78" s="176"/>
      <c r="F78" s="176"/>
      <c r="G78" s="175"/>
      <c r="H78" s="175"/>
      <c r="I78" s="175"/>
    </row>
    <row r="79" spans="1:9" ht="22.8">
      <c r="A79" s="175"/>
      <c r="B79" s="175"/>
      <c r="C79" s="175"/>
      <c r="D79" s="176"/>
      <c r="E79" s="176"/>
      <c r="F79" s="176"/>
      <c r="G79" s="175"/>
      <c r="H79" s="175"/>
      <c r="I79" s="175"/>
    </row>
    <row r="80" spans="1:9" ht="22.8">
      <c r="A80" s="175"/>
      <c r="B80" s="175"/>
      <c r="C80" s="175"/>
      <c r="D80" s="176"/>
      <c r="E80" s="176"/>
      <c r="F80" s="176"/>
      <c r="G80" s="175"/>
      <c r="H80" s="175"/>
      <c r="I80" s="175"/>
    </row>
    <row r="81" spans="1:9" ht="22.8">
      <c r="A81" s="175"/>
      <c r="B81" s="175"/>
      <c r="C81" s="175"/>
      <c r="D81" s="176"/>
      <c r="E81" s="176"/>
      <c r="F81" s="176"/>
      <c r="G81" s="175"/>
      <c r="H81" s="175"/>
      <c r="I81" s="175"/>
    </row>
    <row r="82" spans="1:9" ht="22.8">
      <c r="A82" s="175"/>
      <c r="B82" s="175"/>
      <c r="C82" s="175"/>
      <c r="D82" s="176"/>
      <c r="E82" s="176"/>
      <c r="F82" s="176"/>
      <c r="G82" s="175"/>
      <c r="H82" s="175"/>
      <c r="I82" s="175"/>
    </row>
    <row r="83" spans="1:9" ht="22.8">
      <c r="A83" s="175"/>
      <c r="B83" s="175"/>
      <c r="C83" s="175"/>
      <c r="D83" s="176"/>
      <c r="E83" s="176"/>
      <c r="F83" s="176"/>
      <c r="G83" s="175"/>
      <c r="H83" s="175"/>
      <c r="I83" s="175"/>
    </row>
    <row r="84" spans="1:9" ht="22.8">
      <c r="A84" s="175"/>
      <c r="B84" s="175"/>
      <c r="C84" s="175"/>
      <c r="D84" s="176"/>
      <c r="E84" s="176"/>
      <c r="F84" s="176"/>
      <c r="G84" s="175"/>
      <c r="H84" s="175"/>
      <c r="I84" s="175"/>
    </row>
    <row r="85" spans="1:9" ht="22.8">
      <c r="A85" s="175"/>
      <c r="B85" s="175"/>
      <c r="C85" s="175"/>
      <c r="D85" s="176"/>
      <c r="E85" s="176"/>
      <c r="F85" s="176"/>
      <c r="G85" s="175"/>
      <c r="H85" s="175"/>
      <c r="I85" s="175"/>
    </row>
    <row r="86" spans="1:9" ht="22.8">
      <c r="A86" s="175"/>
      <c r="B86" s="175"/>
      <c r="C86" s="175"/>
      <c r="D86" s="176"/>
      <c r="E86" s="176"/>
      <c r="F86" s="176"/>
      <c r="G86" s="175"/>
      <c r="H86" s="175"/>
      <c r="I86" s="175"/>
    </row>
    <row r="87" spans="1:9" ht="22.8">
      <c r="A87" s="175"/>
      <c r="B87" s="175"/>
      <c r="C87" s="175"/>
      <c r="D87" s="176"/>
      <c r="E87" s="176"/>
      <c r="F87" s="176"/>
      <c r="G87" s="175"/>
      <c r="H87" s="175"/>
      <c r="I87" s="175"/>
    </row>
    <row r="88" spans="1:9" ht="22.8">
      <c r="A88" s="175"/>
      <c r="B88" s="175"/>
      <c r="C88" s="175"/>
      <c r="D88" s="176"/>
      <c r="E88" s="176"/>
      <c r="F88" s="176"/>
      <c r="G88" s="175"/>
      <c r="H88" s="175"/>
      <c r="I88" s="175"/>
    </row>
    <row r="89" spans="1:9" ht="22.8">
      <c r="A89" s="175"/>
      <c r="B89" s="175"/>
      <c r="C89" s="175"/>
      <c r="D89" s="176"/>
      <c r="E89" s="176"/>
      <c r="F89" s="176"/>
      <c r="G89" s="175"/>
      <c r="H89" s="175"/>
      <c r="I89" s="175"/>
    </row>
    <row r="90" spans="1:9" ht="22.8">
      <c r="A90" s="175"/>
      <c r="B90" s="175"/>
      <c r="C90" s="175"/>
      <c r="D90" s="176"/>
      <c r="E90" s="176"/>
      <c r="F90" s="176"/>
      <c r="G90" s="175"/>
      <c r="H90" s="175"/>
      <c r="I90" s="175"/>
    </row>
    <row r="91" spans="1:9" ht="22.8">
      <c r="A91" s="175"/>
      <c r="B91" s="175"/>
      <c r="C91" s="175"/>
      <c r="D91" s="176"/>
      <c r="E91" s="176"/>
      <c r="F91" s="176"/>
      <c r="G91" s="175"/>
      <c r="H91" s="175"/>
      <c r="I91" s="175"/>
    </row>
    <row r="92" spans="1:9" ht="22.8">
      <c r="A92" s="175"/>
      <c r="B92" s="175"/>
      <c r="C92" s="175"/>
      <c r="D92" s="176"/>
      <c r="E92" s="176"/>
      <c r="F92" s="176"/>
      <c r="G92" s="175"/>
      <c r="H92" s="175"/>
      <c r="I92" s="175"/>
    </row>
    <row r="93" spans="1:9" ht="22.8">
      <c r="A93" s="175"/>
      <c r="B93" s="175"/>
      <c r="C93" s="175"/>
      <c r="D93" s="176"/>
      <c r="E93" s="176"/>
      <c r="F93" s="176"/>
      <c r="G93" s="175"/>
      <c r="H93" s="175"/>
      <c r="I93" s="175"/>
    </row>
    <row r="94" spans="1:9" ht="22.8">
      <c r="A94" s="175"/>
      <c r="B94" s="175"/>
      <c r="C94" s="175"/>
      <c r="D94" s="176"/>
      <c r="E94" s="176"/>
      <c r="F94" s="176"/>
      <c r="G94" s="175"/>
      <c r="H94" s="175"/>
      <c r="I94" s="175"/>
    </row>
    <row r="95" spans="1:9" ht="22.8">
      <c r="A95" s="175"/>
      <c r="B95" s="175"/>
      <c r="C95" s="175"/>
      <c r="D95" s="176"/>
      <c r="E95" s="176"/>
      <c r="F95" s="176"/>
      <c r="G95" s="175"/>
      <c r="H95" s="175"/>
      <c r="I95" s="175"/>
    </row>
    <row r="96" spans="1:9" ht="22.8">
      <c r="A96" s="175"/>
      <c r="B96" s="175"/>
      <c r="C96" s="175"/>
      <c r="D96" s="176"/>
      <c r="E96" s="176"/>
      <c r="F96" s="176"/>
      <c r="G96" s="175"/>
      <c r="H96" s="175"/>
      <c r="I96" s="175"/>
    </row>
    <row r="97" spans="1:9" ht="22.8">
      <c r="A97" s="175"/>
      <c r="B97" s="175"/>
      <c r="C97" s="175"/>
      <c r="D97" s="176"/>
      <c r="E97" s="176"/>
      <c r="F97" s="176"/>
      <c r="G97" s="175"/>
      <c r="H97" s="175"/>
      <c r="I97" s="175"/>
    </row>
    <row r="98" spans="1:9" ht="22.8">
      <c r="A98" s="175"/>
      <c r="B98" s="175"/>
      <c r="C98" s="175"/>
      <c r="D98" s="176"/>
      <c r="E98" s="176"/>
      <c r="F98" s="176"/>
      <c r="G98" s="175"/>
      <c r="H98" s="175"/>
      <c r="I98" s="175"/>
    </row>
    <row r="99" spans="1:9" ht="22.8">
      <c r="A99" s="175"/>
      <c r="B99" s="175"/>
      <c r="C99" s="175"/>
      <c r="D99" s="176"/>
      <c r="E99" s="176"/>
      <c r="F99" s="176"/>
      <c r="G99" s="175"/>
      <c r="H99" s="175"/>
      <c r="I99" s="175"/>
    </row>
    <row r="100" spans="1:9" ht="22.8">
      <c r="A100" s="175"/>
      <c r="B100" s="175"/>
      <c r="C100" s="175"/>
      <c r="D100" s="176"/>
      <c r="E100" s="176"/>
      <c r="F100" s="176"/>
      <c r="G100" s="175"/>
      <c r="H100" s="175"/>
      <c r="I100" s="175"/>
    </row>
    <row r="101" spans="1:9" ht="22.8">
      <c r="A101" s="175"/>
      <c r="B101" s="175"/>
      <c r="C101" s="175"/>
      <c r="D101" s="176"/>
      <c r="E101" s="176"/>
      <c r="F101" s="176"/>
      <c r="G101" s="175"/>
      <c r="H101" s="175"/>
      <c r="I101" s="175"/>
    </row>
    <row r="102" spans="1:9" ht="22.8">
      <c r="A102" s="175"/>
      <c r="B102" s="175"/>
      <c r="C102" s="175"/>
      <c r="D102" s="176"/>
      <c r="E102" s="176"/>
      <c r="F102" s="176"/>
      <c r="G102" s="175"/>
      <c r="H102" s="175"/>
      <c r="I102" s="175"/>
    </row>
    <row r="103" spans="1:9" ht="22.8">
      <c r="A103" s="175"/>
      <c r="B103" s="175"/>
      <c r="C103" s="175"/>
      <c r="D103" s="176"/>
      <c r="E103" s="176"/>
      <c r="F103" s="176"/>
      <c r="G103" s="175"/>
      <c r="H103" s="175"/>
      <c r="I103" s="175"/>
    </row>
    <row r="104" spans="1:9" ht="22.8">
      <c r="A104" s="175"/>
      <c r="B104" s="175"/>
      <c r="C104" s="175"/>
      <c r="D104" s="176"/>
      <c r="E104" s="176"/>
      <c r="F104" s="176"/>
      <c r="G104" s="175"/>
      <c r="H104" s="175"/>
      <c r="I104" s="175"/>
    </row>
    <row r="105" spans="1:9" ht="22.8">
      <c r="A105" s="175"/>
      <c r="B105" s="175"/>
      <c r="C105" s="175"/>
      <c r="D105" s="176"/>
      <c r="E105" s="176"/>
      <c r="F105" s="176"/>
      <c r="G105" s="175"/>
      <c r="H105" s="175"/>
      <c r="I105" s="175"/>
    </row>
    <row r="106" spans="1:9" ht="22.8">
      <c r="A106" s="175"/>
      <c r="B106" s="175"/>
      <c r="C106" s="175"/>
      <c r="D106" s="176"/>
      <c r="E106" s="176"/>
      <c r="F106" s="176"/>
      <c r="G106" s="175"/>
      <c r="H106" s="175"/>
      <c r="I106" s="175"/>
    </row>
    <row r="107" spans="1:9" ht="22.8">
      <c r="A107" s="175"/>
      <c r="B107" s="175"/>
      <c r="C107" s="175"/>
      <c r="D107" s="176"/>
      <c r="E107" s="176"/>
      <c r="F107" s="176"/>
      <c r="G107" s="175"/>
      <c r="H107" s="175"/>
      <c r="I107" s="175"/>
    </row>
    <row r="108" spans="1:9" ht="22.8">
      <c r="A108" s="175"/>
      <c r="B108" s="175"/>
      <c r="C108" s="175"/>
      <c r="D108" s="176"/>
      <c r="E108" s="176"/>
      <c r="F108" s="176"/>
      <c r="G108" s="175"/>
      <c r="H108" s="175"/>
      <c r="I108" s="175"/>
    </row>
    <row r="109" spans="1:9" ht="22.8">
      <c r="A109" s="175"/>
      <c r="B109" s="175"/>
      <c r="C109" s="175"/>
      <c r="D109" s="176"/>
      <c r="E109" s="176"/>
      <c r="F109" s="176"/>
      <c r="G109" s="175"/>
      <c r="H109" s="175"/>
      <c r="I109" s="175"/>
    </row>
    <row r="110" spans="1:9" ht="22.8">
      <c r="A110" s="175"/>
      <c r="B110" s="175"/>
      <c r="C110" s="175"/>
      <c r="D110" s="176"/>
      <c r="E110" s="176"/>
      <c r="F110" s="176"/>
      <c r="G110" s="175"/>
      <c r="H110" s="175"/>
      <c r="I110" s="175"/>
    </row>
    <row r="111" spans="1:9" ht="22.8">
      <c r="A111" s="175"/>
      <c r="B111" s="175"/>
      <c r="C111" s="175"/>
      <c r="D111" s="176"/>
      <c r="E111" s="176"/>
      <c r="F111" s="176"/>
      <c r="G111" s="175"/>
      <c r="H111" s="175"/>
      <c r="I111" s="175"/>
    </row>
    <row r="112" spans="1:9" ht="22.8">
      <c r="A112" s="175"/>
      <c r="B112" s="175"/>
      <c r="C112" s="175"/>
      <c r="D112" s="176"/>
      <c r="E112" s="176"/>
      <c r="F112" s="176"/>
      <c r="G112" s="175"/>
      <c r="H112" s="175"/>
      <c r="I112" s="175"/>
    </row>
    <row r="113" spans="1:9" ht="22.8">
      <c r="A113" s="175"/>
      <c r="B113" s="175"/>
      <c r="C113" s="175"/>
      <c r="D113" s="176"/>
      <c r="E113" s="176"/>
      <c r="F113" s="176"/>
      <c r="G113" s="175"/>
      <c r="H113" s="175"/>
      <c r="I113" s="175"/>
    </row>
    <row r="114" spans="1:9" ht="22.8">
      <c r="A114" s="175"/>
      <c r="B114" s="175"/>
      <c r="C114" s="175"/>
      <c r="D114" s="176"/>
      <c r="E114" s="176"/>
      <c r="F114" s="176"/>
      <c r="G114" s="175"/>
      <c r="H114" s="175"/>
      <c r="I114" s="175"/>
    </row>
    <row r="115" spans="1:9" ht="22.8">
      <c r="A115" s="175"/>
      <c r="B115" s="175"/>
      <c r="C115" s="175"/>
      <c r="D115" s="176"/>
      <c r="E115" s="176"/>
      <c r="F115" s="176"/>
      <c r="G115" s="175"/>
      <c r="H115" s="175"/>
      <c r="I115" s="175"/>
    </row>
    <row r="116" spans="1:9" ht="22.8">
      <c r="A116" s="175"/>
      <c r="B116" s="175"/>
      <c r="C116" s="175"/>
      <c r="D116" s="176"/>
      <c r="E116" s="176"/>
      <c r="F116" s="176"/>
      <c r="G116" s="175"/>
      <c r="H116" s="175"/>
      <c r="I116" s="175"/>
    </row>
    <row r="117" spans="1:9" ht="22.8">
      <c r="A117" s="175"/>
      <c r="B117" s="175"/>
      <c r="C117" s="175"/>
      <c r="D117" s="176"/>
      <c r="E117" s="176"/>
      <c r="F117" s="176"/>
      <c r="G117" s="175"/>
      <c r="H117" s="175"/>
      <c r="I117" s="175"/>
    </row>
    <row r="118" spans="1:9" ht="22.8">
      <c r="A118" s="175"/>
      <c r="B118" s="175"/>
      <c r="C118" s="175"/>
      <c r="D118" s="176"/>
      <c r="E118" s="176"/>
      <c r="F118" s="176"/>
      <c r="G118" s="175"/>
      <c r="H118" s="175"/>
      <c r="I118" s="175"/>
    </row>
    <row r="119" spans="1:9" ht="22.8">
      <c r="A119" s="175"/>
      <c r="B119" s="175"/>
      <c r="C119" s="175"/>
      <c r="D119" s="176"/>
      <c r="E119" s="176"/>
      <c r="F119" s="176"/>
      <c r="G119" s="175"/>
      <c r="H119" s="175"/>
      <c r="I119" s="175"/>
    </row>
    <row r="120" spans="1:9" ht="22.8">
      <c r="A120" s="175"/>
      <c r="B120" s="175"/>
      <c r="C120" s="175"/>
      <c r="D120" s="176"/>
      <c r="E120" s="176"/>
      <c r="F120" s="176"/>
      <c r="G120" s="175"/>
      <c r="H120" s="175"/>
      <c r="I120" s="175"/>
    </row>
    <row r="121" spans="1:9" ht="22.8">
      <c r="A121" s="175"/>
      <c r="B121" s="175"/>
      <c r="C121" s="175"/>
      <c r="D121" s="176"/>
      <c r="E121" s="176"/>
      <c r="F121" s="176"/>
      <c r="G121" s="175"/>
      <c r="H121" s="175"/>
      <c r="I121" s="175"/>
    </row>
    <row r="122" spans="1:9" ht="22.8">
      <c r="A122" s="175"/>
      <c r="B122" s="175"/>
      <c r="C122" s="175"/>
      <c r="D122" s="176"/>
      <c r="E122" s="176"/>
      <c r="F122" s="176"/>
      <c r="G122" s="175"/>
      <c r="H122" s="175"/>
      <c r="I122" s="175"/>
    </row>
    <row r="123" spans="1:9" ht="22.8">
      <c r="A123" s="175"/>
      <c r="B123" s="175"/>
      <c r="C123" s="175"/>
      <c r="D123" s="176"/>
      <c r="E123" s="176"/>
      <c r="F123" s="176"/>
      <c r="G123" s="175"/>
      <c r="H123" s="175"/>
      <c r="I123" s="175"/>
    </row>
    <row r="124" spans="1:9" ht="22.8">
      <c r="A124" s="175"/>
      <c r="B124" s="175"/>
      <c r="C124" s="175"/>
      <c r="D124" s="176"/>
      <c r="E124" s="176"/>
      <c r="F124" s="176"/>
      <c r="G124" s="175"/>
      <c r="H124" s="175"/>
      <c r="I124" s="175"/>
    </row>
    <row r="125" spans="1:9" ht="22.8">
      <c r="A125" s="175"/>
      <c r="B125" s="175"/>
      <c r="C125" s="175"/>
      <c r="D125" s="176"/>
      <c r="E125" s="176"/>
      <c r="F125" s="176"/>
      <c r="G125" s="175"/>
      <c r="H125" s="175"/>
      <c r="I125" s="175"/>
    </row>
    <row r="126" spans="1:9" ht="22.8">
      <c r="A126" s="175"/>
      <c r="B126" s="175"/>
      <c r="C126" s="175"/>
      <c r="D126" s="176"/>
      <c r="E126" s="176"/>
      <c r="F126" s="176"/>
      <c r="G126" s="175"/>
      <c r="H126" s="175"/>
      <c r="I126" s="175"/>
    </row>
    <row r="127" spans="1:9" ht="22.8">
      <c r="A127" s="175"/>
      <c r="B127" s="175"/>
      <c r="C127" s="175"/>
      <c r="D127" s="176"/>
      <c r="E127" s="176"/>
      <c r="F127" s="176"/>
      <c r="G127" s="175"/>
      <c r="H127" s="175"/>
      <c r="I127" s="175"/>
    </row>
    <row r="128" spans="1:9" ht="22.8">
      <c r="A128" s="175"/>
      <c r="B128" s="175"/>
      <c r="C128" s="175"/>
      <c r="D128" s="176"/>
      <c r="E128" s="176"/>
      <c r="F128" s="176"/>
      <c r="G128" s="175"/>
      <c r="H128" s="175"/>
      <c r="I128" s="175"/>
    </row>
    <row r="129" spans="1:9" ht="22.8">
      <c r="A129" s="175"/>
      <c r="B129" s="175"/>
      <c r="C129" s="175"/>
      <c r="D129" s="176"/>
      <c r="E129" s="176"/>
      <c r="F129" s="176"/>
      <c r="G129" s="175"/>
      <c r="H129" s="175"/>
      <c r="I129" s="175"/>
    </row>
    <row r="130" spans="1:9" ht="22.8">
      <c r="A130" s="175"/>
      <c r="B130" s="175"/>
      <c r="C130" s="175"/>
      <c r="D130" s="176"/>
      <c r="E130" s="176"/>
      <c r="F130" s="176"/>
      <c r="G130" s="175"/>
      <c r="H130" s="175"/>
      <c r="I130" s="175"/>
    </row>
    <row r="131" spans="1:9" ht="22.8">
      <c r="A131" s="175"/>
      <c r="B131" s="175"/>
      <c r="C131" s="175"/>
      <c r="D131" s="176"/>
      <c r="E131" s="176"/>
      <c r="F131" s="176"/>
      <c r="G131" s="175"/>
      <c r="H131" s="175"/>
      <c r="I131" s="175"/>
    </row>
    <row r="132" spans="1:9" ht="22.8">
      <c r="A132" s="175"/>
      <c r="B132" s="175"/>
      <c r="C132" s="175"/>
      <c r="D132" s="176"/>
      <c r="E132" s="176"/>
      <c r="F132" s="176"/>
      <c r="G132" s="175"/>
      <c r="H132" s="175"/>
      <c r="I132" s="175"/>
    </row>
    <row r="133" spans="1:9" ht="22.8">
      <c r="A133" s="175"/>
      <c r="B133" s="175"/>
      <c r="C133" s="175"/>
      <c r="D133" s="176"/>
      <c r="E133" s="176"/>
      <c r="F133" s="176"/>
      <c r="G133" s="175"/>
      <c r="H133" s="175"/>
      <c r="I133" s="175"/>
    </row>
    <row r="134" spans="1:9" ht="22.8">
      <c r="A134" s="175"/>
      <c r="B134" s="175"/>
      <c r="C134" s="175"/>
      <c r="D134" s="176"/>
      <c r="E134" s="176"/>
      <c r="F134" s="176"/>
      <c r="G134" s="175"/>
      <c r="H134" s="175"/>
      <c r="I134" s="175"/>
    </row>
    <row r="135" spans="1:9" ht="22.8">
      <c r="A135" s="175"/>
      <c r="B135" s="175"/>
      <c r="C135" s="175"/>
      <c r="D135" s="176"/>
      <c r="E135" s="176"/>
      <c r="F135" s="176"/>
      <c r="G135" s="175"/>
      <c r="H135" s="175"/>
      <c r="I135" s="175"/>
    </row>
    <row r="136" spans="1:9" ht="22.8">
      <c r="A136" s="175"/>
      <c r="B136" s="175"/>
      <c r="C136" s="175"/>
      <c r="D136" s="176"/>
      <c r="E136" s="176"/>
      <c r="F136" s="176"/>
      <c r="G136" s="175"/>
      <c r="H136" s="175"/>
      <c r="I136" s="175"/>
    </row>
    <row r="137" spans="1:9" ht="22.8">
      <c r="A137" s="175"/>
      <c r="B137" s="175"/>
      <c r="C137" s="175"/>
      <c r="D137" s="176"/>
      <c r="E137" s="176"/>
      <c r="F137" s="176"/>
      <c r="G137" s="175"/>
      <c r="H137" s="175"/>
      <c r="I137" s="175"/>
    </row>
    <row r="138" spans="1:9" ht="22.8">
      <c r="A138" s="175"/>
      <c r="B138" s="175"/>
      <c r="C138" s="175"/>
      <c r="D138" s="176"/>
      <c r="E138" s="176"/>
      <c r="F138" s="176"/>
      <c r="G138" s="175"/>
      <c r="H138" s="175"/>
      <c r="I138" s="175"/>
    </row>
    <row r="139" spans="1:9" ht="22.8">
      <c r="A139" s="175"/>
      <c r="B139" s="175"/>
      <c r="C139" s="175"/>
      <c r="D139" s="176"/>
      <c r="E139" s="176"/>
      <c r="F139" s="176"/>
      <c r="G139" s="175"/>
      <c r="H139" s="175"/>
      <c r="I139" s="175"/>
    </row>
    <row r="140" spans="1:9" ht="22.8">
      <c r="A140" s="175"/>
      <c r="B140" s="175"/>
      <c r="C140" s="175"/>
      <c r="D140" s="176"/>
      <c r="E140" s="176"/>
      <c r="F140" s="176"/>
      <c r="G140" s="175"/>
      <c r="H140" s="175"/>
      <c r="I140" s="175"/>
    </row>
    <row r="141" spans="1:9" ht="22.8">
      <c r="A141" s="175"/>
      <c r="B141" s="175"/>
      <c r="C141" s="175"/>
      <c r="D141" s="176"/>
      <c r="E141" s="176"/>
      <c r="F141" s="176"/>
      <c r="G141" s="175"/>
      <c r="H141" s="175"/>
      <c r="I141" s="175"/>
    </row>
    <row r="142" spans="1:9" ht="22.8">
      <c r="A142" s="175"/>
      <c r="B142" s="175"/>
      <c r="C142" s="175"/>
      <c r="D142" s="176"/>
      <c r="E142" s="176"/>
      <c r="F142" s="176"/>
      <c r="G142" s="175"/>
      <c r="H142" s="175"/>
      <c r="I142" s="175"/>
    </row>
    <row r="143" spans="1:9" ht="22.8">
      <c r="A143" s="175"/>
      <c r="B143" s="175"/>
      <c r="C143" s="175"/>
      <c r="D143" s="176"/>
      <c r="E143" s="176"/>
      <c r="F143" s="176"/>
      <c r="G143" s="175"/>
      <c r="H143" s="175"/>
      <c r="I143" s="175"/>
    </row>
    <row r="144" spans="1:9" ht="22.8">
      <c r="A144" s="175"/>
      <c r="B144" s="175"/>
      <c r="C144" s="175"/>
      <c r="D144" s="176"/>
      <c r="E144" s="176"/>
      <c r="F144" s="176"/>
      <c r="G144" s="175"/>
      <c r="H144" s="175"/>
      <c r="I144" s="175"/>
    </row>
    <row r="145" spans="1:9" ht="22.8">
      <c r="A145" s="175"/>
      <c r="B145" s="175"/>
      <c r="C145" s="175"/>
      <c r="D145" s="176"/>
      <c r="E145" s="176"/>
      <c r="F145" s="176"/>
      <c r="G145" s="175"/>
      <c r="H145" s="175"/>
      <c r="I145" s="175"/>
    </row>
    <row r="146" spans="1:9" ht="22.8">
      <c r="A146" s="175"/>
      <c r="B146" s="175"/>
      <c r="C146" s="175"/>
      <c r="D146" s="176"/>
      <c r="E146" s="176"/>
      <c r="F146" s="176"/>
      <c r="G146" s="175"/>
      <c r="H146" s="175"/>
      <c r="I146" s="175"/>
    </row>
    <row r="147" spans="1:9" ht="22.8">
      <c r="A147" s="175"/>
      <c r="B147" s="175"/>
      <c r="C147" s="175"/>
      <c r="D147" s="176"/>
      <c r="E147" s="176"/>
      <c r="F147" s="176"/>
      <c r="G147" s="175"/>
      <c r="H147" s="175"/>
      <c r="I147" s="175"/>
    </row>
    <row r="148" spans="1:9" ht="22.8">
      <c r="A148" s="175"/>
      <c r="B148" s="175"/>
      <c r="C148" s="175"/>
      <c r="D148" s="176"/>
      <c r="E148" s="176"/>
      <c r="F148" s="176"/>
      <c r="G148" s="175"/>
      <c r="H148" s="175"/>
      <c r="I148" s="175"/>
    </row>
    <row r="149" spans="1:9" ht="22.8">
      <c r="A149" s="175"/>
      <c r="B149" s="175"/>
      <c r="C149" s="175"/>
      <c r="D149" s="176"/>
      <c r="E149" s="176"/>
      <c r="F149" s="176"/>
      <c r="G149" s="175"/>
      <c r="H149" s="175"/>
      <c r="I149" s="175"/>
    </row>
    <row r="150" spans="1:9" ht="22.8">
      <c r="A150" s="175"/>
      <c r="B150" s="175"/>
      <c r="C150" s="175"/>
      <c r="D150" s="176"/>
      <c r="E150" s="176"/>
      <c r="F150" s="176"/>
      <c r="G150" s="175"/>
      <c r="H150" s="175"/>
      <c r="I150" s="175"/>
    </row>
    <row r="151" spans="1:9" ht="22.8">
      <c r="A151" s="175"/>
      <c r="B151" s="175"/>
      <c r="C151" s="175"/>
      <c r="D151" s="176"/>
      <c r="E151" s="176"/>
      <c r="F151" s="176"/>
      <c r="G151" s="175"/>
      <c r="H151" s="175"/>
      <c r="I151" s="175"/>
    </row>
    <row r="152" spans="1:9" ht="22.8">
      <c r="A152" s="175"/>
      <c r="B152" s="175"/>
      <c r="C152" s="175"/>
      <c r="D152" s="176"/>
      <c r="E152" s="176"/>
      <c r="F152" s="176"/>
      <c r="G152" s="175"/>
      <c r="H152" s="175"/>
      <c r="I152" s="175"/>
    </row>
    <row r="153" spans="1:9" ht="22.8">
      <c r="A153" s="175"/>
      <c r="B153" s="175"/>
      <c r="C153" s="175"/>
      <c r="D153" s="176"/>
      <c r="E153" s="176"/>
      <c r="F153" s="176"/>
      <c r="G153" s="175"/>
      <c r="H153" s="175"/>
      <c r="I153" s="175"/>
    </row>
    <row r="154" spans="1:9" ht="22.8">
      <c r="A154" s="175"/>
      <c r="B154" s="175"/>
      <c r="C154" s="175"/>
      <c r="D154" s="176"/>
      <c r="E154" s="176"/>
      <c r="F154" s="176"/>
      <c r="G154" s="175"/>
      <c r="H154" s="175"/>
      <c r="I154" s="175"/>
    </row>
    <row r="155" spans="1:9" ht="22.8">
      <c r="A155" s="175"/>
      <c r="B155" s="175"/>
      <c r="C155" s="175"/>
      <c r="D155" s="176"/>
      <c r="E155" s="176"/>
      <c r="F155" s="176"/>
      <c r="G155" s="175"/>
      <c r="H155" s="175"/>
      <c r="I155" s="175"/>
    </row>
    <row r="156" spans="1:9" ht="22.8">
      <c r="A156" s="175"/>
      <c r="B156" s="175"/>
      <c r="C156" s="175"/>
      <c r="D156" s="176"/>
      <c r="E156" s="176"/>
      <c r="F156" s="176"/>
      <c r="G156" s="175"/>
      <c r="H156" s="175"/>
      <c r="I156" s="175"/>
    </row>
    <row r="157" spans="1:9" ht="22.8">
      <c r="A157" s="175"/>
      <c r="B157" s="175"/>
      <c r="C157" s="175"/>
      <c r="D157" s="176"/>
      <c r="E157" s="176"/>
      <c r="F157" s="176"/>
      <c r="G157" s="175"/>
      <c r="H157" s="175"/>
      <c r="I157" s="175"/>
    </row>
    <row r="158" spans="1:9" ht="22.8">
      <c r="A158" s="175"/>
      <c r="B158" s="175"/>
      <c r="C158" s="175"/>
      <c r="D158" s="176"/>
      <c r="E158" s="176"/>
      <c r="F158" s="176"/>
      <c r="G158" s="175"/>
      <c r="H158" s="175"/>
      <c r="I158" s="175"/>
    </row>
    <row r="159" spans="1:9" ht="22.8">
      <c r="A159" s="175"/>
      <c r="B159" s="175"/>
      <c r="C159" s="175"/>
      <c r="D159" s="176"/>
      <c r="E159" s="176"/>
      <c r="F159" s="176"/>
      <c r="G159" s="175"/>
      <c r="H159" s="175"/>
      <c r="I159" s="175"/>
    </row>
    <row r="160" spans="1:9" ht="22.8">
      <c r="A160" s="175"/>
      <c r="B160" s="175"/>
      <c r="C160" s="175"/>
      <c r="D160" s="176"/>
      <c r="E160" s="176"/>
      <c r="F160" s="176"/>
      <c r="G160" s="175"/>
      <c r="H160" s="175"/>
      <c r="I160" s="175"/>
    </row>
    <row r="161" spans="1:9" ht="22.8">
      <c r="A161" s="175"/>
      <c r="B161" s="175"/>
      <c r="C161" s="175"/>
      <c r="D161" s="176"/>
      <c r="E161" s="176"/>
      <c r="F161" s="176"/>
      <c r="G161" s="175"/>
      <c r="H161" s="175"/>
      <c r="I161" s="175"/>
    </row>
    <row r="162" spans="1:9" ht="22.8">
      <c r="A162" s="175"/>
      <c r="B162" s="175"/>
      <c r="C162" s="175"/>
      <c r="D162" s="176"/>
      <c r="E162" s="176"/>
      <c r="F162" s="176"/>
      <c r="G162" s="175"/>
      <c r="H162" s="175"/>
      <c r="I162" s="175"/>
    </row>
    <row r="163" spans="1:9" ht="22.8">
      <c r="A163" s="175"/>
      <c r="B163" s="175"/>
      <c r="C163" s="175"/>
      <c r="D163" s="176"/>
      <c r="E163" s="176"/>
      <c r="F163" s="176"/>
      <c r="G163" s="175"/>
      <c r="H163" s="175"/>
      <c r="I163" s="175"/>
    </row>
    <row r="164" spans="1:9" ht="22.8">
      <c r="A164" s="175"/>
      <c r="B164" s="175"/>
      <c r="C164" s="175"/>
      <c r="D164" s="176"/>
      <c r="E164" s="176"/>
      <c r="F164" s="176"/>
      <c r="G164" s="175"/>
      <c r="H164" s="175"/>
      <c r="I164" s="175"/>
    </row>
    <row r="165" spans="1:9" ht="22.8">
      <c r="A165" s="175"/>
      <c r="B165" s="175"/>
      <c r="C165" s="175"/>
      <c r="D165" s="176"/>
      <c r="E165" s="176"/>
      <c r="F165" s="176"/>
      <c r="G165" s="175"/>
      <c r="H165" s="175"/>
      <c r="I165" s="175"/>
    </row>
    <row r="166" spans="1:9" ht="22.8">
      <c r="A166" s="175"/>
      <c r="B166" s="175"/>
      <c r="C166" s="175"/>
      <c r="D166" s="176"/>
      <c r="E166" s="176"/>
      <c r="F166" s="176"/>
      <c r="G166" s="175"/>
      <c r="H166" s="175"/>
      <c r="I166" s="175"/>
    </row>
    <row r="167" spans="1:9" ht="22.8">
      <c r="A167" s="175"/>
      <c r="B167" s="175"/>
      <c r="C167" s="175"/>
      <c r="D167" s="176"/>
      <c r="E167" s="176"/>
      <c r="F167" s="176"/>
      <c r="G167" s="175"/>
      <c r="H167" s="175"/>
      <c r="I167" s="175"/>
    </row>
    <row r="168" spans="1:9" ht="22.8">
      <c r="A168" s="175"/>
      <c r="B168" s="175"/>
      <c r="C168" s="175"/>
      <c r="D168" s="176"/>
      <c r="E168" s="176"/>
      <c r="F168" s="176"/>
      <c r="G168" s="175"/>
      <c r="H168" s="175"/>
      <c r="I168" s="175"/>
    </row>
    <row r="169" spans="1:9" ht="22.8">
      <c r="A169" s="175"/>
      <c r="B169" s="175"/>
      <c r="C169" s="175"/>
      <c r="D169" s="176"/>
      <c r="E169" s="176"/>
      <c r="F169" s="176"/>
      <c r="G169" s="175"/>
      <c r="H169" s="175"/>
      <c r="I169" s="175"/>
    </row>
    <row r="170" spans="1:9" ht="22.8">
      <c r="A170" s="175"/>
      <c r="B170" s="175"/>
      <c r="C170" s="175"/>
      <c r="D170" s="176"/>
      <c r="E170" s="176"/>
      <c r="F170" s="176"/>
      <c r="G170" s="175"/>
      <c r="H170" s="175"/>
      <c r="I170" s="175"/>
    </row>
    <row r="171" spans="1:9" ht="22.8">
      <c r="A171" s="175"/>
      <c r="B171" s="175"/>
      <c r="C171" s="175"/>
      <c r="D171" s="176"/>
      <c r="E171" s="176"/>
      <c r="F171" s="176"/>
      <c r="G171" s="175"/>
      <c r="H171" s="175"/>
      <c r="I171" s="175"/>
    </row>
    <row r="172" spans="1:9" ht="22.8">
      <c r="A172" s="175"/>
      <c r="B172" s="175"/>
      <c r="C172" s="175"/>
      <c r="D172" s="176"/>
      <c r="E172" s="176"/>
      <c r="F172" s="176"/>
      <c r="G172" s="175"/>
      <c r="H172" s="175"/>
      <c r="I172" s="175"/>
    </row>
    <row r="173" spans="1:9" ht="22.8">
      <c r="A173" s="175"/>
      <c r="B173" s="175"/>
      <c r="C173" s="175"/>
      <c r="D173" s="176"/>
      <c r="E173" s="176"/>
      <c r="F173" s="176"/>
      <c r="G173" s="175"/>
      <c r="H173" s="175"/>
      <c r="I173" s="175"/>
    </row>
    <row r="174" spans="1:9" ht="22.8">
      <c r="A174" s="175"/>
      <c r="B174" s="175"/>
      <c r="C174" s="175"/>
      <c r="D174" s="176"/>
      <c r="E174" s="176"/>
      <c r="F174" s="176"/>
      <c r="G174" s="175"/>
      <c r="H174" s="175"/>
      <c r="I174" s="175"/>
    </row>
    <row r="175" spans="1:9" ht="22.8">
      <c r="A175" s="175"/>
      <c r="B175" s="175"/>
      <c r="C175" s="175"/>
      <c r="D175" s="176"/>
      <c r="E175" s="176"/>
      <c r="F175" s="176"/>
      <c r="G175" s="175"/>
      <c r="H175" s="175"/>
      <c r="I175" s="175"/>
    </row>
    <row r="176" spans="1:9" ht="22.8">
      <c r="A176" s="175"/>
      <c r="B176" s="175"/>
      <c r="C176" s="175"/>
      <c r="D176" s="176"/>
      <c r="E176" s="176"/>
      <c r="F176" s="176"/>
      <c r="G176" s="175"/>
      <c r="H176" s="175"/>
      <c r="I176" s="175"/>
    </row>
    <row r="177" spans="1:9" ht="22.8">
      <c r="A177" s="175"/>
      <c r="B177" s="175"/>
      <c r="C177" s="175"/>
      <c r="D177" s="176"/>
      <c r="E177" s="176"/>
      <c r="F177" s="176"/>
      <c r="G177" s="175"/>
      <c r="H177" s="175"/>
      <c r="I177" s="175"/>
    </row>
    <row r="178" spans="1:9" ht="22.8">
      <c r="A178" s="175"/>
      <c r="B178" s="175"/>
      <c r="C178" s="175"/>
      <c r="D178" s="176"/>
      <c r="E178" s="176"/>
      <c r="F178" s="176"/>
      <c r="G178" s="175"/>
      <c r="H178" s="175"/>
      <c r="I178" s="175"/>
    </row>
    <row r="179" spans="1:9" ht="22.8">
      <c r="A179" s="175"/>
      <c r="B179" s="175"/>
      <c r="C179" s="175"/>
      <c r="D179" s="176"/>
      <c r="E179" s="176"/>
      <c r="F179" s="176"/>
      <c r="G179" s="175"/>
      <c r="H179" s="175"/>
      <c r="I179" s="175"/>
    </row>
    <row r="180" spans="1:9" ht="22.8">
      <c r="A180" s="175"/>
      <c r="B180" s="175"/>
      <c r="C180" s="175"/>
      <c r="D180" s="176"/>
      <c r="E180" s="176"/>
      <c r="F180" s="176"/>
      <c r="G180" s="175"/>
      <c r="H180" s="175"/>
      <c r="I180" s="175"/>
    </row>
    <row r="181" spans="1:9" ht="22.8">
      <c r="A181" s="175"/>
      <c r="B181" s="175"/>
      <c r="C181" s="175"/>
      <c r="D181" s="176"/>
      <c r="E181" s="176"/>
      <c r="F181" s="176"/>
      <c r="G181" s="175"/>
      <c r="H181" s="175"/>
      <c r="I181" s="175"/>
    </row>
    <row r="182" spans="1:9" ht="22.8">
      <c r="A182" s="175"/>
      <c r="B182" s="175"/>
      <c r="C182" s="175"/>
      <c r="D182" s="176"/>
      <c r="E182" s="176"/>
      <c r="F182" s="176"/>
      <c r="G182" s="175"/>
      <c r="H182" s="175"/>
      <c r="I182" s="175"/>
    </row>
    <row r="183" spans="1:9" ht="22.8">
      <c r="A183" s="175"/>
      <c r="B183" s="175"/>
      <c r="C183" s="175"/>
      <c r="D183" s="176"/>
      <c r="E183" s="176"/>
      <c r="F183" s="176"/>
      <c r="G183" s="175"/>
      <c r="H183" s="175"/>
      <c r="I183" s="175"/>
    </row>
    <row r="184" spans="1:9" ht="22.8">
      <c r="A184" s="175"/>
      <c r="B184" s="175"/>
      <c r="C184" s="175"/>
      <c r="D184" s="176"/>
      <c r="E184" s="176"/>
      <c r="F184" s="176"/>
      <c r="G184" s="175"/>
      <c r="H184" s="175"/>
      <c r="I184" s="175"/>
    </row>
    <row r="185" spans="1:9" ht="22.8">
      <c r="A185" s="175"/>
      <c r="B185" s="175"/>
      <c r="C185" s="175"/>
      <c r="D185" s="176"/>
      <c r="E185" s="176"/>
      <c r="F185" s="176"/>
      <c r="G185" s="175"/>
      <c r="H185" s="175"/>
      <c r="I185" s="175"/>
    </row>
    <row r="186" spans="1:9" ht="22.8">
      <c r="A186" s="175"/>
      <c r="B186" s="175"/>
      <c r="C186" s="175"/>
      <c r="D186" s="176"/>
      <c r="E186" s="176"/>
      <c r="F186" s="176"/>
      <c r="G186" s="175"/>
      <c r="H186" s="175"/>
      <c r="I186" s="175"/>
    </row>
    <row r="187" spans="1:9" ht="22.8">
      <c r="A187" s="175"/>
      <c r="B187" s="175"/>
      <c r="C187" s="175"/>
      <c r="D187" s="176"/>
      <c r="E187" s="176"/>
      <c r="F187" s="176"/>
      <c r="G187" s="175"/>
      <c r="H187" s="175"/>
      <c r="I187" s="175"/>
    </row>
    <row r="188" spans="1:9" ht="22.8">
      <c r="A188" s="175"/>
      <c r="B188" s="175"/>
      <c r="C188" s="175"/>
      <c r="D188" s="176"/>
      <c r="E188" s="176"/>
      <c r="F188" s="176"/>
      <c r="G188" s="175"/>
      <c r="H188" s="175"/>
      <c r="I188" s="175"/>
    </row>
    <row r="189" spans="1:9" ht="22.8">
      <c r="A189" s="175"/>
      <c r="B189" s="175"/>
      <c r="C189" s="175"/>
      <c r="D189" s="176"/>
      <c r="E189" s="176"/>
      <c r="F189" s="176"/>
      <c r="G189" s="175"/>
      <c r="H189" s="175"/>
      <c r="I189" s="175"/>
    </row>
    <row r="190" spans="1:9" ht="22.8">
      <c r="A190" s="175"/>
      <c r="B190" s="175"/>
      <c r="C190" s="175"/>
      <c r="D190" s="176"/>
      <c r="E190" s="176"/>
      <c r="F190" s="176"/>
      <c r="G190" s="175"/>
      <c r="H190" s="175"/>
      <c r="I190" s="175"/>
    </row>
    <row r="191" spans="1:9" ht="22.8">
      <c r="A191" s="175"/>
      <c r="B191" s="175"/>
      <c r="C191" s="175"/>
      <c r="D191" s="176"/>
      <c r="E191" s="176"/>
      <c r="F191" s="176"/>
      <c r="G191" s="175"/>
      <c r="H191" s="175"/>
      <c r="I191" s="175"/>
    </row>
    <row r="192" spans="1:9" ht="22.8">
      <c r="A192" s="175"/>
      <c r="B192" s="175"/>
      <c r="C192" s="175"/>
      <c r="D192" s="176"/>
      <c r="E192" s="176"/>
      <c r="F192" s="176"/>
      <c r="G192" s="175"/>
      <c r="H192" s="175"/>
      <c r="I192" s="175"/>
    </row>
    <row r="193" spans="1:9" ht="22.8">
      <c r="A193" s="175"/>
      <c r="B193" s="175"/>
      <c r="C193" s="175"/>
      <c r="D193" s="176"/>
      <c r="E193" s="176"/>
      <c r="F193" s="176"/>
      <c r="G193" s="175"/>
      <c r="H193" s="175"/>
      <c r="I193" s="175"/>
    </row>
    <row r="194" spans="1:9" ht="22.8">
      <c r="A194" s="175"/>
      <c r="B194" s="175"/>
      <c r="C194" s="175"/>
      <c r="D194" s="176"/>
      <c r="E194" s="176"/>
      <c r="F194" s="176"/>
      <c r="G194" s="175"/>
      <c r="H194" s="175"/>
      <c r="I194" s="175"/>
    </row>
    <row r="195" spans="1:9" ht="22.8">
      <c r="A195" s="175"/>
      <c r="B195" s="175"/>
      <c r="C195" s="175"/>
      <c r="D195" s="176"/>
      <c r="E195" s="176"/>
      <c r="F195" s="176"/>
      <c r="G195" s="175"/>
      <c r="H195" s="175"/>
      <c r="I195" s="175"/>
    </row>
    <row r="196" spans="1:9" ht="22.8">
      <c r="A196" s="175"/>
      <c r="B196" s="175"/>
      <c r="C196" s="175"/>
      <c r="D196" s="176"/>
      <c r="E196" s="176"/>
      <c r="F196" s="176"/>
      <c r="G196" s="175"/>
      <c r="H196" s="175"/>
      <c r="I196" s="175"/>
    </row>
    <row r="197" spans="1:9" ht="22.8">
      <c r="A197" s="175"/>
      <c r="B197" s="175"/>
      <c r="C197" s="175"/>
      <c r="D197" s="176"/>
      <c r="E197" s="176"/>
      <c r="F197" s="176"/>
      <c r="G197" s="175"/>
      <c r="H197" s="175"/>
      <c r="I197" s="175"/>
    </row>
    <row r="198" spans="1:9" ht="22.8">
      <c r="A198" s="175"/>
      <c r="B198" s="175"/>
      <c r="C198" s="175"/>
      <c r="D198" s="176"/>
      <c r="E198" s="176"/>
      <c r="F198" s="176"/>
      <c r="G198" s="175"/>
      <c r="H198" s="175"/>
      <c r="I198" s="175"/>
    </row>
    <row r="199" spans="1:9" ht="22.8">
      <c r="A199" s="175"/>
      <c r="B199" s="175"/>
      <c r="C199" s="175"/>
      <c r="D199" s="176"/>
      <c r="E199" s="176"/>
      <c r="F199" s="176"/>
      <c r="G199" s="175"/>
      <c r="H199" s="175"/>
      <c r="I199" s="175"/>
    </row>
    <row r="200" spans="1:9" ht="22.8">
      <c r="A200" s="175"/>
      <c r="B200" s="175"/>
      <c r="C200" s="175"/>
      <c r="D200" s="176"/>
      <c r="E200" s="176"/>
      <c r="F200" s="176"/>
      <c r="G200" s="175"/>
      <c r="H200" s="175"/>
      <c r="I200" s="175"/>
    </row>
    <row r="201" spans="1:9" ht="22.8">
      <c r="A201" s="175"/>
      <c r="B201" s="175"/>
      <c r="C201" s="175"/>
      <c r="D201" s="176"/>
      <c r="E201" s="176"/>
      <c r="F201" s="176"/>
      <c r="G201" s="175"/>
      <c r="H201" s="175"/>
      <c r="I201" s="175"/>
    </row>
    <row r="202" spans="1:9" ht="22.8">
      <c r="A202" s="175"/>
      <c r="B202" s="175"/>
      <c r="C202" s="175"/>
      <c r="D202" s="176"/>
      <c r="E202" s="176"/>
      <c r="F202" s="176"/>
      <c r="G202" s="175"/>
      <c r="H202" s="175"/>
      <c r="I202" s="175"/>
    </row>
    <row r="203" spans="1:9" ht="22.8">
      <c r="A203" s="175"/>
      <c r="B203" s="175"/>
      <c r="C203" s="175"/>
      <c r="D203" s="176"/>
      <c r="E203" s="176"/>
      <c r="F203" s="176"/>
      <c r="G203" s="175"/>
      <c r="H203" s="175"/>
      <c r="I203" s="175"/>
    </row>
    <row r="204" spans="1:9" ht="22.8">
      <c r="A204" s="175"/>
      <c r="B204" s="175"/>
      <c r="C204" s="175"/>
      <c r="D204" s="176"/>
      <c r="E204" s="176"/>
      <c r="F204" s="176"/>
      <c r="G204" s="175"/>
      <c r="H204" s="175"/>
      <c r="I204" s="175"/>
    </row>
    <row r="205" spans="1:9" ht="22.8">
      <c r="A205" s="175"/>
      <c r="B205" s="175"/>
      <c r="C205" s="175"/>
      <c r="D205" s="176"/>
      <c r="E205" s="176"/>
      <c r="F205" s="176"/>
      <c r="G205" s="175"/>
      <c r="H205" s="175"/>
      <c r="I205" s="175"/>
    </row>
    <row r="206" spans="1:9" ht="22.8">
      <c r="A206" s="175"/>
      <c r="B206" s="175"/>
      <c r="C206" s="175"/>
      <c r="D206" s="176"/>
      <c r="E206" s="176"/>
      <c r="F206" s="176"/>
      <c r="G206" s="175"/>
      <c r="H206" s="175"/>
      <c r="I206" s="175"/>
    </row>
    <row r="207" spans="1:9" ht="22.8">
      <c r="A207" s="175"/>
      <c r="B207" s="175"/>
      <c r="C207" s="175"/>
      <c r="D207" s="176"/>
      <c r="E207" s="176"/>
      <c r="F207" s="176"/>
      <c r="G207" s="175"/>
      <c r="H207" s="175"/>
      <c r="I207" s="175"/>
    </row>
    <row r="208" spans="1:9" ht="22.8">
      <c r="A208" s="175"/>
      <c r="B208" s="175"/>
      <c r="C208" s="175"/>
      <c r="D208" s="176"/>
      <c r="E208" s="176"/>
      <c r="F208" s="176"/>
      <c r="G208" s="175"/>
      <c r="H208" s="175"/>
      <c r="I208" s="175"/>
    </row>
    <row r="209" spans="1:9" ht="22.8">
      <c r="A209" s="175"/>
      <c r="B209" s="175"/>
      <c r="C209" s="175"/>
      <c r="D209" s="176"/>
      <c r="E209" s="176"/>
      <c r="F209" s="176"/>
      <c r="G209" s="175"/>
      <c r="H209" s="175"/>
      <c r="I209" s="175"/>
    </row>
    <row r="210" spans="1:9" ht="22.8">
      <c r="A210" s="175"/>
      <c r="B210" s="175"/>
      <c r="C210" s="175"/>
      <c r="D210" s="176"/>
      <c r="E210" s="176"/>
      <c r="F210" s="176"/>
      <c r="G210" s="175"/>
      <c r="H210" s="175"/>
      <c r="I210" s="175"/>
    </row>
    <row r="211" spans="1:9" ht="22.8">
      <c r="A211" s="175"/>
      <c r="B211" s="175"/>
      <c r="C211" s="175"/>
      <c r="D211" s="176"/>
      <c r="E211" s="176"/>
      <c r="F211" s="176"/>
      <c r="G211" s="175"/>
      <c r="H211" s="175"/>
      <c r="I211" s="175"/>
    </row>
    <row r="212" spans="1:9" ht="22.8">
      <c r="A212" s="175"/>
      <c r="B212" s="175"/>
      <c r="C212" s="175"/>
      <c r="D212" s="176"/>
      <c r="E212" s="176"/>
      <c r="F212" s="176"/>
      <c r="G212" s="175"/>
      <c r="H212" s="175"/>
      <c r="I212" s="175"/>
    </row>
    <row r="213" spans="1:9" ht="22.8">
      <c r="A213" s="175"/>
      <c r="B213" s="175"/>
      <c r="C213" s="175"/>
      <c r="D213" s="176"/>
      <c r="E213" s="176"/>
      <c r="F213" s="176"/>
      <c r="G213" s="175"/>
      <c r="H213" s="175"/>
      <c r="I213" s="175"/>
    </row>
    <row r="214" spans="1:9" ht="22.8">
      <c r="A214" s="175"/>
      <c r="B214" s="175"/>
      <c r="C214" s="175"/>
      <c r="D214" s="176"/>
      <c r="E214" s="176"/>
      <c r="F214" s="176"/>
      <c r="G214" s="175"/>
      <c r="H214" s="175"/>
      <c r="I214" s="175"/>
    </row>
    <row r="215" spans="1:9" ht="22.8">
      <c r="A215" s="175"/>
      <c r="B215" s="175"/>
      <c r="C215" s="175"/>
      <c r="D215" s="176"/>
      <c r="E215" s="176"/>
      <c r="F215" s="176"/>
      <c r="G215" s="175"/>
      <c r="H215" s="175"/>
      <c r="I215" s="175"/>
    </row>
    <row r="216" spans="1:9" ht="22.8">
      <c r="A216" s="175"/>
      <c r="B216" s="175"/>
      <c r="C216" s="175"/>
      <c r="D216" s="176"/>
      <c r="E216" s="176"/>
      <c r="F216" s="176"/>
      <c r="G216" s="175"/>
      <c r="H216" s="175"/>
      <c r="I216" s="175"/>
    </row>
    <row r="217" spans="1:9" ht="22.8">
      <c r="A217" s="175"/>
      <c r="B217" s="175"/>
      <c r="C217" s="175"/>
      <c r="D217" s="176"/>
      <c r="E217" s="176"/>
      <c r="F217" s="176"/>
      <c r="G217" s="175"/>
      <c r="H217" s="175"/>
      <c r="I217" s="175"/>
    </row>
    <row r="218" spans="1:9" ht="22.8">
      <c r="A218" s="175"/>
      <c r="B218" s="175"/>
      <c r="C218" s="175"/>
      <c r="D218" s="176"/>
      <c r="E218" s="176"/>
      <c r="F218" s="176"/>
      <c r="G218" s="175"/>
      <c r="H218" s="175"/>
      <c r="I218" s="175"/>
    </row>
    <row r="219" spans="1:9" ht="22.8">
      <c r="A219" s="175"/>
      <c r="B219" s="175"/>
      <c r="C219" s="175"/>
      <c r="D219" s="176"/>
      <c r="E219" s="176"/>
      <c r="F219" s="176"/>
      <c r="G219" s="175"/>
      <c r="H219" s="175"/>
      <c r="I219" s="175"/>
    </row>
    <row r="220" spans="1:9" ht="22.8">
      <c r="A220" s="175"/>
      <c r="B220" s="175"/>
      <c r="C220" s="175"/>
      <c r="D220" s="176"/>
      <c r="E220" s="176"/>
      <c r="F220" s="176"/>
      <c r="G220" s="175"/>
      <c r="H220" s="175"/>
      <c r="I220" s="175"/>
    </row>
    <row r="221" spans="1:9" ht="22.8">
      <c r="A221" s="175"/>
      <c r="B221" s="175"/>
      <c r="C221" s="175"/>
      <c r="D221" s="176"/>
      <c r="E221" s="176"/>
      <c r="F221" s="176"/>
      <c r="G221" s="175"/>
      <c r="H221" s="175"/>
      <c r="I221" s="175"/>
    </row>
    <row r="222" spans="1:9" ht="22.8">
      <c r="A222" s="175"/>
      <c r="B222" s="175"/>
      <c r="C222" s="175"/>
      <c r="D222" s="176"/>
      <c r="E222" s="176"/>
      <c r="F222" s="176"/>
      <c r="G222" s="175"/>
      <c r="H222" s="175"/>
      <c r="I222" s="175"/>
    </row>
    <row r="223" spans="1:9" ht="22.8">
      <c r="A223" s="175"/>
      <c r="B223" s="175"/>
      <c r="C223" s="175"/>
      <c r="D223" s="176"/>
      <c r="E223" s="176"/>
      <c r="F223" s="176"/>
      <c r="G223" s="175"/>
      <c r="H223" s="175"/>
      <c r="I223" s="175"/>
    </row>
    <row r="224" spans="1:9" ht="22.8">
      <c r="A224" s="175"/>
      <c r="B224" s="175"/>
      <c r="C224" s="175"/>
      <c r="D224" s="176"/>
      <c r="E224" s="176"/>
      <c r="F224" s="176"/>
      <c r="G224" s="175"/>
      <c r="H224" s="175"/>
      <c r="I224" s="175"/>
    </row>
  </sheetData>
  <mergeCells count="16">
    <mergeCell ref="A4:L4"/>
    <mergeCell ref="I1:J1"/>
    <mergeCell ref="K1:L1"/>
    <mergeCell ref="I2:J2"/>
    <mergeCell ref="K2:L2"/>
    <mergeCell ref="A3:L3"/>
    <mergeCell ref="K13:L13"/>
    <mergeCell ref="A16:L16"/>
    <mergeCell ref="A5:A7"/>
    <mergeCell ref="B5:B7"/>
    <mergeCell ref="C5:I5"/>
    <mergeCell ref="J5:L5"/>
    <mergeCell ref="C6:C7"/>
    <mergeCell ref="D6:F6"/>
    <mergeCell ref="G6:I6"/>
    <mergeCell ref="J6:L6"/>
  </mergeCells>
  <phoneticPr fontId="13" type="noConversion"/>
  <hyperlinks>
    <hyperlink ref="M1" location="預告統計資料發布時間表!A1" display="回發布時間表" xr:uid="{0AF2E910-36BC-4FB9-8EAF-2B0E82F55C04}"/>
  </hyperlinks>
  <printOptions horizontalCentered="1"/>
  <pageMargins left="0.35433070866141736" right="0.15748031496062992" top="0.62992125984251968" bottom="0.39370078740157483" header="0.51181102362204722" footer="0.51181102362204722"/>
  <pageSetup paperSize="9" scale="91" orientation="landscape" blackAndWhite="1"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EA1D1-F2A2-4C69-BCF9-4304744A0700}">
  <sheetPr>
    <tabColor rgb="FFFF3300"/>
    <pageSetUpPr fitToPage="1"/>
  </sheetPr>
  <dimension ref="A1:M224"/>
  <sheetViews>
    <sheetView view="pageLayout" topLeftCell="A4" zoomScaleNormal="75" zoomScaleSheetLayoutView="75" workbookViewId="0">
      <selection activeCell="K10" sqref="K10"/>
    </sheetView>
  </sheetViews>
  <sheetFormatPr defaultColWidth="9" defaultRowHeight="15.6"/>
  <cols>
    <col min="1" max="1" width="12.21875" style="161" customWidth="1"/>
    <col min="2" max="3" width="11" style="161" customWidth="1"/>
    <col min="4" max="6" width="11" style="170" customWidth="1"/>
    <col min="7" max="10" width="11" style="161" customWidth="1"/>
    <col min="11" max="11" width="11.44140625" style="161" customWidth="1"/>
    <col min="12" max="12" width="15.21875" style="161" customWidth="1"/>
    <col min="13" max="256" width="9" style="161"/>
    <col min="257" max="257" width="12.21875" style="161" customWidth="1"/>
    <col min="258" max="266" width="11" style="161" customWidth="1"/>
    <col min="267" max="267" width="11.44140625" style="161" customWidth="1"/>
    <col min="268" max="268" width="15.21875" style="161" customWidth="1"/>
    <col min="269" max="512" width="9" style="161"/>
    <col min="513" max="513" width="12.21875" style="161" customWidth="1"/>
    <col min="514" max="522" width="11" style="161" customWidth="1"/>
    <col min="523" max="523" width="11.44140625" style="161" customWidth="1"/>
    <col min="524" max="524" width="15.21875" style="161" customWidth="1"/>
    <col min="525" max="768" width="9" style="161"/>
    <col min="769" max="769" width="12.21875" style="161" customWidth="1"/>
    <col min="770" max="778" width="11" style="161" customWidth="1"/>
    <col min="779" max="779" width="11.44140625" style="161" customWidth="1"/>
    <col min="780" max="780" width="15.21875" style="161" customWidth="1"/>
    <col min="781" max="1024" width="9" style="161"/>
    <col min="1025" max="1025" width="12.21875" style="161" customWidth="1"/>
    <col min="1026" max="1034" width="11" style="161" customWidth="1"/>
    <col min="1035" max="1035" width="11.44140625" style="161" customWidth="1"/>
    <col min="1036" max="1036" width="15.21875" style="161" customWidth="1"/>
    <col min="1037" max="1280" width="9" style="161"/>
    <col min="1281" max="1281" width="12.21875" style="161" customWidth="1"/>
    <col min="1282" max="1290" width="11" style="161" customWidth="1"/>
    <col min="1291" max="1291" width="11.44140625" style="161" customWidth="1"/>
    <col min="1292" max="1292" width="15.21875" style="161" customWidth="1"/>
    <col min="1293" max="1536" width="9" style="161"/>
    <col min="1537" max="1537" width="12.21875" style="161" customWidth="1"/>
    <col min="1538" max="1546" width="11" style="161" customWidth="1"/>
    <col min="1547" max="1547" width="11.44140625" style="161" customWidth="1"/>
    <col min="1548" max="1548" width="15.21875" style="161" customWidth="1"/>
    <col min="1549" max="1792" width="9" style="161"/>
    <col min="1793" max="1793" width="12.21875" style="161" customWidth="1"/>
    <col min="1794" max="1802" width="11" style="161" customWidth="1"/>
    <col min="1803" max="1803" width="11.44140625" style="161" customWidth="1"/>
    <col min="1804" max="1804" width="15.21875" style="161" customWidth="1"/>
    <col min="1805" max="2048" width="9" style="161"/>
    <col min="2049" max="2049" width="12.21875" style="161" customWidth="1"/>
    <col min="2050" max="2058" width="11" style="161" customWidth="1"/>
    <col min="2059" max="2059" width="11.44140625" style="161" customWidth="1"/>
    <col min="2060" max="2060" width="15.21875" style="161" customWidth="1"/>
    <col min="2061" max="2304" width="9" style="161"/>
    <col min="2305" max="2305" width="12.21875" style="161" customWidth="1"/>
    <col min="2306" max="2314" width="11" style="161" customWidth="1"/>
    <col min="2315" max="2315" width="11.44140625" style="161" customWidth="1"/>
    <col min="2316" max="2316" width="15.21875" style="161" customWidth="1"/>
    <col min="2317" max="2560" width="9" style="161"/>
    <col min="2561" max="2561" width="12.21875" style="161" customWidth="1"/>
    <col min="2562" max="2570" width="11" style="161" customWidth="1"/>
    <col min="2571" max="2571" width="11.44140625" style="161" customWidth="1"/>
    <col min="2572" max="2572" width="15.21875" style="161" customWidth="1"/>
    <col min="2573" max="2816" width="9" style="161"/>
    <col min="2817" max="2817" width="12.21875" style="161" customWidth="1"/>
    <col min="2818" max="2826" width="11" style="161" customWidth="1"/>
    <col min="2827" max="2827" width="11.44140625" style="161" customWidth="1"/>
    <col min="2828" max="2828" width="15.21875" style="161" customWidth="1"/>
    <col min="2829" max="3072" width="9" style="161"/>
    <col min="3073" max="3073" width="12.21875" style="161" customWidth="1"/>
    <col min="3074" max="3082" width="11" style="161" customWidth="1"/>
    <col min="3083" max="3083" width="11.44140625" style="161" customWidth="1"/>
    <col min="3084" max="3084" width="15.21875" style="161" customWidth="1"/>
    <col min="3085" max="3328" width="9" style="161"/>
    <col min="3329" max="3329" width="12.21875" style="161" customWidth="1"/>
    <col min="3330" max="3338" width="11" style="161" customWidth="1"/>
    <col min="3339" max="3339" width="11.44140625" style="161" customWidth="1"/>
    <col min="3340" max="3340" width="15.21875" style="161" customWidth="1"/>
    <col min="3341" max="3584" width="9" style="161"/>
    <col min="3585" max="3585" width="12.21875" style="161" customWidth="1"/>
    <col min="3586" max="3594" width="11" style="161" customWidth="1"/>
    <col min="3595" max="3595" width="11.44140625" style="161" customWidth="1"/>
    <col min="3596" max="3596" width="15.21875" style="161" customWidth="1"/>
    <col min="3597" max="3840" width="9" style="161"/>
    <col min="3841" max="3841" width="12.21875" style="161" customWidth="1"/>
    <col min="3842" max="3850" width="11" style="161" customWidth="1"/>
    <col min="3851" max="3851" width="11.44140625" style="161" customWidth="1"/>
    <col min="3852" max="3852" width="15.21875" style="161" customWidth="1"/>
    <col min="3853" max="4096" width="9" style="161"/>
    <col min="4097" max="4097" width="12.21875" style="161" customWidth="1"/>
    <col min="4098" max="4106" width="11" style="161" customWidth="1"/>
    <col min="4107" max="4107" width="11.44140625" style="161" customWidth="1"/>
    <col min="4108" max="4108" width="15.21875" style="161" customWidth="1"/>
    <col min="4109" max="4352" width="9" style="161"/>
    <col min="4353" max="4353" width="12.21875" style="161" customWidth="1"/>
    <col min="4354" max="4362" width="11" style="161" customWidth="1"/>
    <col min="4363" max="4363" width="11.44140625" style="161" customWidth="1"/>
    <col min="4364" max="4364" width="15.21875" style="161" customWidth="1"/>
    <col min="4365" max="4608" width="9" style="161"/>
    <col min="4609" max="4609" width="12.21875" style="161" customWidth="1"/>
    <col min="4610" max="4618" width="11" style="161" customWidth="1"/>
    <col min="4619" max="4619" width="11.44140625" style="161" customWidth="1"/>
    <col min="4620" max="4620" width="15.21875" style="161" customWidth="1"/>
    <col min="4621" max="4864" width="9" style="161"/>
    <col min="4865" max="4865" width="12.21875" style="161" customWidth="1"/>
    <col min="4866" max="4874" width="11" style="161" customWidth="1"/>
    <col min="4875" max="4875" width="11.44140625" style="161" customWidth="1"/>
    <col min="4876" max="4876" width="15.21875" style="161" customWidth="1"/>
    <col min="4877" max="5120" width="9" style="161"/>
    <col min="5121" max="5121" width="12.21875" style="161" customWidth="1"/>
    <col min="5122" max="5130" width="11" style="161" customWidth="1"/>
    <col min="5131" max="5131" width="11.44140625" style="161" customWidth="1"/>
    <col min="5132" max="5132" width="15.21875" style="161" customWidth="1"/>
    <col min="5133" max="5376" width="9" style="161"/>
    <col min="5377" max="5377" width="12.21875" style="161" customWidth="1"/>
    <col min="5378" max="5386" width="11" style="161" customWidth="1"/>
    <col min="5387" max="5387" width="11.44140625" style="161" customWidth="1"/>
    <col min="5388" max="5388" width="15.21875" style="161" customWidth="1"/>
    <col min="5389" max="5632" width="9" style="161"/>
    <col min="5633" max="5633" width="12.21875" style="161" customWidth="1"/>
    <col min="5634" max="5642" width="11" style="161" customWidth="1"/>
    <col min="5643" max="5643" width="11.44140625" style="161" customWidth="1"/>
    <col min="5644" max="5644" width="15.21875" style="161" customWidth="1"/>
    <col min="5645" max="5888" width="9" style="161"/>
    <col min="5889" max="5889" width="12.21875" style="161" customWidth="1"/>
    <col min="5890" max="5898" width="11" style="161" customWidth="1"/>
    <col min="5899" max="5899" width="11.44140625" style="161" customWidth="1"/>
    <col min="5900" max="5900" width="15.21875" style="161" customWidth="1"/>
    <col min="5901" max="6144" width="9" style="161"/>
    <col min="6145" max="6145" width="12.21875" style="161" customWidth="1"/>
    <col min="6146" max="6154" width="11" style="161" customWidth="1"/>
    <col min="6155" max="6155" width="11.44140625" style="161" customWidth="1"/>
    <col min="6156" max="6156" width="15.21875" style="161" customWidth="1"/>
    <col min="6157" max="6400" width="9" style="161"/>
    <col min="6401" max="6401" width="12.21875" style="161" customWidth="1"/>
    <col min="6402" max="6410" width="11" style="161" customWidth="1"/>
    <col min="6411" max="6411" width="11.44140625" style="161" customWidth="1"/>
    <col min="6412" max="6412" width="15.21875" style="161" customWidth="1"/>
    <col min="6413" max="6656" width="9" style="161"/>
    <col min="6657" max="6657" width="12.21875" style="161" customWidth="1"/>
    <col min="6658" max="6666" width="11" style="161" customWidth="1"/>
    <col min="6667" max="6667" width="11.44140625" style="161" customWidth="1"/>
    <col min="6668" max="6668" width="15.21875" style="161" customWidth="1"/>
    <col min="6669" max="6912" width="9" style="161"/>
    <col min="6913" max="6913" width="12.21875" style="161" customWidth="1"/>
    <col min="6914" max="6922" width="11" style="161" customWidth="1"/>
    <col min="6923" max="6923" width="11.44140625" style="161" customWidth="1"/>
    <col min="6924" max="6924" width="15.21875" style="161" customWidth="1"/>
    <col min="6925" max="7168" width="9" style="161"/>
    <col min="7169" max="7169" width="12.21875" style="161" customWidth="1"/>
    <col min="7170" max="7178" width="11" style="161" customWidth="1"/>
    <col min="7179" max="7179" width="11.44140625" style="161" customWidth="1"/>
    <col min="7180" max="7180" width="15.21875" style="161" customWidth="1"/>
    <col min="7181" max="7424" width="9" style="161"/>
    <col min="7425" max="7425" width="12.21875" style="161" customWidth="1"/>
    <col min="7426" max="7434" width="11" style="161" customWidth="1"/>
    <col min="7435" max="7435" width="11.44140625" style="161" customWidth="1"/>
    <col min="7436" max="7436" width="15.21875" style="161" customWidth="1"/>
    <col min="7437" max="7680" width="9" style="161"/>
    <col min="7681" max="7681" width="12.21875" style="161" customWidth="1"/>
    <col min="7682" max="7690" width="11" style="161" customWidth="1"/>
    <col min="7691" max="7691" width="11.44140625" style="161" customWidth="1"/>
    <col min="7692" max="7692" width="15.21875" style="161" customWidth="1"/>
    <col min="7693" max="7936" width="9" style="161"/>
    <col min="7937" max="7937" width="12.21875" style="161" customWidth="1"/>
    <col min="7938" max="7946" width="11" style="161" customWidth="1"/>
    <col min="7947" max="7947" width="11.44140625" style="161" customWidth="1"/>
    <col min="7948" max="7948" width="15.21875" style="161" customWidth="1"/>
    <col min="7949" max="8192" width="9" style="161"/>
    <col min="8193" max="8193" width="12.21875" style="161" customWidth="1"/>
    <col min="8194" max="8202" width="11" style="161" customWidth="1"/>
    <col min="8203" max="8203" width="11.44140625" style="161" customWidth="1"/>
    <col min="8204" max="8204" width="15.21875" style="161" customWidth="1"/>
    <col min="8205" max="8448" width="9" style="161"/>
    <col min="8449" max="8449" width="12.21875" style="161" customWidth="1"/>
    <col min="8450" max="8458" width="11" style="161" customWidth="1"/>
    <col min="8459" max="8459" width="11.44140625" style="161" customWidth="1"/>
    <col min="8460" max="8460" width="15.21875" style="161" customWidth="1"/>
    <col min="8461" max="8704" width="9" style="161"/>
    <col min="8705" max="8705" width="12.21875" style="161" customWidth="1"/>
    <col min="8706" max="8714" width="11" style="161" customWidth="1"/>
    <col min="8715" max="8715" width="11.44140625" style="161" customWidth="1"/>
    <col min="8716" max="8716" width="15.21875" style="161" customWidth="1"/>
    <col min="8717" max="8960" width="9" style="161"/>
    <col min="8961" max="8961" width="12.21875" style="161" customWidth="1"/>
    <col min="8962" max="8970" width="11" style="161" customWidth="1"/>
    <col min="8971" max="8971" width="11.44140625" style="161" customWidth="1"/>
    <col min="8972" max="8972" width="15.21875" style="161" customWidth="1"/>
    <col min="8973" max="9216" width="9" style="161"/>
    <col min="9217" max="9217" width="12.21875" style="161" customWidth="1"/>
    <col min="9218" max="9226" width="11" style="161" customWidth="1"/>
    <col min="9227" max="9227" width="11.44140625" style="161" customWidth="1"/>
    <col min="9228" max="9228" width="15.21875" style="161" customWidth="1"/>
    <col min="9229" max="9472" width="9" style="161"/>
    <col min="9473" max="9473" width="12.21875" style="161" customWidth="1"/>
    <col min="9474" max="9482" width="11" style="161" customWidth="1"/>
    <col min="9483" max="9483" width="11.44140625" style="161" customWidth="1"/>
    <col min="9484" max="9484" width="15.21875" style="161" customWidth="1"/>
    <col min="9485" max="9728" width="9" style="161"/>
    <col min="9729" max="9729" width="12.21875" style="161" customWidth="1"/>
    <col min="9730" max="9738" width="11" style="161" customWidth="1"/>
    <col min="9739" max="9739" width="11.44140625" style="161" customWidth="1"/>
    <col min="9740" max="9740" width="15.21875" style="161" customWidth="1"/>
    <col min="9741" max="9984" width="9" style="161"/>
    <col min="9985" max="9985" width="12.21875" style="161" customWidth="1"/>
    <col min="9986" max="9994" width="11" style="161" customWidth="1"/>
    <col min="9995" max="9995" width="11.44140625" style="161" customWidth="1"/>
    <col min="9996" max="9996" width="15.21875" style="161" customWidth="1"/>
    <col min="9997" max="10240" width="9" style="161"/>
    <col min="10241" max="10241" width="12.21875" style="161" customWidth="1"/>
    <col min="10242" max="10250" width="11" style="161" customWidth="1"/>
    <col min="10251" max="10251" width="11.44140625" style="161" customWidth="1"/>
    <col min="10252" max="10252" width="15.21875" style="161" customWidth="1"/>
    <col min="10253" max="10496" width="9" style="161"/>
    <col min="10497" max="10497" width="12.21875" style="161" customWidth="1"/>
    <col min="10498" max="10506" width="11" style="161" customWidth="1"/>
    <col min="10507" max="10507" width="11.44140625" style="161" customWidth="1"/>
    <col min="10508" max="10508" width="15.21875" style="161" customWidth="1"/>
    <col min="10509" max="10752" width="9" style="161"/>
    <col min="10753" max="10753" width="12.21875" style="161" customWidth="1"/>
    <col min="10754" max="10762" width="11" style="161" customWidth="1"/>
    <col min="10763" max="10763" width="11.44140625" style="161" customWidth="1"/>
    <col min="10764" max="10764" width="15.21875" style="161" customWidth="1"/>
    <col min="10765" max="11008" width="9" style="161"/>
    <col min="11009" max="11009" width="12.21875" style="161" customWidth="1"/>
    <col min="11010" max="11018" width="11" style="161" customWidth="1"/>
    <col min="11019" max="11019" width="11.44140625" style="161" customWidth="1"/>
    <col min="11020" max="11020" width="15.21875" style="161" customWidth="1"/>
    <col min="11021" max="11264" width="9" style="161"/>
    <col min="11265" max="11265" width="12.21875" style="161" customWidth="1"/>
    <col min="11266" max="11274" width="11" style="161" customWidth="1"/>
    <col min="11275" max="11275" width="11.44140625" style="161" customWidth="1"/>
    <col min="11276" max="11276" width="15.21875" style="161" customWidth="1"/>
    <col min="11277" max="11520" width="9" style="161"/>
    <col min="11521" max="11521" width="12.21875" style="161" customWidth="1"/>
    <col min="11522" max="11530" width="11" style="161" customWidth="1"/>
    <col min="11531" max="11531" width="11.44140625" style="161" customWidth="1"/>
    <col min="11532" max="11532" width="15.21875" style="161" customWidth="1"/>
    <col min="11533" max="11776" width="9" style="161"/>
    <col min="11777" max="11777" width="12.21875" style="161" customWidth="1"/>
    <col min="11778" max="11786" width="11" style="161" customWidth="1"/>
    <col min="11787" max="11787" width="11.44140625" style="161" customWidth="1"/>
    <col min="11788" max="11788" width="15.21875" style="161" customWidth="1"/>
    <col min="11789" max="12032" width="9" style="161"/>
    <col min="12033" max="12033" width="12.21875" style="161" customWidth="1"/>
    <col min="12034" max="12042" width="11" style="161" customWidth="1"/>
    <col min="12043" max="12043" width="11.44140625" style="161" customWidth="1"/>
    <col min="12044" max="12044" width="15.21875" style="161" customWidth="1"/>
    <col min="12045" max="12288" width="9" style="161"/>
    <col min="12289" max="12289" width="12.21875" style="161" customWidth="1"/>
    <col min="12290" max="12298" width="11" style="161" customWidth="1"/>
    <col min="12299" max="12299" width="11.44140625" style="161" customWidth="1"/>
    <col min="12300" max="12300" width="15.21875" style="161" customWidth="1"/>
    <col min="12301" max="12544" width="9" style="161"/>
    <col min="12545" max="12545" width="12.21875" style="161" customWidth="1"/>
    <col min="12546" max="12554" width="11" style="161" customWidth="1"/>
    <col min="12555" max="12555" width="11.44140625" style="161" customWidth="1"/>
    <col min="12556" max="12556" width="15.21875" style="161" customWidth="1"/>
    <col min="12557" max="12800" width="9" style="161"/>
    <col min="12801" max="12801" width="12.21875" style="161" customWidth="1"/>
    <col min="12802" max="12810" width="11" style="161" customWidth="1"/>
    <col min="12811" max="12811" width="11.44140625" style="161" customWidth="1"/>
    <col min="12812" max="12812" width="15.21875" style="161" customWidth="1"/>
    <col min="12813" max="13056" width="9" style="161"/>
    <col min="13057" max="13057" width="12.21875" style="161" customWidth="1"/>
    <col min="13058" max="13066" width="11" style="161" customWidth="1"/>
    <col min="13067" max="13067" width="11.44140625" style="161" customWidth="1"/>
    <col min="13068" max="13068" width="15.21875" style="161" customWidth="1"/>
    <col min="13069" max="13312" width="9" style="161"/>
    <col min="13313" max="13313" width="12.21875" style="161" customWidth="1"/>
    <col min="13314" max="13322" width="11" style="161" customWidth="1"/>
    <col min="13323" max="13323" width="11.44140625" style="161" customWidth="1"/>
    <col min="13324" max="13324" width="15.21875" style="161" customWidth="1"/>
    <col min="13325" max="13568" width="9" style="161"/>
    <col min="13569" max="13569" width="12.21875" style="161" customWidth="1"/>
    <col min="13570" max="13578" width="11" style="161" customWidth="1"/>
    <col min="13579" max="13579" width="11.44140625" style="161" customWidth="1"/>
    <col min="13580" max="13580" width="15.21875" style="161" customWidth="1"/>
    <col min="13581" max="13824" width="9" style="161"/>
    <col min="13825" max="13825" width="12.21875" style="161" customWidth="1"/>
    <col min="13826" max="13834" width="11" style="161" customWidth="1"/>
    <col min="13835" max="13835" width="11.44140625" style="161" customWidth="1"/>
    <col min="13836" max="13836" width="15.21875" style="161" customWidth="1"/>
    <col min="13837" max="14080" width="9" style="161"/>
    <col min="14081" max="14081" width="12.21875" style="161" customWidth="1"/>
    <col min="14082" max="14090" width="11" style="161" customWidth="1"/>
    <col min="14091" max="14091" width="11.44140625" style="161" customWidth="1"/>
    <col min="14092" max="14092" width="15.21875" style="161" customWidth="1"/>
    <col min="14093" max="14336" width="9" style="161"/>
    <col min="14337" max="14337" width="12.21875" style="161" customWidth="1"/>
    <col min="14338" max="14346" width="11" style="161" customWidth="1"/>
    <col min="14347" max="14347" width="11.44140625" style="161" customWidth="1"/>
    <col min="14348" max="14348" width="15.21875" style="161" customWidth="1"/>
    <col min="14349" max="14592" width="9" style="161"/>
    <col min="14593" max="14593" width="12.21875" style="161" customWidth="1"/>
    <col min="14594" max="14602" width="11" style="161" customWidth="1"/>
    <col min="14603" max="14603" width="11.44140625" style="161" customWidth="1"/>
    <col min="14604" max="14604" width="15.21875" style="161" customWidth="1"/>
    <col min="14605" max="14848" width="9" style="161"/>
    <col min="14849" max="14849" width="12.21875" style="161" customWidth="1"/>
    <col min="14850" max="14858" width="11" style="161" customWidth="1"/>
    <col min="14859" max="14859" width="11.44140625" style="161" customWidth="1"/>
    <col min="14860" max="14860" width="15.21875" style="161" customWidth="1"/>
    <col min="14861" max="15104" width="9" style="161"/>
    <col min="15105" max="15105" width="12.21875" style="161" customWidth="1"/>
    <col min="15106" max="15114" width="11" style="161" customWidth="1"/>
    <col min="15115" max="15115" width="11.44140625" style="161" customWidth="1"/>
    <col min="15116" max="15116" width="15.21875" style="161" customWidth="1"/>
    <col min="15117" max="15360" width="9" style="161"/>
    <col min="15361" max="15361" width="12.21875" style="161" customWidth="1"/>
    <col min="15362" max="15370" width="11" style="161" customWidth="1"/>
    <col min="15371" max="15371" width="11.44140625" style="161" customWidth="1"/>
    <col min="15372" max="15372" width="15.21875" style="161" customWidth="1"/>
    <col min="15373" max="15616" width="9" style="161"/>
    <col min="15617" max="15617" width="12.21875" style="161" customWidth="1"/>
    <col min="15618" max="15626" width="11" style="161" customWidth="1"/>
    <col min="15627" max="15627" width="11.44140625" style="161" customWidth="1"/>
    <col min="15628" max="15628" width="15.21875" style="161" customWidth="1"/>
    <col min="15629" max="15872" width="9" style="161"/>
    <col min="15873" max="15873" width="12.21875" style="161" customWidth="1"/>
    <col min="15874" max="15882" width="11" style="161" customWidth="1"/>
    <col min="15883" max="15883" width="11.44140625" style="161" customWidth="1"/>
    <col min="15884" max="15884" width="15.21875" style="161" customWidth="1"/>
    <col min="15885" max="16128" width="9" style="161"/>
    <col min="16129" max="16129" width="12.21875" style="161" customWidth="1"/>
    <col min="16130" max="16138" width="11" style="161" customWidth="1"/>
    <col min="16139" max="16139" width="11.44140625" style="161" customWidth="1"/>
    <col min="16140" max="16140" width="15.21875" style="161" customWidth="1"/>
    <col min="16141" max="16384" width="9" style="161"/>
  </cols>
  <sheetData>
    <row r="1" spans="1:13" s="155" customFormat="1" ht="43.95" customHeight="1">
      <c r="A1" s="153" t="s">
        <v>1088</v>
      </c>
      <c r="B1" s="306"/>
      <c r="C1" s="314"/>
      <c r="D1" s="306"/>
      <c r="E1" s="306"/>
      <c r="F1" s="306"/>
      <c r="G1" s="314"/>
      <c r="H1" s="314"/>
      <c r="I1" s="1850" t="s">
        <v>871</v>
      </c>
      <c r="J1" s="1850"/>
      <c r="K1" s="1867" t="s">
        <v>2393</v>
      </c>
      <c r="L1" s="1868"/>
      <c r="M1" s="147" t="s">
        <v>873</v>
      </c>
    </row>
    <row r="2" spans="1:13" s="155" customFormat="1" ht="21" customHeight="1">
      <c r="A2" s="153" t="s">
        <v>2374</v>
      </c>
      <c r="B2" s="156" t="s">
        <v>2375</v>
      </c>
      <c r="C2" s="314"/>
      <c r="D2" s="311"/>
      <c r="E2" s="311"/>
      <c r="F2" s="311"/>
      <c r="G2" s="156"/>
      <c r="H2" s="314"/>
      <c r="I2" s="1850" t="s">
        <v>1156</v>
      </c>
      <c r="J2" s="1850"/>
      <c r="K2" s="1850" t="s">
        <v>2394</v>
      </c>
      <c r="L2" s="1850"/>
    </row>
    <row r="3" spans="1:13" s="160" customFormat="1" ht="37.5" customHeight="1">
      <c r="A3" s="1854" t="s">
        <v>2395</v>
      </c>
      <c r="B3" s="1854"/>
      <c r="C3" s="1854"/>
      <c r="D3" s="1854"/>
      <c r="E3" s="1854"/>
      <c r="F3" s="1854"/>
      <c r="G3" s="1854"/>
      <c r="H3" s="1854"/>
      <c r="I3" s="1854"/>
      <c r="J3" s="1854"/>
      <c r="K3" s="1854"/>
      <c r="L3" s="1854"/>
    </row>
    <row r="4" spans="1:13" ht="21" customHeight="1" thickBot="1">
      <c r="A4" s="1866" t="s">
        <v>2502</v>
      </c>
      <c r="B4" s="1866"/>
      <c r="C4" s="1866"/>
      <c r="D4" s="1866"/>
      <c r="E4" s="1866"/>
      <c r="F4" s="1866"/>
      <c r="G4" s="1866"/>
      <c r="H4" s="1866"/>
      <c r="I4" s="1866"/>
      <c r="J4" s="1866"/>
      <c r="K4" s="1866"/>
      <c r="L4" s="1866"/>
    </row>
    <row r="5" spans="1:13" s="164" customFormat="1" ht="37.35" customHeight="1">
      <c r="A5" s="1835" t="s">
        <v>2379</v>
      </c>
      <c r="B5" s="1863" t="s">
        <v>1428</v>
      </c>
      <c r="C5" s="1841" t="s">
        <v>2380</v>
      </c>
      <c r="D5" s="1842"/>
      <c r="E5" s="1842"/>
      <c r="F5" s="1842"/>
      <c r="G5" s="1842"/>
      <c r="H5" s="1842"/>
      <c r="I5" s="1842"/>
      <c r="J5" s="1843" t="s">
        <v>2381</v>
      </c>
      <c r="K5" s="1844"/>
      <c r="L5" s="1844"/>
    </row>
    <row r="6" spans="1:13" s="164" customFormat="1" ht="37.35" customHeight="1">
      <c r="A6" s="1836"/>
      <c r="B6" s="1864"/>
      <c r="C6" s="1845" t="s">
        <v>1032</v>
      </c>
      <c r="D6" s="1847" t="s">
        <v>2382</v>
      </c>
      <c r="E6" s="1847"/>
      <c r="F6" s="1847"/>
      <c r="G6" s="1847" t="s">
        <v>2383</v>
      </c>
      <c r="H6" s="1847"/>
      <c r="I6" s="1847"/>
      <c r="J6" s="1847" t="s">
        <v>2384</v>
      </c>
      <c r="K6" s="1847"/>
      <c r="L6" s="1848"/>
    </row>
    <row r="7" spans="1:13" s="164" customFormat="1" ht="37.35" customHeight="1" thickBot="1">
      <c r="A7" s="1837"/>
      <c r="B7" s="1865"/>
      <c r="C7" s="1846"/>
      <c r="D7" s="1431" t="s">
        <v>1100</v>
      </c>
      <c r="E7" s="1431" t="s">
        <v>2385</v>
      </c>
      <c r="F7" s="1431" t="s">
        <v>2386</v>
      </c>
      <c r="G7" s="1431" t="s">
        <v>1100</v>
      </c>
      <c r="H7" s="1431" t="s">
        <v>2385</v>
      </c>
      <c r="I7" s="1431" t="s">
        <v>2386</v>
      </c>
      <c r="J7" s="1431" t="s">
        <v>1100</v>
      </c>
      <c r="K7" s="1431" t="s">
        <v>2385</v>
      </c>
      <c r="L7" s="1522" t="s">
        <v>2386</v>
      </c>
    </row>
    <row r="8" spans="1:13" s="164" customFormat="1" ht="44.25" customHeight="1" thickBot="1">
      <c r="A8" s="1432" t="s">
        <v>2042</v>
      </c>
      <c r="B8" s="1523">
        <f>C8+J8</f>
        <v>46</v>
      </c>
      <c r="C8" s="1523">
        <f>D8+G8</f>
        <v>46</v>
      </c>
      <c r="D8" s="1523">
        <f>SUM(E8:F8)</f>
        <v>0</v>
      </c>
      <c r="E8" s="1524">
        <v>0</v>
      </c>
      <c r="F8" s="1524">
        <v>0</v>
      </c>
      <c r="G8" s="1523">
        <f>SUM(H8:I8)</f>
        <v>46</v>
      </c>
      <c r="H8" s="1524">
        <v>46</v>
      </c>
      <c r="I8" s="1524">
        <v>0</v>
      </c>
      <c r="J8" s="1523">
        <f>SUM(K8:L8)</f>
        <v>0</v>
      </c>
      <c r="K8" s="1524">
        <v>0</v>
      </c>
      <c r="L8" s="1525">
        <v>0</v>
      </c>
    </row>
    <row r="9" spans="1:13" s="164" customFormat="1" ht="44.25" customHeight="1" thickBot="1">
      <c r="A9" s="1433" t="s">
        <v>2387</v>
      </c>
      <c r="B9" s="1523">
        <f t="shared" ref="B9:B11" si="0">C9+J9</f>
        <v>0</v>
      </c>
      <c r="C9" s="1523">
        <f t="shared" ref="C9:C11" si="1">D9+G9</f>
        <v>0</v>
      </c>
      <c r="D9" s="1523">
        <f t="shared" ref="D9:D11" si="2">SUM(E9:F9)</f>
        <v>0</v>
      </c>
      <c r="E9" s="1524">
        <v>0</v>
      </c>
      <c r="F9" s="1524">
        <v>0</v>
      </c>
      <c r="G9" s="1523">
        <f t="shared" ref="G9:G11" si="3">SUM(H9:I9)</f>
        <v>0</v>
      </c>
      <c r="H9" s="1524">
        <v>0</v>
      </c>
      <c r="I9" s="1524">
        <v>0</v>
      </c>
      <c r="J9" s="1523">
        <f t="shared" ref="J9:J11" si="4">SUM(K9:L9)</f>
        <v>0</v>
      </c>
      <c r="K9" s="1524">
        <v>0</v>
      </c>
      <c r="L9" s="1525">
        <v>0</v>
      </c>
    </row>
    <row r="10" spans="1:13" s="164" customFormat="1" ht="44.25" customHeight="1" thickBot="1">
      <c r="A10" s="1433" t="s">
        <v>2388</v>
      </c>
      <c r="B10" s="1523">
        <f t="shared" si="0"/>
        <v>16</v>
      </c>
      <c r="C10" s="1523">
        <f t="shared" si="1"/>
        <v>16</v>
      </c>
      <c r="D10" s="1523">
        <f t="shared" si="2"/>
        <v>0</v>
      </c>
      <c r="E10" s="1524">
        <v>0</v>
      </c>
      <c r="F10" s="1524">
        <v>0</v>
      </c>
      <c r="G10" s="1523">
        <f t="shared" si="3"/>
        <v>16</v>
      </c>
      <c r="H10" s="1524">
        <v>16</v>
      </c>
      <c r="I10" s="1524">
        <v>0</v>
      </c>
      <c r="J10" s="1523">
        <f t="shared" si="4"/>
        <v>0</v>
      </c>
      <c r="K10" s="1524">
        <v>0</v>
      </c>
      <c r="L10" s="1525">
        <v>0</v>
      </c>
    </row>
    <row r="11" spans="1:13" s="164" customFormat="1" ht="44.25" customHeight="1" thickBot="1">
      <c r="A11" s="1434" t="s">
        <v>2389</v>
      </c>
      <c r="B11" s="1526">
        <f t="shared" si="0"/>
        <v>30</v>
      </c>
      <c r="C11" s="1526">
        <f t="shared" si="1"/>
        <v>30</v>
      </c>
      <c r="D11" s="1526">
        <f t="shared" si="2"/>
        <v>0</v>
      </c>
      <c r="E11" s="1527">
        <v>0</v>
      </c>
      <c r="F11" s="1527">
        <v>0</v>
      </c>
      <c r="G11" s="1526">
        <f t="shared" si="3"/>
        <v>30</v>
      </c>
      <c r="H11" s="1527">
        <v>30</v>
      </c>
      <c r="I11" s="1527">
        <v>0</v>
      </c>
      <c r="J11" s="1526">
        <f t="shared" si="4"/>
        <v>0</v>
      </c>
      <c r="K11" s="1527">
        <v>0</v>
      </c>
      <c r="L11" s="1528">
        <v>0</v>
      </c>
    </row>
    <row r="12" spans="1:13" ht="16.2">
      <c r="A12" s="173" t="s">
        <v>966</v>
      </c>
      <c r="B12" s="174"/>
      <c r="C12" s="174" t="s">
        <v>967</v>
      </c>
      <c r="E12" s="173" t="s">
        <v>1008</v>
      </c>
      <c r="G12" s="174"/>
      <c r="H12" s="174"/>
      <c r="I12" s="1441" t="s">
        <v>968</v>
      </c>
      <c r="K12" s="1442"/>
      <c r="L12" s="1442"/>
    </row>
    <row r="13" spans="1:13" ht="16.2">
      <c r="A13" s="174"/>
      <c r="B13" s="174"/>
      <c r="C13" s="174"/>
      <c r="D13" s="1435"/>
      <c r="E13" s="174" t="s">
        <v>1009</v>
      </c>
      <c r="G13" s="174"/>
      <c r="H13" s="174"/>
      <c r="I13" s="174"/>
      <c r="J13" s="174"/>
      <c r="K13" s="1832"/>
      <c r="L13" s="1832"/>
    </row>
    <row r="14" spans="1:13" ht="16.2">
      <c r="A14" s="173"/>
      <c r="B14" s="174"/>
      <c r="C14" s="174"/>
      <c r="D14" s="1435"/>
      <c r="E14" s="1435"/>
      <c r="F14" s="1435"/>
      <c r="G14" s="174"/>
      <c r="H14" s="174"/>
      <c r="I14" s="174"/>
      <c r="J14" s="174"/>
      <c r="L14" s="1437" t="s">
        <v>2501</v>
      </c>
    </row>
    <row r="15" spans="1:13" ht="26.25" customHeight="1">
      <c r="A15" s="1443" t="s">
        <v>2396</v>
      </c>
      <c r="B15" s="174"/>
      <c r="C15" s="174"/>
      <c r="D15" s="1435"/>
      <c r="E15" s="1435"/>
      <c r="F15" s="1435"/>
      <c r="G15" s="174"/>
      <c r="H15" s="174"/>
      <c r="I15" s="174"/>
      <c r="J15" s="174"/>
      <c r="K15" s="174"/>
      <c r="L15" s="174"/>
    </row>
    <row r="16" spans="1:13" ht="21.6" customHeight="1">
      <c r="A16" s="1833" t="s">
        <v>2391</v>
      </c>
      <c r="B16" s="1833"/>
      <c r="C16" s="1833"/>
      <c r="D16" s="1833"/>
      <c r="E16" s="1833"/>
      <c r="F16" s="1833"/>
      <c r="G16" s="1833"/>
      <c r="H16" s="1833"/>
      <c r="I16" s="1833"/>
      <c r="J16" s="1833"/>
      <c r="K16" s="1833"/>
      <c r="L16" s="1833"/>
    </row>
    <row r="17" spans="1:12" ht="17.399999999999999" customHeight="1">
      <c r="A17" s="174" t="s">
        <v>1112</v>
      </c>
      <c r="B17" s="174"/>
      <c r="C17" s="174"/>
      <c r="D17" s="174"/>
      <c r="E17" s="174"/>
      <c r="F17" s="174"/>
      <c r="G17" s="174"/>
      <c r="H17" s="174"/>
      <c r="I17" s="174"/>
      <c r="J17" s="174"/>
      <c r="K17" s="174"/>
      <c r="L17" s="174"/>
    </row>
    <row r="18" spans="1:12" ht="21.75" customHeight="1">
      <c r="A18" s="167" t="s">
        <v>2392</v>
      </c>
      <c r="B18" s="174"/>
      <c r="C18" s="174"/>
      <c r="D18" s="174"/>
      <c r="E18" s="174"/>
      <c r="F18" s="174"/>
      <c r="G18" s="174"/>
      <c r="H18" s="174"/>
      <c r="I18" s="174"/>
      <c r="J18" s="174"/>
      <c r="K18" s="174"/>
      <c r="L18" s="174"/>
    </row>
    <row r="19" spans="1:12" ht="21" customHeight="1">
      <c r="A19" s="175"/>
      <c r="B19" s="175"/>
      <c r="C19" s="175"/>
      <c r="D19" s="176"/>
      <c r="E19" s="176"/>
      <c r="F19" s="176"/>
      <c r="G19" s="175"/>
      <c r="H19" s="175"/>
      <c r="I19" s="175"/>
      <c r="J19" s="175"/>
    </row>
    <row r="20" spans="1:12" ht="21" customHeight="1">
      <c r="A20" s="175"/>
      <c r="B20" s="175"/>
      <c r="C20" s="175"/>
      <c r="D20" s="176"/>
      <c r="E20" s="176"/>
      <c r="F20" s="176"/>
      <c r="G20" s="175"/>
      <c r="H20" s="175"/>
      <c r="I20" s="175"/>
      <c r="J20" s="175"/>
      <c r="K20" s="175"/>
    </row>
    <row r="21" spans="1:12" ht="21" customHeight="1">
      <c r="A21" s="175"/>
      <c r="B21" s="175"/>
      <c r="C21" s="175"/>
      <c r="D21" s="176"/>
      <c r="E21" s="176"/>
      <c r="F21" s="176"/>
      <c r="G21" s="175"/>
      <c r="H21" s="175"/>
      <c r="I21" s="175"/>
      <c r="J21" s="175"/>
      <c r="K21" s="175"/>
    </row>
    <row r="22" spans="1:12" ht="21" customHeight="1">
      <c r="A22" s="175"/>
      <c r="B22" s="175"/>
      <c r="C22" s="175"/>
      <c r="D22" s="176"/>
      <c r="E22" s="176"/>
      <c r="F22" s="176"/>
      <c r="G22" s="175"/>
      <c r="H22" s="175"/>
      <c r="I22" s="175"/>
      <c r="J22" s="175"/>
      <c r="K22" s="175"/>
    </row>
    <row r="23" spans="1:12" ht="21" customHeight="1">
      <c r="A23" s="175"/>
      <c r="B23" s="175"/>
      <c r="C23" s="175"/>
      <c r="D23" s="176"/>
      <c r="E23" s="176"/>
      <c r="F23" s="176"/>
      <c r="G23" s="175"/>
      <c r="H23" s="175"/>
      <c r="I23" s="175"/>
      <c r="J23" s="175"/>
      <c r="K23" s="175"/>
    </row>
    <row r="24" spans="1:12" ht="21" customHeight="1">
      <c r="A24" s="175"/>
      <c r="B24" s="175"/>
      <c r="C24" s="175"/>
      <c r="D24" s="176"/>
      <c r="E24" s="176"/>
      <c r="F24" s="176"/>
      <c r="G24" s="175"/>
      <c r="H24" s="175"/>
      <c r="I24" s="175"/>
      <c r="J24" s="175"/>
      <c r="K24" s="175"/>
    </row>
    <row r="25" spans="1:12" ht="21" customHeight="1">
      <c r="A25" s="175"/>
      <c r="B25" s="175"/>
      <c r="C25" s="175"/>
      <c r="D25" s="176"/>
      <c r="E25" s="176"/>
      <c r="F25" s="176"/>
      <c r="G25" s="175"/>
      <c r="H25" s="175"/>
      <c r="I25" s="175"/>
      <c r="J25" s="175"/>
      <c r="K25" s="175"/>
    </row>
    <row r="26" spans="1:12" ht="21" customHeight="1">
      <c r="A26" s="175"/>
      <c r="B26" s="175"/>
      <c r="C26" s="175"/>
      <c r="D26" s="176"/>
      <c r="E26" s="176"/>
      <c r="F26" s="176"/>
      <c r="G26" s="175"/>
      <c r="H26" s="175"/>
      <c r="I26" s="175"/>
      <c r="J26" s="175"/>
      <c r="K26" s="175"/>
    </row>
    <row r="27" spans="1:12" ht="21" customHeight="1">
      <c r="A27" s="175"/>
      <c r="B27" s="175"/>
      <c r="C27" s="175"/>
      <c r="D27" s="176"/>
      <c r="E27" s="176"/>
      <c r="F27" s="176"/>
      <c r="G27" s="175"/>
      <c r="H27" s="175"/>
      <c r="I27" s="175"/>
    </row>
    <row r="28" spans="1:12" ht="21" customHeight="1">
      <c r="A28" s="175"/>
      <c r="B28" s="175"/>
      <c r="C28" s="175"/>
      <c r="D28" s="176"/>
      <c r="E28" s="176"/>
      <c r="F28" s="176"/>
      <c r="G28" s="175"/>
      <c r="H28" s="175"/>
      <c r="I28" s="175"/>
    </row>
    <row r="29" spans="1:12" ht="21" customHeight="1">
      <c r="A29" s="175"/>
      <c r="B29" s="175"/>
      <c r="C29" s="175"/>
      <c r="D29" s="176"/>
      <c r="E29" s="176"/>
      <c r="F29" s="176"/>
      <c r="G29" s="175"/>
      <c r="H29" s="175"/>
      <c r="I29" s="175"/>
    </row>
    <row r="30" spans="1:12" ht="21" customHeight="1">
      <c r="A30" s="175"/>
      <c r="B30" s="175"/>
      <c r="C30" s="175"/>
      <c r="D30" s="176"/>
      <c r="E30" s="176"/>
      <c r="F30" s="176"/>
      <c r="G30" s="175"/>
      <c r="H30" s="175"/>
      <c r="I30" s="175"/>
    </row>
    <row r="31" spans="1:12" ht="21" customHeight="1">
      <c r="A31" s="175"/>
      <c r="B31" s="175"/>
      <c r="C31" s="175"/>
      <c r="D31" s="176"/>
      <c r="E31" s="176"/>
      <c r="F31" s="176"/>
      <c r="G31" s="175"/>
      <c r="H31" s="175"/>
      <c r="I31" s="175"/>
    </row>
    <row r="32" spans="1:12" ht="21" customHeight="1">
      <c r="A32" s="175"/>
      <c r="B32" s="175"/>
      <c r="C32" s="175"/>
      <c r="D32" s="176"/>
      <c r="E32" s="176"/>
      <c r="F32" s="176"/>
      <c r="G32" s="175"/>
      <c r="H32" s="175"/>
      <c r="I32" s="175"/>
    </row>
    <row r="33" spans="1:9" ht="21" customHeight="1">
      <c r="A33" s="175"/>
      <c r="B33" s="175"/>
      <c r="C33" s="175"/>
      <c r="D33" s="176"/>
      <c r="E33" s="176"/>
      <c r="F33" s="176"/>
      <c r="G33" s="175"/>
      <c r="H33" s="175"/>
      <c r="I33" s="175"/>
    </row>
    <row r="34" spans="1:9" ht="21" customHeight="1">
      <c r="A34" s="175"/>
      <c r="B34" s="175"/>
      <c r="C34" s="175"/>
      <c r="D34" s="176"/>
      <c r="E34" s="176"/>
      <c r="F34" s="176"/>
      <c r="G34" s="175"/>
      <c r="H34" s="175"/>
      <c r="I34" s="175"/>
    </row>
    <row r="35" spans="1:9" ht="21" customHeight="1">
      <c r="A35" s="175"/>
      <c r="B35" s="175"/>
      <c r="C35" s="175"/>
      <c r="D35" s="176"/>
      <c r="E35" s="176"/>
      <c r="F35" s="176"/>
      <c r="G35" s="175"/>
      <c r="H35" s="175"/>
      <c r="I35" s="175"/>
    </row>
    <row r="36" spans="1:9" ht="21" customHeight="1">
      <c r="A36" s="175"/>
      <c r="B36" s="175"/>
      <c r="C36" s="175"/>
      <c r="D36" s="176"/>
      <c r="E36" s="176"/>
      <c r="F36" s="176"/>
      <c r="G36" s="175"/>
      <c r="H36" s="175"/>
      <c r="I36" s="175"/>
    </row>
    <row r="37" spans="1:9" ht="22.8">
      <c r="A37" s="175"/>
      <c r="B37" s="175"/>
      <c r="C37" s="175"/>
      <c r="D37" s="176"/>
      <c r="E37" s="176"/>
      <c r="F37" s="176"/>
      <c r="G37" s="175"/>
      <c r="H37" s="175"/>
      <c r="I37" s="175"/>
    </row>
    <row r="38" spans="1:9" ht="22.8">
      <c r="A38" s="175"/>
      <c r="B38" s="175"/>
      <c r="C38" s="175"/>
      <c r="D38" s="176"/>
      <c r="E38" s="176"/>
      <c r="F38" s="176"/>
      <c r="G38" s="175"/>
      <c r="H38" s="175"/>
      <c r="I38" s="175"/>
    </row>
    <row r="39" spans="1:9" ht="22.8">
      <c r="A39" s="175"/>
      <c r="B39" s="175"/>
      <c r="C39" s="175"/>
      <c r="D39" s="176"/>
      <c r="E39" s="176"/>
      <c r="F39" s="176"/>
      <c r="G39" s="175"/>
      <c r="H39" s="175"/>
      <c r="I39" s="175"/>
    </row>
    <row r="40" spans="1:9" ht="22.8">
      <c r="A40" s="175"/>
      <c r="B40" s="175"/>
      <c r="C40" s="175"/>
      <c r="D40" s="176"/>
      <c r="E40" s="176"/>
      <c r="F40" s="176"/>
      <c r="G40" s="175"/>
      <c r="H40" s="175"/>
      <c r="I40" s="175"/>
    </row>
    <row r="41" spans="1:9" ht="22.8">
      <c r="A41" s="175"/>
      <c r="B41" s="175"/>
      <c r="C41" s="175"/>
      <c r="D41" s="176"/>
      <c r="E41" s="176"/>
      <c r="F41" s="176"/>
      <c r="G41" s="175"/>
      <c r="H41" s="175"/>
      <c r="I41" s="175"/>
    </row>
    <row r="42" spans="1:9" ht="22.8">
      <c r="A42" s="175"/>
      <c r="B42" s="175"/>
      <c r="C42" s="175"/>
      <c r="D42" s="176"/>
      <c r="E42" s="176"/>
      <c r="F42" s="176"/>
      <c r="G42" s="175"/>
      <c r="H42" s="175"/>
      <c r="I42" s="175"/>
    </row>
    <row r="43" spans="1:9" ht="22.8">
      <c r="A43" s="175"/>
      <c r="B43" s="175"/>
      <c r="C43" s="175"/>
      <c r="D43" s="176"/>
      <c r="E43" s="176"/>
      <c r="F43" s="176"/>
      <c r="G43" s="175"/>
      <c r="H43" s="175"/>
      <c r="I43" s="175"/>
    </row>
    <row r="44" spans="1:9" ht="22.8">
      <c r="A44" s="175"/>
      <c r="B44" s="175"/>
      <c r="C44" s="175"/>
      <c r="D44" s="176"/>
      <c r="E44" s="176"/>
      <c r="F44" s="176"/>
      <c r="G44" s="175"/>
      <c r="H44" s="175"/>
      <c r="I44" s="175"/>
    </row>
    <row r="45" spans="1:9" ht="22.8">
      <c r="A45" s="175"/>
      <c r="B45" s="175"/>
      <c r="C45" s="175"/>
      <c r="D45" s="176"/>
      <c r="E45" s="176"/>
      <c r="F45" s="176"/>
      <c r="G45" s="175"/>
      <c r="H45" s="175"/>
      <c r="I45" s="175"/>
    </row>
    <row r="46" spans="1:9" ht="22.8">
      <c r="A46" s="175"/>
      <c r="B46" s="175"/>
      <c r="C46" s="175"/>
      <c r="D46" s="176"/>
      <c r="E46" s="176"/>
      <c r="F46" s="176"/>
      <c r="G46" s="175"/>
      <c r="H46" s="175"/>
      <c r="I46" s="175"/>
    </row>
    <row r="47" spans="1:9" ht="22.8">
      <c r="A47" s="175"/>
      <c r="B47" s="175"/>
      <c r="C47" s="175"/>
      <c r="D47" s="176"/>
      <c r="E47" s="176"/>
      <c r="F47" s="176"/>
      <c r="G47" s="175"/>
      <c r="H47" s="175"/>
      <c r="I47" s="175"/>
    </row>
    <row r="48" spans="1:9" ht="22.8">
      <c r="A48" s="175"/>
      <c r="B48" s="175"/>
      <c r="C48" s="175"/>
      <c r="D48" s="176"/>
      <c r="E48" s="176"/>
      <c r="F48" s="176"/>
      <c r="G48" s="175"/>
      <c r="H48" s="175"/>
      <c r="I48" s="175"/>
    </row>
    <row r="49" spans="1:9" ht="22.8">
      <c r="A49" s="175"/>
      <c r="B49" s="175"/>
      <c r="C49" s="175"/>
      <c r="D49" s="176"/>
      <c r="E49" s="176"/>
      <c r="F49" s="176"/>
      <c r="G49" s="175"/>
      <c r="H49" s="175"/>
      <c r="I49" s="175"/>
    </row>
    <row r="50" spans="1:9" ht="22.8">
      <c r="A50" s="175"/>
      <c r="B50" s="175"/>
      <c r="C50" s="175"/>
      <c r="D50" s="176"/>
      <c r="E50" s="176"/>
      <c r="F50" s="176"/>
      <c r="G50" s="175"/>
      <c r="H50" s="175"/>
      <c r="I50" s="175"/>
    </row>
    <row r="51" spans="1:9" ht="22.8">
      <c r="A51" s="175"/>
      <c r="B51" s="175"/>
      <c r="C51" s="175"/>
      <c r="D51" s="176"/>
      <c r="E51" s="176"/>
      <c r="F51" s="176"/>
      <c r="G51" s="175"/>
      <c r="H51" s="175"/>
      <c r="I51" s="175"/>
    </row>
    <row r="52" spans="1:9" ht="22.8">
      <c r="A52" s="175"/>
      <c r="B52" s="175"/>
      <c r="C52" s="175"/>
      <c r="D52" s="176"/>
      <c r="E52" s="176"/>
      <c r="F52" s="176"/>
      <c r="G52" s="175"/>
      <c r="H52" s="175"/>
      <c r="I52" s="175"/>
    </row>
    <row r="53" spans="1:9" ht="22.8">
      <c r="A53" s="175"/>
      <c r="B53" s="175"/>
      <c r="C53" s="175"/>
      <c r="D53" s="176"/>
      <c r="E53" s="176"/>
      <c r="F53" s="176"/>
      <c r="G53" s="175"/>
      <c r="H53" s="175"/>
      <c r="I53" s="175"/>
    </row>
    <row r="54" spans="1:9" ht="22.8">
      <c r="A54" s="175"/>
      <c r="B54" s="175"/>
      <c r="C54" s="175"/>
      <c r="D54" s="176"/>
      <c r="E54" s="176"/>
      <c r="F54" s="176"/>
      <c r="G54" s="175"/>
      <c r="H54" s="175"/>
      <c r="I54" s="175"/>
    </row>
    <row r="55" spans="1:9" ht="22.8">
      <c r="A55" s="175"/>
      <c r="B55" s="175"/>
      <c r="C55" s="175"/>
      <c r="D55" s="176"/>
      <c r="E55" s="176"/>
      <c r="F55" s="176"/>
      <c r="G55" s="175"/>
      <c r="H55" s="175"/>
      <c r="I55" s="175"/>
    </row>
    <row r="56" spans="1:9" ht="22.8">
      <c r="A56" s="175"/>
      <c r="B56" s="175"/>
      <c r="C56" s="175"/>
      <c r="D56" s="176"/>
      <c r="E56" s="176"/>
      <c r="F56" s="176"/>
      <c r="G56" s="175"/>
      <c r="H56" s="175"/>
      <c r="I56" s="175"/>
    </row>
    <row r="57" spans="1:9" ht="22.8">
      <c r="A57" s="175"/>
      <c r="B57" s="175"/>
      <c r="C57" s="175"/>
      <c r="D57" s="176"/>
      <c r="E57" s="176"/>
      <c r="F57" s="176"/>
      <c r="G57" s="175"/>
      <c r="H57" s="175"/>
      <c r="I57" s="175"/>
    </row>
    <row r="58" spans="1:9" ht="22.8">
      <c r="A58" s="175"/>
      <c r="B58" s="175"/>
      <c r="C58" s="175"/>
      <c r="D58" s="176"/>
      <c r="E58" s="176"/>
      <c r="F58" s="176"/>
      <c r="G58" s="175"/>
      <c r="H58" s="175"/>
      <c r="I58" s="175"/>
    </row>
    <row r="59" spans="1:9" ht="22.8">
      <c r="A59" s="175"/>
      <c r="B59" s="175"/>
      <c r="C59" s="175"/>
      <c r="D59" s="176"/>
      <c r="E59" s="176"/>
      <c r="F59" s="176"/>
      <c r="G59" s="175"/>
      <c r="H59" s="175"/>
      <c r="I59" s="175"/>
    </row>
    <row r="60" spans="1:9" ht="22.8">
      <c r="A60" s="175"/>
      <c r="B60" s="175"/>
      <c r="C60" s="175"/>
      <c r="D60" s="176"/>
      <c r="E60" s="176"/>
      <c r="F60" s="176"/>
      <c r="G60" s="175"/>
      <c r="H60" s="175"/>
      <c r="I60" s="175"/>
    </row>
    <row r="61" spans="1:9" ht="22.8">
      <c r="A61" s="175"/>
      <c r="B61" s="175"/>
      <c r="C61" s="175"/>
      <c r="D61" s="176"/>
      <c r="E61" s="176"/>
      <c r="F61" s="176"/>
      <c r="G61" s="175"/>
      <c r="H61" s="175"/>
      <c r="I61" s="175"/>
    </row>
    <row r="62" spans="1:9" ht="22.8">
      <c r="A62" s="175"/>
      <c r="B62" s="175"/>
      <c r="C62" s="175"/>
      <c r="D62" s="176"/>
      <c r="E62" s="176"/>
      <c r="F62" s="176"/>
      <c r="G62" s="175"/>
      <c r="H62" s="175"/>
      <c r="I62" s="175"/>
    </row>
    <row r="63" spans="1:9" ht="22.8">
      <c r="A63" s="175"/>
      <c r="B63" s="175"/>
      <c r="C63" s="175"/>
      <c r="D63" s="176"/>
      <c r="E63" s="176"/>
      <c r="F63" s="176"/>
      <c r="G63" s="175"/>
      <c r="H63" s="175"/>
      <c r="I63" s="175"/>
    </row>
    <row r="64" spans="1:9" ht="22.8">
      <c r="A64" s="175"/>
      <c r="B64" s="175"/>
      <c r="C64" s="175"/>
      <c r="D64" s="176"/>
      <c r="E64" s="176"/>
      <c r="F64" s="176"/>
      <c r="G64" s="175"/>
      <c r="H64" s="175"/>
      <c r="I64" s="175"/>
    </row>
    <row r="65" spans="1:9" ht="22.8">
      <c r="A65" s="175"/>
      <c r="B65" s="175"/>
      <c r="C65" s="175"/>
      <c r="D65" s="176"/>
      <c r="E65" s="176"/>
      <c r="F65" s="176"/>
      <c r="G65" s="175"/>
      <c r="H65" s="175"/>
      <c r="I65" s="175"/>
    </row>
    <row r="66" spans="1:9" ht="22.8">
      <c r="A66" s="175"/>
      <c r="B66" s="175"/>
      <c r="C66" s="175"/>
      <c r="D66" s="176"/>
      <c r="E66" s="176"/>
      <c r="F66" s="176"/>
      <c r="G66" s="175"/>
      <c r="H66" s="175"/>
      <c r="I66" s="175"/>
    </row>
    <row r="67" spans="1:9" ht="22.8">
      <c r="A67" s="175"/>
      <c r="B67" s="175"/>
      <c r="C67" s="175"/>
      <c r="D67" s="176"/>
      <c r="E67" s="176"/>
      <c r="F67" s="176"/>
      <c r="G67" s="175"/>
      <c r="H67" s="175"/>
      <c r="I67" s="175"/>
    </row>
    <row r="68" spans="1:9" ht="22.8">
      <c r="A68" s="175"/>
      <c r="B68" s="175"/>
      <c r="C68" s="175"/>
      <c r="D68" s="176"/>
      <c r="E68" s="176"/>
      <c r="F68" s="176"/>
      <c r="G68" s="175"/>
      <c r="H68" s="175"/>
      <c r="I68" s="175"/>
    </row>
    <row r="69" spans="1:9" ht="22.8">
      <c r="A69" s="175"/>
      <c r="B69" s="175"/>
      <c r="C69" s="175"/>
      <c r="D69" s="176"/>
      <c r="E69" s="176"/>
      <c r="F69" s="176"/>
      <c r="G69" s="175"/>
      <c r="H69" s="175"/>
      <c r="I69" s="175"/>
    </row>
    <row r="70" spans="1:9" ht="22.8">
      <c r="A70" s="175"/>
      <c r="B70" s="175"/>
      <c r="C70" s="175"/>
      <c r="D70" s="176"/>
      <c r="E70" s="176"/>
      <c r="F70" s="176"/>
      <c r="G70" s="175"/>
      <c r="H70" s="175"/>
      <c r="I70" s="175"/>
    </row>
    <row r="71" spans="1:9" ht="22.8">
      <c r="A71" s="175"/>
      <c r="B71" s="175"/>
      <c r="C71" s="175"/>
      <c r="D71" s="176"/>
      <c r="E71" s="176"/>
      <c r="F71" s="176"/>
      <c r="G71" s="175"/>
      <c r="H71" s="175"/>
      <c r="I71" s="175"/>
    </row>
    <row r="72" spans="1:9" ht="22.8">
      <c r="A72" s="175"/>
      <c r="B72" s="175"/>
      <c r="C72" s="175"/>
      <c r="D72" s="176"/>
      <c r="E72" s="176"/>
      <c r="F72" s="176"/>
      <c r="G72" s="175"/>
      <c r="H72" s="175"/>
      <c r="I72" s="175"/>
    </row>
    <row r="73" spans="1:9" ht="22.8">
      <c r="A73" s="175"/>
      <c r="B73" s="175"/>
      <c r="C73" s="175"/>
      <c r="D73" s="176"/>
      <c r="E73" s="176"/>
      <c r="F73" s="176"/>
      <c r="G73" s="175"/>
      <c r="H73" s="175"/>
      <c r="I73" s="175"/>
    </row>
    <row r="74" spans="1:9" ht="22.8">
      <c r="A74" s="175"/>
      <c r="B74" s="175"/>
      <c r="C74" s="175"/>
      <c r="D74" s="176"/>
      <c r="E74" s="176"/>
      <c r="F74" s="176"/>
      <c r="G74" s="175"/>
      <c r="H74" s="175"/>
      <c r="I74" s="175"/>
    </row>
    <row r="75" spans="1:9" ht="22.8">
      <c r="A75" s="175"/>
      <c r="B75" s="175"/>
      <c r="C75" s="175"/>
      <c r="D75" s="176"/>
      <c r="E75" s="176"/>
      <c r="F75" s="176"/>
      <c r="G75" s="175"/>
      <c r="H75" s="175"/>
      <c r="I75" s="175"/>
    </row>
    <row r="76" spans="1:9" ht="22.8">
      <c r="A76" s="175"/>
      <c r="B76" s="175"/>
      <c r="C76" s="175"/>
      <c r="D76" s="176"/>
      <c r="E76" s="176"/>
      <c r="F76" s="176"/>
      <c r="G76" s="175"/>
      <c r="H76" s="175"/>
      <c r="I76" s="175"/>
    </row>
    <row r="77" spans="1:9" ht="22.8">
      <c r="A77" s="175"/>
      <c r="B77" s="175"/>
      <c r="C77" s="175"/>
      <c r="D77" s="176"/>
      <c r="E77" s="176"/>
      <c r="F77" s="176"/>
      <c r="G77" s="175"/>
      <c r="H77" s="175"/>
      <c r="I77" s="175"/>
    </row>
    <row r="78" spans="1:9" ht="22.8">
      <c r="A78" s="175"/>
      <c r="B78" s="175"/>
      <c r="C78" s="175"/>
      <c r="D78" s="176"/>
      <c r="E78" s="176"/>
      <c r="F78" s="176"/>
      <c r="G78" s="175"/>
      <c r="H78" s="175"/>
      <c r="I78" s="175"/>
    </row>
    <row r="79" spans="1:9" ht="22.8">
      <c r="A79" s="175"/>
      <c r="B79" s="175"/>
      <c r="C79" s="175"/>
      <c r="D79" s="176"/>
      <c r="E79" s="176"/>
      <c r="F79" s="176"/>
      <c r="G79" s="175"/>
      <c r="H79" s="175"/>
      <c r="I79" s="175"/>
    </row>
    <row r="80" spans="1:9" ht="22.8">
      <c r="A80" s="175"/>
      <c r="B80" s="175"/>
      <c r="C80" s="175"/>
      <c r="D80" s="176"/>
      <c r="E80" s="176"/>
      <c r="F80" s="176"/>
      <c r="G80" s="175"/>
      <c r="H80" s="175"/>
      <c r="I80" s="175"/>
    </row>
    <row r="81" spans="1:9" ht="22.8">
      <c r="A81" s="175"/>
      <c r="B81" s="175"/>
      <c r="C81" s="175"/>
      <c r="D81" s="176"/>
      <c r="E81" s="176"/>
      <c r="F81" s="176"/>
      <c r="G81" s="175"/>
      <c r="H81" s="175"/>
      <c r="I81" s="175"/>
    </row>
    <row r="82" spans="1:9" ht="22.8">
      <c r="A82" s="175"/>
      <c r="B82" s="175"/>
      <c r="C82" s="175"/>
      <c r="D82" s="176"/>
      <c r="E82" s="176"/>
      <c r="F82" s="176"/>
      <c r="G82" s="175"/>
      <c r="H82" s="175"/>
      <c r="I82" s="175"/>
    </row>
    <row r="83" spans="1:9" ht="22.8">
      <c r="A83" s="175"/>
      <c r="B83" s="175"/>
      <c r="C83" s="175"/>
      <c r="D83" s="176"/>
      <c r="E83" s="176"/>
      <c r="F83" s="176"/>
      <c r="G83" s="175"/>
      <c r="H83" s="175"/>
      <c r="I83" s="175"/>
    </row>
    <row r="84" spans="1:9" ht="22.8">
      <c r="A84" s="175"/>
      <c r="B84" s="175"/>
      <c r="C84" s="175"/>
      <c r="D84" s="176"/>
      <c r="E84" s="176"/>
      <c r="F84" s="176"/>
      <c r="G84" s="175"/>
      <c r="H84" s="175"/>
      <c r="I84" s="175"/>
    </row>
    <row r="85" spans="1:9" ht="22.8">
      <c r="A85" s="175"/>
      <c r="B85" s="175"/>
      <c r="C85" s="175"/>
      <c r="D85" s="176"/>
      <c r="E85" s="176"/>
      <c r="F85" s="176"/>
      <c r="G85" s="175"/>
      <c r="H85" s="175"/>
      <c r="I85" s="175"/>
    </row>
    <row r="86" spans="1:9" ht="22.8">
      <c r="A86" s="175"/>
      <c r="B86" s="175"/>
      <c r="C86" s="175"/>
      <c r="D86" s="176"/>
      <c r="E86" s="176"/>
      <c r="F86" s="176"/>
      <c r="G86" s="175"/>
      <c r="H86" s="175"/>
      <c r="I86" s="175"/>
    </row>
    <row r="87" spans="1:9" ht="22.8">
      <c r="A87" s="175"/>
      <c r="B87" s="175"/>
      <c r="C87" s="175"/>
      <c r="D87" s="176"/>
      <c r="E87" s="176"/>
      <c r="F87" s="176"/>
      <c r="G87" s="175"/>
      <c r="H87" s="175"/>
      <c r="I87" s="175"/>
    </row>
    <row r="88" spans="1:9" ht="22.8">
      <c r="A88" s="175"/>
      <c r="B88" s="175"/>
      <c r="C88" s="175"/>
      <c r="D88" s="176"/>
      <c r="E88" s="176"/>
      <c r="F88" s="176"/>
      <c r="G88" s="175"/>
      <c r="H88" s="175"/>
      <c r="I88" s="175"/>
    </row>
    <row r="89" spans="1:9" ht="22.8">
      <c r="A89" s="175"/>
      <c r="B89" s="175"/>
      <c r="C89" s="175"/>
      <c r="D89" s="176"/>
      <c r="E89" s="176"/>
      <c r="F89" s="176"/>
      <c r="G89" s="175"/>
      <c r="H89" s="175"/>
      <c r="I89" s="175"/>
    </row>
    <row r="90" spans="1:9" ht="22.8">
      <c r="A90" s="175"/>
      <c r="B90" s="175"/>
      <c r="C90" s="175"/>
      <c r="D90" s="176"/>
      <c r="E90" s="176"/>
      <c r="F90" s="176"/>
      <c r="G90" s="175"/>
      <c r="H90" s="175"/>
      <c r="I90" s="175"/>
    </row>
    <row r="91" spans="1:9" ht="22.8">
      <c r="A91" s="175"/>
      <c r="B91" s="175"/>
      <c r="C91" s="175"/>
      <c r="D91" s="176"/>
      <c r="E91" s="176"/>
      <c r="F91" s="176"/>
      <c r="G91" s="175"/>
      <c r="H91" s="175"/>
      <c r="I91" s="175"/>
    </row>
    <row r="92" spans="1:9" ht="22.8">
      <c r="A92" s="175"/>
      <c r="B92" s="175"/>
      <c r="C92" s="175"/>
      <c r="D92" s="176"/>
      <c r="E92" s="176"/>
      <c r="F92" s="176"/>
      <c r="G92" s="175"/>
      <c r="H92" s="175"/>
      <c r="I92" s="175"/>
    </row>
    <row r="93" spans="1:9" ht="22.8">
      <c r="A93" s="175"/>
      <c r="B93" s="175"/>
      <c r="C93" s="175"/>
      <c r="D93" s="176"/>
      <c r="E93" s="176"/>
      <c r="F93" s="176"/>
      <c r="G93" s="175"/>
      <c r="H93" s="175"/>
      <c r="I93" s="175"/>
    </row>
    <row r="94" spans="1:9" ht="22.8">
      <c r="A94" s="175"/>
      <c r="B94" s="175"/>
      <c r="C94" s="175"/>
      <c r="D94" s="176"/>
      <c r="E94" s="176"/>
      <c r="F94" s="176"/>
      <c r="G94" s="175"/>
      <c r="H94" s="175"/>
      <c r="I94" s="175"/>
    </row>
    <row r="95" spans="1:9" ht="22.8">
      <c r="A95" s="175"/>
      <c r="B95" s="175"/>
      <c r="C95" s="175"/>
      <c r="D95" s="176"/>
      <c r="E95" s="176"/>
      <c r="F95" s="176"/>
      <c r="G95" s="175"/>
      <c r="H95" s="175"/>
      <c r="I95" s="175"/>
    </row>
    <row r="96" spans="1:9" ht="22.8">
      <c r="A96" s="175"/>
      <c r="B96" s="175"/>
      <c r="C96" s="175"/>
      <c r="D96" s="176"/>
      <c r="E96" s="176"/>
      <c r="F96" s="176"/>
      <c r="G96" s="175"/>
      <c r="H96" s="175"/>
      <c r="I96" s="175"/>
    </row>
    <row r="97" spans="1:9" ht="22.8">
      <c r="A97" s="175"/>
      <c r="B97" s="175"/>
      <c r="C97" s="175"/>
      <c r="D97" s="176"/>
      <c r="E97" s="176"/>
      <c r="F97" s="176"/>
      <c r="G97" s="175"/>
      <c r="H97" s="175"/>
      <c r="I97" s="175"/>
    </row>
    <row r="98" spans="1:9" ht="22.8">
      <c r="A98" s="175"/>
      <c r="B98" s="175"/>
      <c r="C98" s="175"/>
      <c r="D98" s="176"/>
      <c r="E98" s="176"/>
      <c r="F98" s="176"/>
      <c r="G98" s="175"/>
      <c r="H98" s="175"/>
      <c r="I98" s="175"/>
    </row>
    <row r="99" spans="1:9" ht="22.8">
      <c r="A99" s="175"/>
      <c r="B99" s="175"/>
      <c r="C99" s="175"/>
      <c r="D99" s="176"/>
      <c r="E99" s="176"/>
      <c r="F99" s="176"/>
      <c r="G99" s="175"/>
      <c r="H99" s="175"/>
      <c r="I99" s="175"/>
    </row>
    <row r="100" spans="1:9" ht="22.8">
      <c r="A100" s="175"/>
      <c r="B100" s="175"/>
      <c r="C100" s="175"/>
      <c r="D100" s="176"/>
      <c r="E100" s="176"/>
      <c r="F100" s="176"/>
      <c r="G100" s="175"/>
      <c r="H100" s="175"/>
      <c r="I100" s="175"/>
    </row>
    <row r="101" spans="1:9" ht="22.8">
      <c r="A101" s="175"/>
      <c r="B101" s="175"/>
      <c r="C101" s="175"/>
      <c r="D101" s="176"/>
      <c r="E101" s="176"/>
      <c r="F101" s="176"/>
      <c r="G101" s="175"/>
      <c r="H101" s="175"/>
      <c r="I101" s="175"/>
    </row>
    <row r="102" spans="1:9" ht="22.8">
      <c r="A102" s="175"/>
      <c r="B102" s="175"/>
      <c r="C102" s="175"/>
      <c r="D102" s="176"/>
      <c r="E102" s="176"/>
      <c r="F102" s="176"/>
      <c r="G102" s="175"/>
      <c r="H102" s="175"/>
      <c r="I102" s="175"/>
    </row>
    <row r="103" spans="1:9" ht="22.8">
      <c r="A103" s="175"/>
      <c r="B103" s="175"/>
      <c r="C103" s="175"/>
      <c r="D103" s="176"/>
      <c r="E103" s="176"/>
      <c r="F103" s="176"/>
      <c r="G103" s="175"/>
      <c r="H103" s="175"/>
      <c r="I103" s="175"/>
    </row>
    <row r="104" spans="1:9" ht="22.8">
      <c r="A104" s="175"/>
      <c r="B104" s="175"/>
      <c r="C104" s="175"/>
      <c r="D104" s="176"/>
      <c r="E104" s="176"/>
      <c r="F104" s="176"/>
      <c r="G104" s="175"/>
      <c r="H104" s="175"/>
      <c r="I104" s="175"/>
    </row>
    <row r="105" spans="1:9" ht="22.8">
      <c r="A105" s="175"/>
      <c r="B105" s="175"/>
      <c r="C105" s="175"/>
      <c r="D105" s="176"/>
      <c r="E105" s="176"/>
      <c r="F105" s="176"/>
      <c r="G105" s="175"/>
      <c r="H105" s="175"/>
      <c r="I105" s="175"/>
    </row>
    <row r="106" spans="1:9" ht="22.8">
      <c r="A106" s="175"/>
      <c r="B106" s="175"/>
      <c r="C106" s="175"/>
      <c r="D106" s="176"/>
      <c r="E106" s="176"/>
      <c r="F106" s="176"/>
      <c r="G106" s="175"/>
      <c r="H106" s="175"/>
      <c r="I106" s="175"/>
    </row>
    <row r="107" spans="1:9" ht="22.8">
      <c r="A107" s="175"/>
      <c r="B107" s="175"/>
      <c r="C107" s="175"/>
      <c r="D107" s="176"/>
      <c r="E107" s="176"/>
      <c r="F107" s="176"/>
      <c r="G107" s="175"/>
      <c r="H107" s="175"/>
      <c r="I107" s="175"/>
    </row>
    <row r="108" spans="1:9" ht="22.8">
      <c r="A108" s="175"/>
      <c r="B108" s="175"/>
      <c r="C108" s="175"/>
      <c r="D108" s="176"/>
      <c r="E108" s="176"/>
      <c r="F108" s="176"/>
      <c r="G108" s="175"/>
      <c r="H108" s="175"/>
      <c r="I108" s="175"/>
    </row>
    <row r="109" spans="1:9" ht="22.8">
      <c r="A109" s="175"/>
      <c r="B109" s="175"/>
      <c r="C109" s="175"/>
      <c r="D109" s="176"/>
      <c r="E109" s="176"/>
      <c r="F109" s="176"/>
      <c r="G109" s="175"/>
      <c r="H109" s="175"/>
      <c r="I109" s="175"/>
    </row>
    <row r="110" spans="1:9" ht="22.8">
      <c r="A110" s="175"/>
      <c r="B110" s="175"/>
      <c r="C110" s="175"/>
      <c r="D110" s="176"/>
      <c r="E110" s="176"/>
      <c r="F110" s="176"/>
      <c r="G110" s="175"/>
      <c r="H110" s="175"/>
      <c r="I110" s="175"/>
    </row>
    <row r="111" spans="1:9" ht="22.8">
      <c r="A111" s="175"/>
      <c r="B111" s="175"/>
      <c r="C111" s="175"/>
      <c r="D111" s="176"/>
      <c r="E111" s="176"/>
      <c r="F111" s="176"/>
      <c r="G111" s="175"/>
      <c r="H111" s="175"/>
      <c r="I111" s="175"/>
    </row>
    <row r="112" spans="1:9" ht="22.8">
      <c r="A112" s="175"/>
      <c r="B112" s="175"/>
      <c r="C112" s="175"/>
      <c r="D112" s="176"/>
      <c r="E112" s="176"/>
      <c r="F112" s="176"/>
      <c r="G112" s="175"/>
      <c r="H112" s="175"/>
      <c r="I112" s="175"/>
    </row>
    <row r="113" spans="1:9" ht="22.8">
      <c r="A113" s="175"/>
      <c r="B113" s="175"/>
      <c r="C113" s="175"/>
      <c r="D113" s="176"/>
      <c r="E113" s="176"/>
      <c r="F113" s="176"/>
      <c r="G113" s="175"/>
      <c r="H113" s="175"/>
      <c r="I113" s="175"/>
    </row>
    <row r="114" spans="1:9" ht="22.8">
      <c r="A114" s="175"/>
      <c r="B114" s="175"/>
      <c r="C114" s="175"/>
      <c r="D114" s="176"/>
      <c r="E114" s="176"/>
      <c r="F114" s="176"/>
      <c r="G114" s="175"/>
      <c r="H114" s="175"/>
      <c r="I114" s="175"/>
    </row>
    <row r="115" spans="1:9" ht="22.8">
      <c r="A115" s="175"/>
      <c r="B115" s="175"/>
      <c r="C115" s="175"/>
      <c r="D115" s="176"/>
      <c r="E115" s="176"/>
      <c r="F115" s="176"/>
      <c r="G115" s="175"/>
      <c r="H115" s="175"/>
      <c r="I115" s="175"/>
    </row>
    <row r="116" spans="1:9" ht="22.8">
      <c r="A116" s="175"/>
      <c r="B116" s="175"/>
      <c r="C116" s="175"/>
      <c r="D116" s="176"/>
      <c r="E116" s="176"/>
      <c r="F116" s="176"/>
      <c r="G116" s="175"/>
      <c r="H116" s="175"/>
      <c r="I116" s="175"/>
    </row>
    <row r="117" spans="1:9" ht="22.8">
      <c r="A117" s="175"/>
      <c r="B117" s="175"/>
      <c r="C117" s="175"/>
      <c r="D117" s="176"/>
      <c r="E117" s="176"/>
      <c r="F117" s="176"/>
      <c r="G117" s="175"/>
      <c r="H117" s="175"/>
      <c r="I117" s="175"/>
    </row>
    <row r="118" spans="1:9" ht="22.8">
      <c r="A118" s="175"/>
      <c r="B118" s="175"/>
      <c r="C118" s="175"/>
      <c r="D118" s="176"/>
      <c r="E118" s="176"/>
      <c r="F118" s="176"/>
      <c r="G118" s="175"/>
      <c r="H118" s="175"/>
      <c r="I118" s="175"/>
    </row>
    <row r="119" spans="1:9" ht="22.8">
      <c r="A119" s="175"/>
      <c r="B119" s="175"/>
      <c r="C119" s="175"/>
      <c r="D119" s="176"/>
      <c r="E119" s="176"/>
      <c r="F119" s="176"/>
      <c r="G119" s="175"/>
      <c r="H119" s="175"/>
      <c r="I119" s="175"/>
    </row>
    <row r="120" spans="1:9" ht="22.8">
      <c r="A120" s="175"/>
      <c r="B120" s="175"/>
      <c r="C120" s="175"/>
      <c r="D120" s="176"/>
      <c r="E120" s="176"/>
      <c r="F120" s="176"/>
      <c r="G120" s="175"/>
      <c r="H120" s="175"/>
      <c r="I120" s="175"/>
    </row>
    <row r="121" spans="1:9" ht="22.8">
      <c r="A121" s="175"/>
      <c r="B121" s="175"/>
      <c r="C121" s="175"/>
      <c r="D121" s="176"/>
      <c r="E121" s="176"/>
      <c r="F121" s="176"/>
      <c r="G121" s="175"/>
      <c r="H121" s="175"/>
      <c r="I121" s="175"/>
    </row>
    <row r="122" spans="1:9" ht="22.8">
      <c r="A122" s="175"/>
      <c r="B122" s="175"/>
      <c r="C122" s="175"/>
      <c r="D122" s="176"/>
      <c r="E122" s="176"/>
      <c r="F122" s="176"/>
      <c r="G122" s="175"/>
      <c r="H122" s="175"/>
      <c r="I122" s="175"/>
    </row>
    <row r="123" spans="1:9" ht="22.8">
      <c r="A123" s="175"/>
      <c r="B123" s="175"/>
      <c r="C123" s="175"/>
      <c r="D123" s="176"/>
      <c r="E123" s="176"/>
      <c r="F123" s="176"/>
      <c r="G123" s="175"/>
      <c r="H123" s="175"/>
      <c r="I123" s="175"/>
    </row>
    <row r="124" spans="1:9" ht="22.8">
      <c r="A124" s="175"/>
      <c r="B124" s="175"/>
      <c r="C124" s="175"/>
      <c r="D124" s="176"/>
      <c r="E124" s="176"/>
      <c r="F124" s="176"/>
      <c r="G124" s="175"/>
      <c r="H124" s="175"/>
      <c r="I124" s="175"/>
    </row>
    <row r="125" spans="1:9" ht="22.8">
      <c r="A125" s="175"/>
      <c r="B125" s="175"/>
      <c r="C125" s="175"/>
      <c r="D125" s="176"/>
      <c r="E125" s="176"/>
      <c r="F125" s="176"/>
      <c r="G125" s="175"/>
      <c r="H125" s="175"/>
      <c r="I125" s="175"/>
    </row>
    <row r="126" spans="1:9" ht="22.8">
      <c r="A126" s="175"/>
      <c r="B126" s="175"/>
      <c r="C126" s="175"/>
      <c r="D126" s="176"/>
      <c r="E126" s="176"/>
      <c r="F126" s="176"/>
      <c r="G126" s="175"/>
      <c r="H126" s="175"/>
      <c r="I126" s="175"/>
    </row>
    <row r="127" spans="1:9" ht="22.8">
      <c r="A127" s="175"/>
      <c r="B127" s="175"/>
      <c r="C127" s="175"/>
      <c r="D127" s="176"/>
      <c r="E127" s="176"/>
      <c r="F127" s="176"/>
      <c r="G127" s="175"/>
      <c r="H127" s="175"/>
      <c r="I127" s="175"/>
    </row>
    <row r="128" spans="1:9" ht="22.8">
      <c r="A128" s="175"/>
      <c r="B128" s="175"/>
      <c r="C128" s="175"/>
      <c r="D128" s="176"/>
      <c r="E128" s="176"/>
      <c r="F128" s="176"/>
      <c r="G128" s="175"/>
      <c r="H128" s="175"/>
      <c r="I128" s="175"/>
    </row>
    <row r="129" spans="1:9" ht="22.8">
      <c r="A129" s="175"/>
      <c r="B129" s="175"/>
      <c r="C129" s="175"/>
      <c r="D129" s="176"/>
      <c r="E129" s="176"/>
      <c r="F129" s="176"/>
      <c r="G129" s="175"/>
      <c r="H129" s="175"/>
      <c r="I129" s="175"/>
    </row>
    <row r="130" spans="1:9" ht="22.8">
      <c r="A130" s="175"/>
      <c r="B130" s="175"/>
      <c r="C130" s="175"/>
      <c r="D130" s="176"/>
      <c r="E130" s="176"/>
      <c r="F130" s="176"/>
      <c r="G130" s="175"/>
      <c r="H130" s="175"/>
      <c r="I130" s="175"/>
    </row>
    <row r="131" spans="1:9" ht="22.8">
      <c r="A131" s="175"/>
      <c r="B131" s="175"/>
      <c r="C131" s="175"/>
      <c r="D131" s="176"/>
      <c r="E131" s="176"/>
      <c r="F131" s="176"/>
      <c r="G131" s="175"/>
      <c r="H131" s="175"/>
      <c r="I131" s="175"/>
    </row>
    <row r="132" spans="1:9" ht="22.8">
      <c r="A132" s="175"/>
      <c r="B132" s="175"/>
      <c r="C132" s="175"/>
      <c r="D132" s="176"/>
      <c r="E132" s="176"/>
      <c r="F132" s="176"/>
      <c r="G132" s="175"/>
      <c r="H132" s="175"/>
      <c r="I132" s="175"/>
    </row>
    <row r="133" spans="1:9" ht="22.8">
      <c r="A133" s="175"/>
      <c r="B133" s="175"/>
      <c r="C133" s="175"/>
      <c r="D133" s="176"/>
      <c r="E133" s="176"/>
      <c r="F133" s="176"/>
      <c r="G133" s="175"/>
      <c r="H133" s="175"/>
      <c r="I133" s="175"/>
    </row>
    <row r="134" spans="1:9" ht="22.8">
      <c r="A134" s="175"/>
      <c r="B134" s="175"/>
      <c r="C134" s="175"/>
      <c r="D134" s="176"/>
      <c r="E134" s="176"/>
      <c r="F134" s="176"/>
      <c r="G134" s="175"/>
      <c r="H134" s="175"/>
      <c r="I134" s="175"/>
    </row>
    <row r="135" spans="1:9" ht="22.8">
      <c r="A135" s="175"/>
      <c r="B135" s="175"/>
      <c r="C135" s="175"/>
      <c r="D135" s="176"/>
      <c r="E135" s="176"/>
      <c r="F135" s="176"/>
      <c r="G135" s="175"/>
      <c r="H135" s="175"/>
      <c r="I135" s="175"/>
    </row>
    <row r="136" spans="1:9" ht="22.8">
      <c r="A136" s="175"/>
      <c r="B136" s="175"/>
      <c r="C136" s="175"/>
      <c r="D136" s="176"/>
      <c r="E136" s="176"/>
      <c r="F136" s="176"/>
      <c r="G136" s="175"/>
      <c r="H136" s="175"/>
      <c r="I136" s="175"/>
    </row>
    <row r="137" spans="1:9" ht="22.8">
      <c r="A137" s="175"/>
      <c r="B137" s="175"/>
      <c r="C137" s="175"/>
      <c r="D137" s="176"/>
      <c r="E137" s="176"/>
      <c r="F137" s="176"/>
      <c r="G137" s="175"/>
      <c r="H137" s="175"/>
      <c r="I137" s="175"/>
    </row>
    <row r="138" spans="1:9" ht="22.8">
      <c r="A138" s="175"/>
      <c r="B138" s="175"/>
      <c r="C138" s="175"/>
      <c r="D138" s="176"/>
      <c r="E138" s="176"/>
      <c r="F138" s="176"/>
      <c r="G138" s="175"/>
      <c r="H138" s="175"/>
      <c r="I138" s="175"/>
    </row>
    <row r="139" spans="1:9" ht="22.8">
      <c r="A139" s="175"/>
      <c r="B139" s="175"/>
      <c r="C139" s="175"/>
      <c r="D139" s="176"/>
      <c r="E139" s="176"/>
      <c r="F139" s="176"/>
      <c r="G139" s="175"/>
      <c r="H139" s="175"/>
      <c r="I139" s="175"/>
    </row>
    <row r="140" spans="1:9" ht="22.8">
      <c r="A140" s="175"/>
      <c r="B140" s="175"/>
      <c r="C140" s="175"/>
      <c r="D140" s="176"/>
      <c r="E140" s="176"/>
      <c r="F140" s="176"/>
      <c r="G140" s="175"/>
      <c r="H140" s="175"/>
      <c r="I140" s="175"/>
    </row>
    <row r="141" spans="1:9" ht="22.8">
      <c r="A141" s="175"/>
      <c r="B141" s="175"/>
      <c r="C141" s="175"/>
      <c r="D141" s="176"/>
      <c r="E141" s="176"/>
      <c r="F141" s="176"/>
      <c r="G141" s="175"/>
      <c r="H141" s="175"/>
      <c r="I141" s="175"/>
    </row>
    <row r="142" spans="1:9" ht="22.8">
      <c r="A142" s="175"/>
      <c r="B142" s="175"/>
      <c r="C142" s="175"/>
      <c r="D142" s="176"/>
      <c r="E142" s="176"/>
      <c r="F142" s="176"/>
      <c r="G142" s="175"/>
      <c r="H142" s="175"/>
      <c r="I142" s="175"/>
    </row>
    <row r="143" spans="1:9" ht="22.8">
      <c r="A143" s="175"/>
      <c r="B143" s="175"/>
      <c r="C143" s="175"/>
      <c r="D143" s="176"/>
      <c r="E143" s="176"/>
      <c r="F143" s="176"/>
      <c r="G143" s="175"/>
      <c r="H143" s="175"/>
      <c r="I143" s="175"/>
    </row>
    <row r="144" spans="1:9" ht="22.8">
      <c r="A144" s="175"/>
      <c r="B144" s="175"/>
      <c r="C144" s="175"/>
      <c r="D144" s="176"/>
      <c r="E144" s="176"/>
      <c r="F144" s="176"/>
      <c r="G144" s="175"/>
      <c r="H144" s="175"/>
      <c r="I144" s="175"/>
    </row>
    <row r="145" spans="1:9" ht="22.8">
      <c r="A145" s="175"/>
      <c r="B145" s="175"/>
      <c r="C145" s="175"/>
      <c r="D145" s="176"/>
      <c r="E145" s="176"/>
      <c r="F145" s="176"/>
      <c r="G145" s="175"/>
      <c r="H145" s="175"/>
      <c r="I145" s="175"/>
    </row>
    <row r="146" spans="1:9" ht="22.8">
      <c r="A146" s="175"/>
      <c r="B146" s="175"/>
      <c r="C146" s="175"/>
      <c r="D146" s="176"/>
      <c r="E146" s="176"/>
      <c r="F146" s="176"/>
      <c r="G146" s="175"/>
      <c r="H146" s="175"/>
      <c r="I146" s="175"/>
    </row>
    <row r="147" spans="1:9" ht="22.8">
      <c r="A147" s="175"/>
      <c r="B147" s="175"/>
      <c r="C147" s="175"/>
      <c r="D147" s="176"/>
      <c r="E147" s="176"/>
      <c r="F147" s="176"/>
      <c r="G147" s="175"/>
      <c r="H147" s="175"/>
      <c r="I147" s="175"/>
    </row>
    <row r="148" spans="1:9" ht="22.8">
      <c r="A148" s="175"/>
      <c r="B148" s="175"/>
      <c r="C148" s="175"/>
      <c r="D148" s="176"/>
      <c r="E148" s="176"/>
      <c r="F148" s="176"/>
      <c r="G148" s="175"/>
      <c r="H148" s="175"/>
      <c r="I148" s="175"/>
    </row>
    <row r="149" spans="1:9" ht="22.8">
      <c r="A149" s="175"/>
      <c r="B149" s="175"/>
      <c r="C149" s="175"/>
      <c r="D149" s="176"/>
      <c r="E149" s="176"/>
      <c r="F149" s="176"/>
      <c r="G149" s="175"/>
      <c r="H149" s="175"/>
      <c r="I149" s="175"/>
    </row>
    <row r="150" spans="1:9" ht="22.8">
      <c r="A150" s="175"/>
      <c r="B150" s="175"/>
      <c r="C150" s="175"/>
      <c r="D150" s="176"/>
      <c r="E150" s="176"/>
      <c r="F150" s="176"/>
      <c r="G150" s="175"/>
      <c r="H150" s="175"/>
      <c r="I150" s="175"/>
    </row>
    <row r="151" spans="1:9" ht="22.8">
      <c r="A151" s="175"/>
      <c r="B151" s="175"/>
      <c r="C151" s="175"/>
      <c r="D151" s="176"/>
      <c r="E151" s="176"/>
      <c r="F151" s="176"/>
      <c r="G151" s="175"/>
      <c r="H151" s="175"/>
      <c r="I151" s="175"/>
    </row>
    <row r="152" spans="1:9" ht="22.8">
      <c r="A152" s="175"/>
      <c r="B152" s="175"/>
      <c r="C152" s="175"/>
      <c r="D152" s="176"/>
      <c r="E152" s="176"/>
      <c r="F152" s="176"/>
      <c r="G152" s="175"/>
      <c r="H152" s="175"/>
      <c r="I152" s="175"/>
    </row>
    <row r="153" spans="1:9" ht="22.8">
      <c r="A153" s="175"/>
      <c r="B153" s="175"/>
      <c r="C153" s="175"/>
      <c r="D153" s="176"/>
      <c r="E153" s="176"/>
      <c r="F153" s="176"/>
      <c r="G153" s="175"/>
      <c r="H153" s="175"/>
      <c r="I153" s="175"/>
    </row>
    <row r="154" spans="1:9" ht="22.8">
      <c r="A154" s="175"/>
      <c r="B154" s="175"/>
      <c r="C154" s="175"/>
      <c r="D154" s="176"/>
      <c r="E154" s="176"/>
      <c r="F154" s="176"/>
      <c r="G154" s="175"/>
      <c r="H154" s="175"/>
      <c r="I154" s="175"/>
    </row>
    <row r="155" spans="1:9" ht="22.8">
      <c r="A155" s="175"/>
      <c r="B155" s="175"/>
      <c r="C155" s="175"/>
      <c r="D155" s="176"/>
      <c r="E155" s="176"/>
      <c r="F155" s="176"/>
      <c r="G155" s="175"/>
      <c r="H155" s="175"/>
      <c r="I155" s="175"/>
    </row>
    <row r="156" spans="1:9" ht="22.8">
      <c r="A156" s="175"/>
      <c r="B156" s="175"/>
      <c r="C156" s="175"/>
      <c r="D156" s="176"/>
      <c r="E156" s="176"/>
      <c r="F156" s="176"/>
      <c r="G156" s="175"/>
      <c r="H156" s="175"/>
      <c r="I156" s="175"/>
    </row>
    <row r="157" spans="1:9" ht="22.8">
      <c r="A157" s="175"/>
      <c r="B157" s="175"/>
      <c r="C157" s="175"/>
      <c r="D157" s="176"/>
      <c r="E157" s="176"/>
      <c r="F157" s="176"/>
      <c r="G157" s="175"/>
      <c r="H157" s="175"/>
      <c r="I157" s="175"/>
    </row>
    <row r="158" spans="1:9" ht="22.8">
      <c r="A158" s="175"/>
      <c r="B158" s="175"/>
      <c r="C158" s="175"/>
      <c r="D158" s="176"/>
      <c r="E158" s="176"/>
      <c r="F158" s="176"/>
      <c r="G158" s="175"/>
      <c r="H158" s="175"/>
      <c r="I158" s="175"/>
    </row>
    <row r="159" spans="1:9" ht="22.8">
      <c r="A159" s="175"/>
      <c r="B159" s="175"/>
      <c r="C159" s="175"/>
      <c r="D159" s="176"/>
      <c r="E159" s="176"/>
      <c r="F159" s="176"/>
      <c r="G159" s="175"/>
      <c r="H159" s="175"/>
      <c r="I159" s="175"/>
    </row>
    <row r="160" spans="1:9" ht="22.8">
      <c r="A160" s="175"/>
      <c r="B160" s="175"/>
      <c r="C160" s="175"/>
      <c r="D160" s="176"/>
      <c r="E160" s="176"/>
      <c r="F160" s="176"/>
      <c r="G160" s="175"/>
      <c r="H160" s="175"/>
      <c r="I160" s="175"/>
    </row>
    <row r="161" spans="1:9" ht="22.8">
      <c r="A161" s="175"/>
      <c r="B161" s="175"/>
      <c r="C161" s="175"/>
      <c r="D161" s="176"/>
      <c r="E161" s="176"/>
      <c r="F161" s="176"/>
      <c r="G161" s="175"/>
      <c r="H161" s="175"/>
      <c r="I161" s="175"/>
    </row>
    <row r="162" spans="1:9" ht="22.8">
      <c r="A162" s="175"/>
      <c r="B162" s="175"/>
      <c r="C162" s="175"/>
      <c r="D162" s="176"/>
      <c r="E162" s="176"/>
      <c r="F162" s="176"/>
      <c r="G162" s="175"/>
      <c r="H162" s="175"/>
      <c r="I162" s="175"/>
    </row>
    <row r="163" spans="1:9" ht="22.8">
      <c r="A163" s="175"/>
      <c r="B163" s="175"/>
      <c r="C163" s="175"/>
      <c r="D163" s="176"/>
      <c r="E163" s="176"/>
      <c r="F163" s="176"/>
      <c r="G163" s="175"/>
      <c r="H163" s="175"/>
      <c r="I163" s="175"/>
    </row>
    <row r="164" spans="1:9" ht="22.8">
      <c r="A164" s="175"/>
      <c r="B164" s="175"/>
      <c r="C164" s="175"/>
      <c r="D164" s="176"/>
      <c r="E164" s="176"/>
      <c r="F164" s="176"/>
      <c r="G164" s="175"/>
      <c r="H164" s="175"/>
      <c r="I164" s="175"/>
    </row>
    <row r="165" spans="1:9" ht="22.8">
      <c r="A165" s="175"/>
      <c r="B165" s="175"/>
      <c r="C165" s="175"/>
      <c r="D165" s="176"/>
      <c r="E165" s="176"/>
      <c r="F165" s="176"/>
      <c r="G165" s="175"/>
      <c r="H165" s="175"/>
      <c r="I165" s="175"/>
    </row>
    <row r="166" spans="1:9" ht="22.8">
      <c r="A166" s="175"/>
      <c r="B166" s="175"/>
      <c r="C166" s="175"/>
      <c r="D166" s="176"/>
      <c r="E166" s="176"/>
      <c r="F166" s="176"/>
      <c r="G166" s="175"/>
      <c r="H166" s="175"/>
      <c r="I166" s="175"/>
    </row>
    <row r="167" spans="1:9" ht="22.8">
      <c r="A167" s="175"/>
      <c r="B167" s="175"/>
      <c r="C167" s="175"/>
      <c r="D167" s="176"/>
      <c r="E167" s="176"/>
      <c r="F167" s="176"/>
      <c r="G167" s="175"/>
      <c r="H167" s="175"/>
      <c r="I167" s="175"/>
    </row>
    <row r="168" spans="1:9" ht="22.8">
      <c r="A168" s="175"/>
      <c r="B168" s="175"/>
      <c r="C168" s="175"/>
      <c r="D168" s="176"/>
      <c r="E168" s="176"/>
      <c r="F168" s="176"/>
      <c r="G168" s="175"/>
      <c r="H168" s="175"/>
      <c r="I168" s="175"/>
    </row>
    <row r="169" spans="1:9" ht="22.8">
      <c r="A169" s="175"/>
      <c r="B169" s="175"/>
      <c r="C169" s="175"/>
      <c r="D169" s="176"/>
      <c r="E169" s="176"/>
      <c r="F169" s="176"/>
      <c r="G169" s="175"/>
      <c r="H169" s="175"/>
      <c r="I169" s="175"/>
    </row>
    <row r="170" spans="1:9" ht="22.8">
      <c r="A170" s="175"/>
      <c r="B170" s="175"/>
      <c r="C170" s="175"/>
      <c r="D170" s="176"/>
      <c r="E170" s="176"/>
      <c r="F170" s="176"/>
      <c r="G170" s="175"/>
      <c r="H170" s="175"/>
      <c r="I170" s="175"/>
    </row>
    <row r="171" spans="1:9" ht="22.8">
      <c r="A171" s="175"/>
      <c r="B171" s="175"/>
      <c r="C171" s="175"/>
      <c r="D171" s="176"/>
      <c r="E171" s="176"/>
      <c r="F171" s="176"/>
      <c r="G171" s="175"/>
      <c r="H171" s="175"/>
      <c r="I171" s="175"/>
    </row>
    <row r="172" spans="1:9" ht="22.8">
      <c r="A172" s="175"/>
      <c r="B172" s="175"/>
      <c r="C172" s="175"/>
      <c r="D172" s="176"/>
      <c r="E172" s="176"/>
      <c r="F172" s="176"/>
      <c r="G172" s="175"/>
      <c r="H172" s="175"/>
      <c r="I172" s="175"/>
    </row>
    <row r="173" spans="1:9" ht="22.8">
      <c r="A173" s="175"/>
      <c r="B173" s="175"/>
      <c r="C173" s="175"/>
      <c r="D173" s="176"/>
      <c r="E173" s="176"/>
      <c r="F173" s="176"/>
      <c r="G173" s="175"/>
      <c r="H173" s="175"/>
      <c r="I173" s="175"/>
    </row>
    <row r="174" spans="1:9" ht="22.8">
      <c r="A174" s="175"/>
      <c r="B174" s="175"/>
      <c r="C174" s="175"/>
      <c r="D174" s="176"/>
      <c r="E174" s="176"/>
      <c r="F174" s="176"/>
      <c r="G174" s="175"/>
      <c r="H174" s="175"/>
      <c r="I174" s="175"/>
    </row>
    <row r="175" spans="1:9" ht="22.8">
      <c r="A175" s="175"/>
      <c r="B175" s="175"/>
      <c r="C175" s="175"/>
      <c r="D175" s="176"/>
      <c r="E175" s="176"/>
      <c r="F175" s="176"/>
      <c r="G175" s="175"/>
      <c r="H175" s="175"/>
      <c r="I175" s="175"/>
    </row>
    <row r="176" spans="1:9" ht="22.8">
      <c r="A176" s="175"/>
      <c r="B176" s="175"/>
      <c r="C176" s="175"/>
      <c r="D176" s="176"/>
      <c r="E176" s="176"/>
      <c r="F176" s="176"/>
      <c r="G176" s="175"/>
      <c r="H176" s="175"/>
      <c r="I176" s="175"/>
    </row>
    <row r="177" spans="1:9" ht="22.8">
      <c r="A177" s="175"/>
      <c r="B177" s="175"/>
      <c r="C177" s="175"/>
      <c r="D177" s="176"/>
      <c r="E177" s="176"/>
      <c r="F177" s="176"/>
      <c r="G177" s="175"/>
      <c r="H177" s="175"/>
      <c r="I177" s="175"/>
    </row>
    <row r="178" spans="1:9" ht="22.8">
      <c r="A178" s="175"/>
      <c r="B178" s="175"/>
      <c r="C178" s="175"/>
      <c r="D178" s="176"/>
      <c r="E178" s="176"/>
      <c r="F178" s="176"/>
      <c r="G178" s="175"/>
      <c r="H178" s="175"/>
      <c r="I178" s="175"/>
    </row>
    <row r="179" spans="1:9" ht="22.8">
      <c r="A179" s="175"/>
      <c r="B179" s="175"/>
      <c r="C179" s="175"/>
      <c r="D179" s="176"/>
      <c r="E179" s="176"/>
      <c r="F179" s="176"/>
      <c r="G179" s="175"/>
      <c r="H179" s="175"/>
      <c r="I179" s="175"/>
    </row>
    <row r="180" spans="1:9" ht="22.8">
      <c r="A180" s="175"/>
      <c r="B180" s="175"/>
      <c r="C180" s="175"/>
      <c r="D180" s="176"/>
      <c r="E180" s="176"/>
      <c r="F180" s="176"/>
      <c r="G180" s="175"/>
      <c r="H180" s="175"/>
      <c r="I180" s="175"/>
    </row>
    <row r="181" spans="1:9" ht="22.8">
      <c r="A181" s="175"/>
      <c r="B181" s="175"/>
      <c r="C181" s="175"/>
      <c r="D181" s="176"/>
      <c r="E181" s="176"/>
      <c r="F181" s="176"/>
      <c r="G181" s="175"/>
      <c r="H181" s="175"/>
      <c r="I181" s="175"/>
    </row>
    <row r="182" spans="1:9" ht="22.8">
      <c r="A182" s="175"/>
      <c r="B182" s="175"/>
      <c r="C182" s="175"/>
      <c r="D182" s="176"/>
      <c r="E182" s="176"/>
      <c r="F182" s="176"/>
      <c r="G182" s="175"/>
      <c r="H182" s="175"/>
      <c r="I182" s="175"/>
    </row>
    <row r="183" spans="1:9" ht="22.8">
      <c r="A183" s="175"/>
      <c r="B183" s="175"/>
      <c r="C183" s="175"/>
      <c r="D183" s="176"/>
      <c r="E183" s="176"/>
      <c r="F183" s="176"/>
      <c r="G183" s="175"/>
      <c r="H183" s="175"/>
      <c r="I183" s="175"/>
    </row>
    <row r="184" spans="1:9" ht="22.8">
      <c r="A184" s="175"/>
      <c r="B184" s="175"/>
      <c r="C184" s="175"/>
      <c r="D184" s="176"/>
      <c r="E184" s="176"/>
      <c r="F184" s="176"/>
      <c r="G184" s="175"/>
      <c r="H184" s="175"/>
      <c r="I184" s="175"/>
    </row>
    <row r="185" spans="1:9" ht="22.8">
      <c r="A185" s="175"/>
      <c r="B185" s="175"/>
      <c r="C185" s="175"/>
      <c r="D185" s="176"/>
      <c r="E185" s="176"/>
      <c r="F185" s="176"/>
      <c r="G185" s="175"/>
      <c r="H185" s="175"/>
      <c r="I185" s="175"/>
    </row>
    <row r="186" spans="1:9" ht="22.8">
      <c r="A186" s="175"/>
      <c r="B186" s="175"/>
      <c r="C186" s="175"/>
      <c r="D186" s="176"/>
      <c r="E186" s="176"/>
      <c r="F186" s="176"/>
      <c r="G186" s="175"/>
      <c r="H186" s="175"/>
      <c r="I186" s="175"/>
    </row>
    <row r="187" spans="1:9" ht="22.8">
      <c r="A187" s="175"/>
      <c r="B187" s="175"/>
      <c r="C187" s="175"/>
      <c r="D187" s="176"/>
      <c r="E187" s="176"/>
      <c r="F187" s="176"/>
      <c r="G187" s="175"/>
      <c r="H187" s="175"/>
      <c r="I187" s="175"/>
    </row>
    <row r="188" spans="1:9" ht="22.8">
      <c r="A188" s="175"/>
      <c r="B188" s="175"/>
      <c r="C188" s="175"/>
      <c r="D188" s="176"/>
      <c r="E188" s="176"/>
      <c r="F188" s="176"/>
      <c r="G188" s="175"/>
      <c r="H188" s="175"/>
      <c r="I188" s="175"/>
    </row>
    <row r="189" spans="1:9" ht="22.8">
      <c r="A189" s="175"/>
      <c r="B189" s="175"/>
      <c r="C189" s="175"/>
      <c r="D189" s="176"/>
      <c r="E189" s="176"/>
      <c r="F189" s="176"/>
      <c r="G189" s="175"/>
      <c r="H189" s="175"/>
      <c r="I189" s="175"/>
    </row>
    <row r="190" spans="1:9" ht="22.8">
      <c r="A190" s="175"/>
      <c r="B190" s="175"/>
      <c r="C190" s="175"/>
      <c r="D190" s="176"/>
      <c r="E190" s="176"/>
      <c r="F190" s="176"/>
      <c r="G190" s="175"/>
      <c r="H190" s="175"/>
      <c r="I190" s="175"/>
    </row>
    <row r="191" spans="1:9" ht="22.8">
      <c r="A191" s="175"/>
      <c r="B191" s="175"/>
      <c r="C191" s="175"/>
      <c r="D191" s="176"/>
      <c r="E191" s="176"/>
      <c r="F191" s="176"/>
      <c r="G191" s="175"/>
      <c r="H191" s="175"/>
      <c r="I191" s="175"/>
    </row>
    <row r="192" spans="1:9" ht="22.8">
      <c r="A192" s="175"/>
      <c r="B192" s="175"/>
      <c r="C192" s="175"/>
      <c r="D192" s="176"/>
      <c r="E192" s="176"/>
      <c r="F192" s="176"/>
      <c r="G192" s="175"/>
      <c r="H192" s="175"/>
      <c r="I192" s="175"/>
    </row>
    <row r="193" spans="1:9" ht="22.8">
      <c r="A193" s="175"/>
      <c r="B193" s="175"/>
      <c r="C193" s="175"/>
      <c r="D193" s="176"/>
      <c r="E193" s="176"/>
      <c r="F193" s="176"/>
      <c r="G193" s="175"/>
      <c r="H193" s="175"/>
      <c r="I193" s="175"/>
    </row>
    <row r="194" spans="1:9" ht="22.8">
      <c r="A194" s="175"/>
      <c r="B194" s="175"/>
      <c r="C194" s="175"/>
      <c r="D194" s="176"/>
      <c r="E194" s="176"/>
      <c r="F194" s="176"/>
      <c r="G194" s="175"/>
      <c r="H194" s="175"/>
      <c r="I194" s="175"/>
    </row>
    <row r="195" spans="1:9" ht="22.8">
      <c r="A195" s="175"/>
      <c r="B195" s="175"/>
      <c r="C195" s="175"/>
      <c r="D195" s="176"/>
      <c r="E195" s="176"/>
      <c r="F195" s="176"/>
      <c r="G195" s="175"/>
      <c r="H195" s="175"/>
      <c r="I195" s="175"/>
    </row>
    <row r="196" spans="1:9" ht="22.8">
      <c r="A196" s="175"/>
      <c r="B196" s="175"/>
      <c r="C196" s="175"/>
      <c r="D196" s="176"/>
      <c r="E196" s="176"/>
      <c r="F196" s="176"/>
      <c r="G196" s="175"/>
      <c r="H196" s="175"/>
      <c r="I196" s="175"/>
    </row>
    <row r="197" spans="1:9" ht="22.8">
      <c r="A197" s="175"/>
      <c r="B197" s="175"/>
      <c r="C197" s="175"/>
      <c r="D197" s="176"/>
      <c r="E197" s="176"/>
      <c r="F197" s="176"/>
      <c r="G197" s="175"/>
      <c r="H197" s="175"/>
      <c r="I197" s="175"/>
    </row>
    <row r="198" spans="1:9" ht="22.8">
      <c r="A198" s="175"/>
      <c r="B198" s="175"/>
      <c r="C198" s="175"/>
      <c r="D198" s="176"/>
      <c r="E198" s="176"/>
      <c r="F198" s="176"/>
      <c r="G198" s="175"/>
      <c r="H198" s="175"/>
      <c r="I198" s="175"/>
    </row>
    <row r="199" spans="1:9" ht="22.8">
      <c r="A199" s="175"/>
      <c r="B199" s="175"/>
      <c r="C199" s="175"/>
      <c r="D199" s="176"/>
      <c r="E199" s="176"/>
      <c r="F199" s="176"/>
      <c r="G199" s="175"/>
      <c r="H199" s="175"/>
      <c r="I199" s="175"/>
    </row>
    <row r="200" spans="1:9" ht="22.8">
      <c r="A200" s="175"/>
      <c r="B200" s="175"/>
      <c r="C200" s="175"/>
      <c r="D200" s="176"/>
      <c r="E200" s="176"/>
      <c r="F200" s="176"/>
      <c r="G200" s="175"/>
      <c r="H200" s="175"/>
      <c r="I200" s="175"/>
    </row>
    <row r="201" spans="1:9" ht="22.8">
      <c r="A201" s="175"/>
      <c r="B201" s="175"/>
      <c r="C201" s="175"/>
      <c r="D201" s="176"/>
      <c r="E201" s="176"/>
      <c r="F201" s="176"/>
      <c r="G201" s="175"/>
      <c r="H201" s="175"/>
      <c r="I201" s="175"/>
    </row>
    <row r="202" spans="1:9" ht="22.8">
      <c r="A202" s="175"/>
      <c r="B202" s="175"/>
      <c r="C202" s="175"/>
      <c r="D202" s="176"/>
      <c r="E202" s="176"/>
      <c r="F202" s="176"/>
      <c r="G202" s="175"/>
      <c r="H202" s="175"/>
      <c r="I202" s="175"/>
    </row>
    <row r="203" spans="1:9" ht="22.8">
      <c r="A203" s="175"/>
      <c r="B203" s="175"/>
      <c r="C203" s="175"/>
      <c r="D203" s="176"/>
      <c r="E203" s="176"/>
      <c r="F203" s="176"/>
      <c r="G203" s="175"/>
      <c r="H203" s="175"/>
      <c r="I203" s="175"/>
    </row>
    <row r="204" spans="1:9" ht="22.8">
      <c r="A204" s="175"/>
      <c r="B204" s="175"/>
      <c r="C204" s="175"/>
      <c r="D204" s="176"/>
      <c r="E204" s="176"/>
      <c r="F204" s="176"/>
      <c r="G204" s="175"/>
      <c r="H204" s="175"/>
      <c r="I204" s="175"/>
    </row>
    <row r="205" spans="1:9" ht="22.8">
      <c r="A205" s="175"/>
      <c r="B205" s="175"/>
      <c r="C205" s="175"/>
      <c r="D205" s="176"/>
      <c r="E205" s="176"/>
      <c r="F205" s="176"/>
      <c r="G205" s="175"/>
      <c r="H205" s="175"/>
      <c r="I205" s="175"/>
    </row>
    <row r="206" spans="1:9" ht="22.8">
      <c r="A206" s="175"/>
      <c r="B206" s="175"/>
      <c r="C206" s="175"/>
      <c r="D206" s="176"/>
      <c r="E206" s="176"/>
      <c r="F206" s="176"/>
      <c r="G206" s="175"/>
      <c r="H206" s="175"/>
      <c r="I206" s="175"/>
    </row>
    <row r="207" spans="1:9" ht="22.8">
      <c r="A207" s="175"/>
      <c r="B207" s="175"/>
      <c r="C207" s="175"/>
      <c r="D207" s="176"/>
      <c r="E207" s="176"/>
      <c r="F207" s="176"/>
      <c r="G207" s="175"/>
      <c r="H207" s="175"/>
      <c r="I207" s="175"/>
    </row>
    <row r="208" spans="1:9" ht="22.8">
      <c r="A208" s="175"/>
      <c r="B208" s="175"/>
      <c r="C208" s="175"/>
      <c r="D208" s="176"/>
      <c r="E208" s="176"/>
      <c r="F208" s="176"/>
      <c r="G208" s="175"/>
      <c r="H208" s="175"/>
      <c r="I208" s="175"/>
    </row>
    <row r="209" spans="1:9" ht="22.8">
      <c r="A209" s="175"/>
      <c r="B209" s="175"/>
      <c r="C209" s="175"/>
      <c r="D209" s="176"/>
      <c r="E209" s="176"/>
      <c r="F209" s="176"/>
      <c r="G209" s="175"/>
      <c r="H209" s="175"/>
      <c r="I209" s="175"/>
    </row>
    <row r="210" spans="1:9" ht="22.8">
      <c r="A210" s="175"/>
      <c r="B210" s="175"/>
      <c r="C210" s="175"/>
      <c r="D210" s="176"/>
      <c r="E210" s="176"/>
      <c r="F210" s="176"/>
      <c r="G210" s="175"/>
      <c r="H210" s="175"/>
      <c r="I210" s="175"/>
    </row>
    <row r="211" spans="1:9" ht="22.8">
      <c r="A211" s="175"/>
      <c r="B211" s="175"/>
      <c r="C211" s="175"/>
      <c r="D211" s="176"/>
      <c r="E211" s="176"/>
      <c r="F211" s="176"/>
      <c r="G211" s="175"/>
      <c r="H211" s="175"/>
      <c r="I211" s="175"/>
    </row>
    <row r="212" spans="1:9" ht="22.8">
      <c r="A212" s="175"/>
      <c r="B212" s="175"/>
      <c r="C212" s="175"/>
      <c r="D212" s="176"/>
      <c r="E212" s="176"/>
      <c r="F212" s="176"/>
      <c r="G212" s="175"/>
      <c r="H212" s="175"/>
      <c r="I212" s="175"/>
    </row>
    <row r="213" spans="1:9" ht="22.8">
      <c r="A213" s="175"/>
      <c r="B213" s="175"/>
      <c r="C213" s="175"/>
      <c r="D213" s="176"/>
      <c r="E213" s="176"/>
      <c r="F213" s="176"/>
      <c r="G213" s="175"/>
      <c r="H213" s="175"/>
      <c r="I213" s="175"/>
    </row>
    <row r="214" spans="1:9" ht="22.8">
      <c r="A214" s="175"/>
      <c r="B214" s="175"/>
      <c r="C214" s="175"/>
      <c r="D214" s="176"/>
      <c r="E214" s="176"/>
      <c r="F214" s="176"/>
      <c r="G214" s="175"/>
      <c r="H214" s="175"/>
      <c r="I214" s="175"/>
    </row>
    <row r="215" spans="1:9" ht="22.8">
      <c r="A215" s="175"/>
      <c r="B215" s="175"/>
      <c r="C215" s="175"/>
      <c r="D215" s="176"/>
      <c r="E215" s="176"/>
      <c r="F215" s="176"/>
      <c r="G215" s="175"/>
      <c r="H215" s="175"/>
      <c r="I215" s="175"/>
    </row>
    <row r="216" spans="1:9" ht="22.8">
      <c r="A216" s="175"/>
      <c r="B216" s="175"/>
      <c r="C216" s="175"/>
      <c r="D216" s="176"/>
      <c r="E216" s="176"/>
      <c r="F216" s="176"/>
      <c r="G216" s="175"/>
      <c r="H216" s="175"/>
      <c r="I216" s="175"/>
    </row>
    <row r="217" spans="1:9" ht="22.8">
      <c r="A217" s="175"/>
      <c r="B217" s="175"/>
      <c r="C217" s="175"/>
      <c r="D217" s="176"/>
      <c r="E217" s="176"/>
      <c r="F217" s="176"/>
      <c r="G217" s="175"/>
      <c r="H217" s="175"/>
      <c r="I217" s="175"/>
    </row>
    <row r="218" spans="1:9" ht="22.8">
      <c r="A218" s="175"/>
      <c r="B218" s="175"/>
      <c r="C218" s="175"/>
      <c r="D218" s="176"/>
      <c r="E218" s="176"/>
      <c r="F218" s="176"/>
      <c r="G218" s="175"/>
      <c r="H218" s="175"/>
      <c r="I218" s="175"/>
    </row>
    <row r="219" spans="1:9" ht="22.8">
      <c r="A219" s="175"/>
      <c r="B219" s="175"/>
      <c r="C219" s="175"/>
      <c r="D219" s="176"/>
      <c r="E219" s="176"/>
      <c r="F219" s="176"/>
      <c r="G219" s="175"/>
      <c r="H219" s="175"/>
      <c r="I219" s="175"/>
    </row>
    <row r="220" spans="1:9" ht="22.8">
      <c r="A220" s="175"/>
      <c r="B220" s="175"/>
      <c r="C220" s="175"/>
      <c r="D220" s="176"/>
      <c r="E220" s="176"/>
      <c r="F220" s="176"/>
      <c r="G220" s="175"/>
      <c r="H220" s="175"/>
      <c r="I220" s="175"/>
    </row>
    <row r="221" spans="1:9" ht="22.8">
      <c r="A221" s="175"/>
      <c r="B221" s="175"/>
      <c r="C221" s="175"/>
      <c r="D221" s="176"/>
      <c r="E221" s="176"/>
      <c r="F221" s="176"/>
      <c r="G221" s="175"/>
      <c r="H221" s="175"/>
      <c r="I221" s="175"/>
    </row>
    <row r="222" spans="1:9" ht="22.8">
      <c r="A222" s="175"/>
      <c r="B222" s="175"/>
      <c r="C222" s="175"/>
      <c r="D222" s="176"/>
      <c r="E222" s="176"/>
      <c r="F222" s="176"/>
      <c r="G222" s="175"/>
      <c r="H222" s="175"/>
      <c r="I222" s="175"/>
    </row>
    <row r="223" spans="1:9" ht="22.8">
      <c r="A223" s="175"/>
      <c r="B223" s="175"/>
      <c r="C223" s="175"/>
      <c r="D223" s="176"/>
      <c r="E223" s="176"/>
      <c r="F223" s="176"/>
      <c r="G223" s="175"/>
      <c r="H223" s="175"/>
      <c r="I223" s="175"/>
    </row>
    <row r="224" spans="1:9" ht="22.8">
      <c r="A224" s="175"/>
      <c r="B224" s="175"/>
      <c r="C224" s="175"/>
      <c r="D224" s="176"/>
      <c r="E224" s="176"/>
      <c r="F224" s="176"/>
      <c r="G224" s="175"/>
      <c r="H224" s="175"/>
      <c r="I224" s="175"/>
    </row>
  </sheetData>
  <mergeCells count="16">
    <mergeCell ref="K13:L13"/>
    <mergeCell ref="A16:L16"/>
    <mergeCell ref="A5:A7"/>
    <mergeCell ref="B5:B7"/>
    <mergeCell ref="C5:I5"/>
    <mergeCell ref="J5:L5"/>
    <mergeCell ref="C6:C7"/>
    <mergeCell ref="D6:F6"/>
    <mergeCell ref="G6:I6"/>
    <mergeCell ref="J6:L6"/>
    <mergeCell ref="A4:L4"/>
    <mergeCell ref="I1:J1"/>
    <mergeCell ref="K1:L1"/>
    <mergeCell ref="I2:J2"/>
    <mergeCell ref="K2:L2"/>
    <mergeCell ref="A3:L3"/>
  </mergeCells>
  <phoneticPr fontId="13" type="noConversion"/>
  <hyperlinks>
    <hyperlink ref="M1" location="預告統計資料發布時間表!A1" display="回發布時間表" xr:uid="{8AF1C78B-F1FB-4B53-BCEB-532377A039B2}"/>
  </hyperlinks>
  <printOptions horizontalCentered="1"/>
  <pageMargins left="0.35433070866141736" right="0.15748031496062992" top="0.62992125984251968" bottom="0.39370078740157483" header="0.51181102362204722" footer="0.51181102362204722"/>
  <pageSetup paperSize="9" scale="91" orientation="landscape" blackAndWhite="1"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DF960-C9AA-4075-9A1E-969A0AF5714E}">
  <sheetPr>
    <pageSetUpPr fitToPage="1"/>
  </sheetPr>
  <dimension ref="A1:G174"/>
  <sheetViews>
    <sheetView zoomScale="85" zoomScaleNormal="85" workbookViewId="0">
      <selection activeCell="F8" sqref="F8"/>
    </sheetView>
  </sheetViews>
  <sheetFormatPr defaultColWidth="9" defaultRowHeight="16.2"/>
  <cols>
    <col min="1" max="1" width="26" style="131" customWidth="1"/>
    <col min="2" max="2" width="36.109375" style="131" customWidth="1"/>
    <col min="3" max="3" width="35.6640625" style="131" customWidth="1"/>
    <col min="4" max="4" width="36.44140625" style="139" customWidth="1"/>
    <col min="5" max="5" width="29.44140625" style="139" customWidth="1"/>
    <col min="6" max="6" width="26.6640625" style="139" customWidth="1"/>
    <col min="7" max="256" width="9" style="131"/>
    <col min="257" max="257" width="26" style="131" customWidth="1"/>
    <col min="258" max="258" width="36.109375" style="131" customWidth="1"/>
    <col min="259" max="259" width="35.6640625" style="131" customWidth="1"/>
    <col min="260" max="260" width="36.44140625" style="131" customWidth="1"/>
    <col min="261" max="261" width="29.44140625" style="131" customWidth="1"/>
    <col min="262" max="262" width="26.6640625" style="131" customWidth="1"/>
    <col min="263" max="512" width="9" style="131"/>
    <col min="513" max="513" width="26" style="131" customWidth="1"/>
    <col min="514" max="514" width="36.109375" style="131" customWidth="1"/>
    <col min="515" max="515" width="35.6640625" style="131" customWidth="1"/>
    <col min="516" max="516" width="36.44140625" style="131" customWidth="1"/>
    <col min="517" max="517" width="29.44140625" style="131" customWidth="1"/>
    <col min="518" max="518" width="26.6640625" style="131" customWidth="1"/>
    <col min="519" max="768" width="9" style="131"/>
    <col min="769" max="769" width="26" style="131" customWidth="1"/>
    <col min="770" max="770" width="36.109375" style="131" customWidth="1"/>
    <col min="771" max="771" width="35.6640625" style="131" customWidth="1"/>
    <col min="772" max="772" width="36.44140625" style="131" customWidth="1"/>
    <col min="773" max="773" width="29.44140625" style="131" customWidth="1"/>
    <col min="774" max="774" width="26.6640625" style="131" customWidth="1"/>
    <col min="775" max="1024" width="9" style="131"/>
    <col min="1025" max="1025" width="26" style="131" customWidth="1"/>
    <col min="1026" max="1026" width="36.109375" style="131" customWidth="1"/>
    <col min="1027" max="1027" width="35.6640625" style="131" customWidth="1"/>
    <col min="1028" max="1028" width="36.44140625" style="131" customWidth="1"/>
    <col min="1029" max="1029" width="29.44140625" style="131" customWidth="1"/>
    <col min="1030" max="1030" width="26.6640625" style="131" customWidth="1"/>
    <col min="1031" max="1280" width="9" style="131"/>
    <col min="1281" max="1281" width="26" style="131" customWidth="1"/>
    <col min="1282" max="1282" width="36.109375" style="131" customWidth="1"/>
    <col min="1283" max="1283" width="35.6640625" style="131" customWidth="1"/>
    <col min="1284" max="1284" width="36.44140625" style="131" customWidth="1"/>
    <col min="1285" max="1285" width="29.44140625" style="131" customWidth="1"/>
    <col min="1286" max="1286" width="26.6640625" style="131" customWidth="1"/>
    <col min="1287" max="1536" width="9" style="131"/>
    <col min="1537" max="1537" width="26" style="131" customWidth="1"/>
    <col min="1538" max="1538" width="36.109375" style="131" customWidth="1"/>
    <col min="1539" max="1539" width="35.6640625" style="131" customWidth="1"/>
    <col min="1540" max="1540" width="36.44140625" style="131" customWidth="1"/>
    <col min="1541" max="1541" width="29.44140625" style="131" customWidth="1"/>
    <col min="1542" max="1542" width="26.6640625" style="131" customWidth="1"/>
    <col min="1543" max="1792" width="9" style="131"/>
    <col min="1793" max="1793" width="26" style="131" customWidth="1"/>
    <col min="1794" max="1794" width="36.109375" style="131" customWidth="1"/>
    <col min="1795" max="1795" width="35.6640625" style="131" customWidth="1"/>
    <col min="1796" max="1796" width="36.44140625" style="131" customWidth="1"/>
    <col min="1797" max="1797" width="29.44140625" style="131" customWidth="1"/>
    <col min="1798" max="1798" width="26.6640625" style="131" customWidth="1"/>
    <col min="1799" max="2048" width="9" style="131"/>
    <col min="2049" max="2049" width="26" style="131" customWidth="1"/>
    <col min="2050" max="2050" width="36.109375" style="131" customWidth="1"/>
    <col min="2051" max="2051" width="35.6640625" style="131" customWidth="1"/>
    <col min="2052" max="2052" width="36.44140625" style="131" customWidth="1"/>
    <col min="2053" max="2053" width="29.44140625" style="131" customWidth="1"/>
    <col min="2054" max="2054" width="26.6640625" style="131" customWidth="1"/>
    <col min="2055" max="2304" width="9" style="131"/>
    <col min="2305" max="2305" width="26" style="131" customWidth="1"/>
    <col min="2306" max="2306" width="36.109375" style="131" customWidth="1"/>
    <col min="2307" max="2307" width="35.6640625" style="131" customWidth="1"/>
    <col min="2308" max="2308" width="36.44140625" style="131" customWidth="1"/>
    <col min="2309" max="2309" width="29.44140625" style="131" customWidth="1"/>
    <col min="2310" max="2310" width="26.6640625" style="131" customWidth="1"/>
    <col min="2311" max="2560" width="9" style="131"/>
    <col min="2561" max="2561" width="26" style="131" customWidth="1"/>
    <col min="2562" max="2562" width="36.109375" style="131" customWidth="1"/>
    <col min="2563" max="2563" width="35.6640625" style="131" customWidth="1"/>
    <col min="2564" max="2564" width="36.44140625" style="131" customWidth="1"/>
    <col min="2565" max="2565" width="29.44140625" style="131" customWidth="1"/>
    <col min="2566" max="2566" width="26.6640625" style="131" customWidth="1"/>
    <col min="2567" max="2816" width="9" style="131"/>
    <col min="2817" max="2817" width="26" style="131" customWidth="1"/>
    <col min="2818" max="2818" width="36.109375" style="131" customWidth="1"/>
    <col min="2819" max="2819" width="35.6640625" style="131" customWidth="1"/>
    <col min="2820" max="2820" width="36.44140625" style="131" customWidth="1"/>
    <col min="2821" max="2821" width="29.44140625" style="131" customWidth="1"/>
    <col min="2822" max="2822" width="26.6640625" style="131" customWidth="1"/>
    <col min="2823" max="3072" width="9" style="131"/>
    <col min="3073" max="3073" width="26" style="131" customWidth="1"/>
    <col min="3074" max="3074" width="36.109375" style="131" customWidth="1"/>
    <col min="3075" max="3075" width="35.6640625" style="131" customWidth="1"/>
    <col min="3076" max="3076" width="36.44140625" style="131" customWidth="1"/>
    <col min="3077" max="3077" width="29.44140625" style="131" customWidth="1"/>
    <col min="3078" max="3078" width="26.6640625" style="131" customWidth="1"/>
    <col min="3079" max="3328" width="9" style="131"/>
    <col min="3329" max="3329" width="26" style="131" customWidth="1"/>
    <col min="3330" max="3330" width="36.109375" style="131" customWidth="1"/>
    <col min="3331" max="3331" width="35.6640625" style="131" customWidth="1"/>
    <col min="3332" max="3332" width="36.44140625" style="131" customWidth="1"/>
    <col min="3333" max="3333" width="29.44140625" style="131" customWidth="1"/>
    <col min="3334" max="3334" width="26.6640625" style="131" customWidth="1"/>
    <col min="3335" max="3584" width="9" style="131"/>
    <col min="3585" max="3585" width="26" style="131" customWidth="1"/>
    <col min="3586" max="3586" width="36.109375" style="131" customWidth="1"/>
    <col min="3587" max="3587" width="35.6640625" style="131" customWidth="1"/>
    <col min="3588" max="3588" width="36.44140625" style="131" customWidth="1"/>
    <col min="3589" max="3589" width="29.44140625" style="131" customWidth="1"/>
    <col min="3590" max="3590" width="26.6640625" style="131" customWidth="1"/>
    <col min="3591" max="3840" width="9" style="131"/>
    <col min="3841" max="3841" width="26" style="131" customWidth="1"/>
    <col min="3842" max="3842" width="36.109375" style="131" customWidth="1"/>
    <col min="3843" max="3843" width="35.6640625" style="131" customWidth="1"/>
    <col min="3844" max="3844" width="36.44140625" style="131" customWidth="1"/>
    <col min="3845" max="3845" width="29.44140625" style="131" customWidth="1"/>
    <col min="3846" max="3846" width="26.6640625" style="131" customWidth="1"/>
    <col min="3847" max="4096" width="9" style="131"/>
    <col min="4097" max="4097" width="26" style="131" customWidth="1"/>
    <col min="4098" max="4098" width="36.109375" style="131" customWidth="1"/>
    <col min="4099" max="4099" width="35.6640625" style="131" customWidth="1"/>
    <col min="4100" max="4100" width="36.44140625" style="131" customWidth="1"/>
    <col min="4101" max="4101" width="29.44140625" style="131" customWidth="1"/>
    <col min="4102" max="4102" width="26.6640625" style="131" customWidth="1"/>
    <col min="4103" max="4352" width="9" style="131"/>
    <col min="4353" max="4353" width="26" style="131" customWidth="1"/>
    <col min="4354" max="4354" width="36.109375" style="131" customWidth="1"/>
    <col min="4355" max="4355" width="35.6640625" style="131" customWidth="1"/>
    <col min="4356" max="4356" width="36.44140625" style="131" customWidth="1"/>
    <col min="4357" max="4357" width="29.44140625" style="131" customWidth="1"/>
    <col min="4358" max="4358" width="26.6640625" style="131" customWidth="1"/>
    <col min="4359" max="4608" width="9" style="131"/>
    <col min="4609" max="4609" width="26" style="131" customWidth="1"/>
    <col min="4610" max="4610" width="36.109375" style="131" customWidth="1"/>
    <col min="4611" max="4611" width="35.6640625" style="131" customWidth="1"/>
    <col min="4612" max="4612" width="36.44140625" style="131" customWidth="1"/>
    <col min="4613" max="4613" width="29.44140625" style="131" customWidth="1"/>
    <col min="4614" max="4614" width="26.6640625" style="131" customWidth="1"/>
    <col min="4615" max="4864" width="9" style="131"/>
    <col min="4865" max="4865" width="26" style="131" customWidth="1"/>
    <col min="4866" max="4866" width="36.109375" style="131" customWidth="1"/>
    <col min="4867" max="4867" width="35.6640625" style="131" customWidth="1"/>
    <col min="4868" max="4868" width="36.44140625" style="131" customWidth="1"/>
    <col min="4869" max="4869" width="29.44140625" style="131" customWidth="1"/>
    <col min="4870" max="4870" width="26.6640625" style="131" customWidth="1"/>
    <col min="4871" max="5120" width="9" style="131"/>
    <col min="5121" max="5121" width="26" style="131" customWidth="1"/>
    <col min="5122" max="5122" width="36.109375" style="131" customWidth="1"/>
    <col min="5123" max="5123" width="35.6640625" style="131" customWidth="1"/>
    <col min="5124" max="5124" width="36.44140625" style="131" customWidth="1"/>
    <col min="5125" max="5125" width="29.44140625" style="131" customWidth="1"/>
    <col min="5126" max="5126" width="26.6640625" style="131" customWidth="1"/>
    <col min="5127" max="5376" width="9" style="131"/>
    <col min="5377" max="5377" width="26" style="131" customWidth="1"/>
    <col min="5378" max="5378" width="36.109375" style="131" customWidth="1"/>
    <col min="5379" max="5379" width="35.6640625" style="131" customWidth="1"/>
    <col min="5380" max="5380" width="36.44140625" style="131" customWidth="1"/>
    <col min="5381" max="5381" width="29.44140625" style="131" customWidth="1"/>
    <col min="5382" max="5382" width="26.6640625" style="131" customWidth="1"/>
    <col min="5383" max="5632" width="9" style="131"/>
    <col min="5633" max="5633" width="26" style="131" customWidth="1"/>
    <col min="5634" max="5634" width="36.109375" style="131" customWidth="1"/>
    <col min="5635" max="5635" width="35.6640625" style="131" customWidth="1"/>
    <col min="5636" max="5636" width="36.44140625" style="131" customWidth="1"/>
    <col min="5637" max="5637" width="29.44140625" style="131" customWidth="1"/>
    <col min="5638" max="5638" width="26.6640625" style="131" customWidth="1"/>
    <col min="5639" max="5888" width="9" style="131"/>
    <col min="5889" max="5889" width="26" style="131" customWidth="1"/>
    <col min="5890" max="5890" width="36.109375" style="131" customWidth="1"/>
    <col min="5891" max="5891" width="35.6640625" style="131" customWidth="1"/>
    <col min="5892" max="5892" width="36.44140625" style="131" customWidth="1"/>
    <col min="5893" max="5893" width="29.44140625" style="131" customWidth="1"/>
    <col min="5894" max="5894" width="26.6640625" style="131" customWidth="1"/>
    <col min="5895" max="6144" width="9" style="131"/>
    <col min="6145" max="6145" width="26" style="131" customWidth="1"/>
    <col min="6146" max="6146" width="36.109375" style="131" customWidth="1"/>
    <col min="6147" max="6147" width="35.6640625" style="131" customWidth="1"/>
    <col min="6148" max="6148" width="36.44140625" style="131" customWidth="1"/>
    <col min="6149" max="6149" width="29.44140625" style="131" customWidth="1"/>
    <col min="6150" max="6150" width="26.6640625" style="131" customWidth="1"/>
    <col min="6151" max="6400" width="9" style="131"/>
    <col min="6401" max="6401" width="26" style="131" customWidth="1"/>
    <col min="6402" max="6402" width="36.109375" style="131" customWidth="1"/>
    <col min="6403" max="6403" width="35.6640625" style="131" customWidth="1"/>
    <col min="6404" max="6404" width="36.44140625" style="131" customWidth="1"/>
    <col min="6405" max="6405" width="29.44140625" style="131" customWidth="1"/>
    <col min="6406" max="6406" width="26.6640625" style="131" customWidth="1"/>
    <col min="6407" max="6656" width="9" style="131"/>
    <col min="6657" max="6657" width="26" style="131" customWidth="1"/>
    <col min="6658" max="6658" width="36.109375" style="131" customWidth="1"/>
    <col min="6659" max="6659" width="35.6640625" style="131" customWidth="1"/>
    <col min="6660" max="6660" width="36.44140625" style="131" customWidth="1"/>
    <col min="6661" max="6661" width="29.44140625" style="131" customWidth="1"/>
    <col min="6662" max="6662" width="26.6640625" style="131" customWidth="1"/>
    <col min="6663" max="6912" width="9" style="131"/>
    <col min="6913" max="6913" width="26" style="131" customWidth="1"/>
    <col min="6914" max="6914" width="36.109375" style="131" customWidth="1"/>
    <col min="6915" max="6915" width="35.6640625" style="131" customWidth="1"/>
    <col min="6916" max="6916" width="36.44140625" style="131" customWidth="1"/>
    <col min="6917" max="6917" width="29.44140625" style="131" customWidth="1"/>
    <col min="6918" max="6918" width="26.6640625" style="131" customWidth="1"/>
    <col min="6919" max="7168" width="9" style="131"/>
    <col min="7169" max="7169" width="26" style="131" customWidth="1"/>
    <col min="7170" max="7170" width="36.109375" style="131" customWidth="1"/>
    <col min="7171" max="7171" width="35.6640625" style="131" customWidth="1"/>
    <col min="7172" max="7172" width="36.44140625" style="131" customWidth="1"/>
    <col min="7173" max="7173" width="29.44140625" style="131" customWidth="1"/>
    <col min="7174" max="7174" width="26.6640625" style="131" customWidth="1"/>
    <col min="7175" max="7424" width="9" style="131"/>
    <col min="7425" max="7425" width="26" style="131" customWidth="1"/>
    <col min="7426" max="7426" width="36.109375" style="131" customWidth="1"/>
    <col min="7427" max="7427" width="35.6640625" style="131" customWidth="1"/>
    <col min="7428" max="7428" width="36.44140625" style="131" customWidth="1"/>
    <col min="7429" max="7429" width="29.44140625" style="131" customWidth="1"/>
    <col min="7430" max="7430" width="26.6640625" style="131" customWidth="1"/>
    <col min="7431" max="7680" width="9" style="131"/>
    <col min="7681" max="7681" width="26" style="131" customWidth="1"/>
    <col min="7682" max="7682" width="36.109375" style="131" customWidth="1"/>
    <col min="7683" max="7683" width="35.6640625" style="131" customWidth="1"/>
    <col min="7684" max="7684" width="36.44140625" style="131" customWidth="1"/>
    <col min="7685" max="7685" width="29.44140625" style="131" customWidth="1"/>
    <col min="7686" max="7686" width="26.6640625" style="131" customWidth="1"/>
    <col min="7687" max="7936" width="9" style="131"/>
    <col min="7937" max="7937" width="26" style="131" customWidth="1"/>
    <col min="7938" max="7938" width="36.109375" style="131" customWidth="1"/>
    <col min="7939" max="7939" width="35.6640625" style="131" customWidth="1"/>
    <col min="7940" max="7940" width="36.44140625" style="131" customWidth="1"/>
    <col min="7941" max="7941" width="29.44140625" style="131" customWidth="1"/>
    <col min="7942" max="7942" width="26.6640625" style="131" customWidth="1"/>
    <col min="7943" max="8192" width="9" style="131"/>
    <col min="8193" max="8193" width="26" style="131" customWidth="1"/>
    <col min="8194" max="8194" width="36.109375" style="131" customWidth="1"/>
    <col min="8195" max="8195" width="35.6640625" style="131" customWidth="1"/>
    <col min="8196" max="8196" width="36.44140625" style="131" customWidth="1"/>
    <col min="8197" max="8197" width="29.44140625" style="131" customWidth="1"/>
    <col min="8198" max="8198" width="26.6640625" style="131" customWidth="1"/>
    <col min="8199" max="8448" width="9" style="131"/>
    <col min="8449" max="8449" width="26" style="131" customWidth="1"/>
    <col min="8450" max="8450" width="36.109375" style="131" customWidth="1"/>
    <col min="8451" max="8451" width="35.6640625" style="131" customWidth="1"/>
    <col min="8452" max="8452" width="36.44140625" style="131" customWidth="1"/>
    <col min="8453" max="8453" width="29.44140625" style="131" customWidth="1"/>
    <col min="8454" max="8454" width="26.6640625" style="131" customWidth="1"/>
    <col min="8455" max="8704" width="9" style="131"/>
    <col min="8705" max="8705" width="26" style="131" customWidth="1"/>
    <col min="8706" max="8706" width="36.109375" style="131" customWidth="1"/>
    <col min="8707" max="8707" width="35.6640625" style="131" customWidth="1"/>
    <col min="8708" max="8708" width="36.44140625" style="131" customWidth="1"/>
    <col min="8709" max="8709" width="29.44140625" style="131" customWidth="1"/>
    <col min="8710" max="8710" width="26.6640625" style="131" customWidth="1"/>
    <col min="8711" max="8960" width="9" style="131"/>
    <col min="8961" max="8961" width="26" style="131" customWidth="1"/>
    <col min="8962" max="8962" width="36.109375" style="131" customWidth="1"/>
    <col min="8963" max="8963" width="35.6640625" style="131" customWidth="1"/>
    <col min="8964" max="8964" width="36.44140625" style="131" customWidth="1"/>
    <col min="8965" max="8965" width="29.44140625" style="131" customWidth="1"/>
    <col min="8966" max="8966" width="26.6640625" style="131" customWidth="1"/>
    <col min="8967" max="9216" width="9" style="131"/>
    <col min="9217" max="9217" width="26" style="131" customWidth="1"/>
    <col min="9218" max="9218" width="36.109375" style="131" customWidth="1"/>
    <col min="9219" max="9219" width="35.6640625" style="131" customWidth="1"/>
    <col min="9220" max="9220" width="36.44140625" style="131" customWidth="1"/>
    <col min="9221" max="9221" width="29.44140625" style="131" customWidth="1"/>
    <col min="9222" max="9222" width="26.6640625" style="131" customWidth="1"/>
    <col min="9223" max="9472" width="9" style="131"/>
    <col min="9473" max="9473" width="26" style="131" customWidth="1"/>
    <col min="9474" max="9474" width="36.109375" style="131" customWidth="1"/>
    <col min="9475" max="9475" width="35.6640625" style="131" customWidth="1"/>
    <col min="9476" max="9476" width="36.44140625" style="131" customWidth="1"/>
    <col min="9477" max="9477" width="29.44140625" style="131" customWidth="1"/>
    <col min="9478" max="9478" width="26.6640625" style="131" customWidth="1"/>
    <col min="9479" max="9728" width="9" style="131"/>
    <col min="9729" max="9729" width="26" style="131" customWidth="1"/>
    <col min="9730" max="9730" width="36.109375" style="131" customWidth="1"/>
    <col min="9731" max="9731" width="35.6640625" style="131" customWidth="1"/>
    <col min="9732" max="9732" width="36.44140625" style="131" customWidth="1"/>
    <col min="9733" max="9733" width="29.44140625" style="131" customWidth="1"/>
    <col min="9734" max="9734" width="26.6640625" style="131" customWidth="1"/>
    <col min="9735" max="9984" width="9" style="131"/>
    <col min="9985" max="9985" width="26" style="131" customWidth="1"/>
    <col min="9986" max="9986" width="36.109375" style="131" customWidth="1"/>
    <col min="9987" max="9987" width="35.6640625" style="131" customWidth="1"/>
    <col min="9988" max="9988" width="36.44140625" style="131" customWidth="1"/>
    <col min="9989" max="9989" width="29.44140625" style="131" customWidth="1"/>
    <col min="9990" max="9990" width="26.6640625" style="131" customWidth="1"/>
    <col min="9991" max="10240" width="9" style="131"/>
    <col min="10241" max="10241" width="26" style="131" customWidth="1"/>
    <col min="10242" max="10242" width="36.109375" style="131" customWidth="1"/>
    <col min="10243" max="10243" width="35.6640625" style="131" customWidth="1"/>
    <col min="10244" max="10244" width="36.44140625" style="131" customWidth="1"/>
    <col min="10245" max="10245" width="29.44140625" style="131" customWidth="1"/>
    <col min="10246" max="10246" width="26.6640625" style="131" customWidth="1"/>
    <col min="10247" max="10496" width="9" style="131"/>
    <col min="10497" max="10497" width="26" style="131" customWidth="1"/>
    <col min="10498" max="10498" width="36.109375" style="131" customWidth="1"/>
    <col min="10499" max="10499" width="35.6640625" style="131" customWidth="1"/>
    <col min="10500" max="10500" width="36.44140625" style="131" customWidth="1"/>
    <col min="10501" max="10501" width="29.44140625" style="131" customWidth="1"/>
    <col min="10502" max="10502" width="26.6640625" style="131" customWidth="1"/>
    <col min="10503" max="10752" width="9" style="131"/>
    <col min="10753" max="10753" width="26" style="131" customWidth="1"/>
    <col min="10754" max="10754" width="36.109375" style="131" customWidth="1"/>
    <col min="10755" max="10755" width="35.6640625" style="131" customWidth="1"/>
    <col min="10756" max="10756" width="36.44140625" style="131" customWidth="1"/>
    <col min="10757" max="10757" width="29.44140625" style="131" customWidth="1"/>
    <col min="10758" max="10758" width="26.6640625" style="131" customWidth="1"/>
    <col min="10759" max="11008" width="9" style="131"/>
    <col min="11009" max="11009" width="26" style="131" customWidth="1"/>
    <col min="11010" max="11010" width="36.109375" style="131" customWidth="1"/>
    <col min="11011" max="11011" width="35.6640625" style="131" customWidth="1"/>
    <col min="11012" max="11012" width="36.44140625" style="131" customWidth="1"/>
    <col min="11013" max="11013" width="29.44140625" style="131" customWidth="1"/>
    <col min="11014" max="11014" width="26.6640625" style="131" customWidth="1"/>
    <col min="11015" max="11264" width="9" style="131"/>
    <col min="11265" max="11265" width="26" style="131" customWidth="1"/>
    <col min="11266" max="11266" width="36.109375" style="131" customWidth="1"/>
    <col min="11267" max="11267" width="35.6640625" style="131" customWidth="1"/>
    <col min="11268" max="11268" width="36.44140625" style="131" customWidth="1"/>
    <col min="11269" max="11269" width="29.44140625" style="131" customWidth="1"/>
    <col min="11270" max="11270" width="26.6640625" style="131" customWidth="1"/>
    <col min="11271" max="11520" width="9" style="131"/>
    <col min="11521" max="11521" width="26" style="131" customWidth="1"/>
    <col min="11522" max="11522" width="36.109375" style="131" customWidth="1"/>
    <col min="11523" max="11523" width="35.6640625" style="131" customWidth="1"/>
    <col min="11524" max="11524" width="36.44140625" style="131" customWidth="1"/>
    <col min="11525" max="11525" width="29.44140625" style="131" customWidth="1"/>
    <col min="11526" max="11526" width="26.6640625" style="131" customWidth="1"/>
    <col min="11527" max="11776" width="9" style="131"/>
    <col min="11777" max="11777" width="26" style="131" customWidth="1"/>
    <col min="11778" max="11778" width="36.109375" style="131" customWidth="1"/>
    <col min="11779" max="11779" width="35.6640625" style="131" customWidth="1"/>
    <col min="11780" max="11780" width="36.44140625" style="131" customWidth="1"/>
    <col min="11781" max="11781" width="29.44140625" style="131" customWidth="1"/>
    <col min="11782" max="11782" width="26.6640625" style="131" customWidth="1"/>
    <col min="11783" max="12032" width="9" style="131"/>
    <col min="12033" max="12033" width="26" style="131" customWidth="1"/>
    <col min="12034" max="12034" width="36.109375" style="131" customWidth="1"/>
    <col min="12035" max="12035" width="35.6640625" style="131" customWidth="1"/>
    <col min="12036" max="12036" width="36.44140625" style="131" customWidth="1"/>
    <col min="12037" max="12037" width="29.44140625" style="131" customWidth="1"/>
    <col min="12038" max="12038" width="26.6640625" style="131" customWidth="1"/>
    <col min="12039" max="12288" width="9" style="131"/>
    <col min="12289" max="12289" width="26" style="131" customWidth="1"/>
    <col min="12290" max="12290" width="36.109375" style="131" customWidth="1"/>
    <col min="12291" max="12291" width="35.6640625" style="131" customWidth="1"/>
    <col min="12292" max="12292" width="36.44140625" style="131" customWidth="1"/>
    <col min="12293" max="12293" width="29.44140625" style="131" customWidth="1"/>
    <col min="12294" max="12294" width="26.6640625" style="131" customWidth="1"/>
    <col min="12295" max="12544" width="9" style="131"/>
    <col min="12545" max="12545" width="26" style="131" customWidth="1"/>
    <col min="12546" max="12546" width="36.109375" style="131" customWidth="1"/>
    <col min="12547" max="12547" width="35.6640625" style="131" customWidth="1"/>
    <col min="12548" max="12548" width="36.44140625" style="131" customWidth="1"/>
    <col min="12549" max="12549" width="29.44140625" style="131" customWidth="1"/>
    <col min="12550" max="12550" width="26.6640625" style="131" customWidth="1"/>
    <col min="12551" max="12800" width="9" style="131"/>
    <col min="12801" max="12801" width="26" style="131" customWidth="1"/>
    <col min="12802" max="12802" width="36.109375" style="131" customWidth="1"/>
    <col min="12803" max="12803" width="35.6640625" style="131" customWidth="1"/>
    <col min="12804" max="12804" width="36.44140625" style="131" customWidth="1"/>
    <col min="12805" max="12805" width="29.44140625" style="131" customWidth="1"/>
    <col min="12806" max="12806" width="26.6640625" style="131" customWidth="1"/>
    <col min="12807" max="13056" width="9" style="131"/>
    <col min="13057" max="13057" width="26" style="131" customWidth="1"/>
    <col min="13058" max="13058" width="36.109375" style="131" customWidth="1"/>
    <col min="13059" max="13059" width="35.6640625" style="131" customWidth="1"/>
    <col min="13060" max="13060" width="36.44140625" style="131" customWidth="1"/>
    <col min="13061" max="13061" width="29.44140625" style="131" customWidth="1"/>
    <col min="13062" max="13062" width="26.6640625" style="131" customWidth="1"/>
    <col min="13063" max="13312" width="9" style="131"/>
    <col min="13313" max="13313" width="26" style="131" customWidth="1"/>
    <col min="13314" max="13314" width="36.109375" style="131" customWidth="1"/>
    <col min="13315" max="13315" width="35.6640625" style="131" customWidth="1"/>
    <col min="13316" max="13316" width="36.44140625" style="131" customWidth="1"/>
    <col min="13317" max="13317" width="29.44140625" style="131" customWidth="1"/>
    <col min="13318" max="13318" width="26.6640625" style="131" customWidth="1"/>
    <col min="13319" max="13568" width="9" style="131"/>
    <col min="13569" max="13569" width="26" style="131" customWidth="1"/>
    <col min="13570" max="13570" width="36.109375" style="131" customWidth="1"/>
    <col min="13571" max="13571" width="35.6640625" style="131" customWidth="1"/>
    <col min="13572" max="13572" width="36.44140625" style="131" customWidth="1"/>
    <col min="13573" max="13573" width="29.44140625" style="131" customWidth="1"/>
    <col min="13574" max="13574" width="26.6640625" style="131" customWidth="1"/>
    <col min="13575" max="13824" width="9" style="131"/>
    <col min="13825" max="13825" width="26" style="131" customWidth="1"/>
    <col min="13826" max="13826" width="36.109375" style="131" customWidth="1"/>
    <col min="13827" max="13827" width="35.6640625" style="131" customWidth="1"/>
    <col min="13828" max="13828" width="36.44140625" style="131" customWidth="1"/>
    <col min="13829" max="13829" width="29.44140625" style="131" customWidth="1"/>
    <col min="13830" max="13830" width="26.6640625" style="131" customWidth="1"/>
    <col min="13831" max="14080" width="9" style="131"/>
    <col min="14081" max="14081" width="26" style="131" customWidth="1"/>
    <col min="14082" max="14082" width="36.109375" style="131" customWidth="1"/>
    <col min="14083" max="14083" width="35.6640625" style="131" customWidth="1"/>
    <col min="14084" max="14084" width="36.44140625" style="131" customWidth="1"/>
    <col min="14085" max="14085" width="29.44140625" style="131" customWidth="1"/>
    <col min="14086" max="14086" width="26.6640625" style="131" customWidth="1"/>
    <col min="14087" max="14336" width="9" style="131"/>
    <col min="14337" max="14337" width="26" style="131" customWidth="1"/>
    <col min="14338" max="14338" width="36.109375" style="131" customWidth="1"/>
    <col min="14339" max="14339" width="35.6640625" style="131" customWidth="1"/>
    <col min="14340" max="14340" width="36.44140625" style="131" customWidth="1"/>
    <col min="14341" max="14341" width="29.44140625" style="131" customWidth="1"/>
    <col min="14342" max="14342" width="26.6640625" style="131" customWidth="1"/>
    <col min="14343" max="14592" width="9" style="131"/>
    <col min="14593" max="14593" width="26" style="131" customWidth="1"/>
    <col min="14594" max="14594" width="36.109375" style="131" customWidth="1"/>
    <col min="14595" max="14595" width="35.6640625" style="131" customWidth="1"/>
    <col min="14596" max="14596" width="36.44140625" style="131" customWidth="1"/>
    <col min="14597" max="14597" width="29.44140625" style="131" customWidth="1"/>
    <col min="14598" max="14598" width="26.6640625" style="131" customWidth="1"/>
    <col min="14599" max="14848" width="9" style="131"/>
    <col min="14849" max="14849" width="26" style="131" customWidth="1"/>
    <col min="14850" max="14850" width="36.109375" style="131" customWidth="1"/>
    <col min="14851" max="14851" width="35.6640625" style="131" customWidth="1"/>
    <col min="14852" max="14852" width="36.44140625" style="131" customWidth="1"/>
    <col min="14853" max="14853" width="29.44140625" style="131" customWidth="1"/>
    <col min="14854" max="14854" width="26.6640625" style="131" customWidth="1"/>
    <col min="14855" max="15104" width="9" style="131"/>
    <col min="15105" max="15105" width="26" style="131" customWidth="1"/>
    <col min="15106" max="15106" width="36.109375" style="131" customWidth="1"/>
    <col min="15107" max="15107" width="35.6640625" style="131" customWidth="1"/>
    <col min="15108" max="15108" width="36.44140625" style="131" customWidth="1"/>
    <col min="15109" max="15109" width="29.44140625" style="131" customWidth="1"/>
    <col min="15110" max="15110" width="26.6640625" style="131" customWidth="1"/>
    <col min="15111" max="15360" width="9" style="131"/>
    <col min="15361" max="15361" width="26" style="131" customWidth="1"/>
    <col min="15362" max="15362" width="36.109375" style="131" customWidth="1"/>
    <col min="15363" max="15363" width="35.6640625" style="131" customWidth="1"/>
    <col min="15364" max="15364" width="36.44140625" style="131" customWidth="1"/>
    <col min="15365" max="15365" width="29.44140625" style="131" customWidth="1"/>
    <col min="15366" max="15366" width="26.6640625" style="131" customWidth="1"/>
    <col min="15367" max="15616" width="9" style="131"/>
    <col min="15617" max="15617" width="26" style="131" customWidth="1"/>
    <col min="15618" max="15618" width="36.109375" style="131" customWidth="1"/>
    <col min="15619" max="15619" width="35.6640625" style="131" customWidth="1"/>
    <col min="15620" max="15620" width="36.44140625" style="131" customWidth="1"/>
    <col min="15621" max="15621" width="29.44140625" style="131" customWidth="1"/>
    <col min="15622" max="15622" width="26.6640625" style="131" customWidth="1"/>
    <col min="15623" max="15872" width="9" style="131"/>
    <col min="15873" max="15873" width="26" style="131" customWidth="1"/>
    <col min="15874" max="15874" width="36.109375" style="131" customWidth="1"/>
    <col min="15875" max="15875" width="35.6640625" style="131" customWidth="1"/>
    <col min="15876" max="15876" width="36.44140625" style="131" customWidth="1"/>
    <col min="15877" max="15877" width="29.44140625" style="131" customWidth="1"/>
    <col min="15878" max="15878" width="26.6640625" style="131" customWidth="1"/>
    <col min="15879" max="16128" width="9" style="131"/>
    <col min="16129" max="16129" width="26" style="131" customWidth="1"/>
    <col min="16130" max="16130" width="36.109375" style="131" customWidth="1"/>
    <col min="16131" max="16131" width="35.6640625" style="131" customWidth="1"/>
    <col min="16132" max="16132" width="36.44140625" style="131" customWidth="1"/>
    <col min="16133" max="16133" width="29.44140625" style="131" customWidth="1"/>
    <col min="16134" max="16134" width="26.6640625" style="131" customWidth="1"/>
    <col min="16135" max="16384" width="9" style="131"/>
  </cols>
  <sheetData>
    <row r="1" spans="1:7" ht="27.75" customHeight="1">
      <c r="A1" s="129" t="s">
        <v>1088</v>
      </c>
      <c r="B1" s="130"/>
      <c r="C1" s="130"/>
      <c r="D1" s="131"/>
      <c r="E1" s="129" t="s">
        <v>871</v>
      </c>
      <c r="F1" s="132" t="s">
        <v>1089</v>
      </c>
      <c r="G1" s="73" t="s">
        <v>873</v>
      </c>
    </row>
    <row r="2" spans="1:7" ht="27.75" customHeight="1">
      <c r="A2" s="129" t="s">
        <v>1090</v>
      </c>
      <c r="B2" s="133" t="s">
        <v>1091</v>
      </c>
      <c r="D2" s="131"/>
      <c r="E2" s="129" t="s">
        <v>1092</v>
      </c>
      <c r="F2" s="129" t="s">
        <v>1093</v>
      </c>
    </row>
    <row r="3" spans="1:7" s="134" customFormat="1" ht="39.9" customHeight="1">
      <c r="A3" s="1873" t="s">
        <v>1094</v>
      </c>
      <c r="B3" s="1874"/>
      <c r="C3" s="1874"/>
      <c r="D3" s="1874"/>
      <c r="E3" s="1874"/>
      <c r="F3" s="1874"/>
    </row>
    <row r="4" spans="1:7" ht="20.100000000000001" customHeight="1">
      <c r="A4" s="1875" t="s">
        <v>2150</v>
      </c>
      <c r="B4" s="1875"/>
      <c r="C4" s="1875"/>
      <c r="D4" s="1875"/>
      <c r="E4" s="1875"/>
      <c r="F4" s="1185" t="s">
        <v>1095</v>
      </c>
    </row>
    <row r="5" spans="1:7" s="130" customFormat="1" ht="33" customHeight="1">
      <c r="A5" s="1876" t="s">
        <v>1096</v>
      </c>
      <c r="B5" s="1877" t="s">
        <v>1097</v>
      </c>
      <c r="C5" s="1877" t="s">
        <v>1098</v>
      </c>
      <c r="D5" s="1877"/>
      <c r="E5" s="1877"/>
      <c r="F5" s="1878" t="s">
        <v>1099</v>
      </c>
    </row>
    <row r="6" spans="1:7" s="130" customFormat="1" ht="33" customHeight="1">
      <c r="A6" s="1876"/>
      <c r="B6" s="1877"/>
      <c r="C6" s="1184" t="s">
        <v>1100</v>
      </c>
      <c r="D6" s="1184" t="s">
        <v>1101</v>
      </c>
      <c r="E6" s="1184" t="s">
        <v>1102</v>
      </c>
      <c r="F6" s="1878"/>
    </row>
    <row r="7" spans="1:7" s="130" customFormat="1" ht="64.95" customHeight="1">
      <c r="A7" s="1568" t="s">
        <v>1097</v>
      </c>
      <c r="B7" s="1569">
        <f>C7+F7</f>
        <v>0</v>
      </c>
      <c r="C7" s="1569">
        <f>SUM(D7:E7)</f>
        <v>0</v>
      </c>
      <c r="D7" s="1570">
        <v>0</v>
      </c>
      <c r="E7" s="1570">
        <v>0</v>
      </c>
      <c r="F7" s="1571">
        <v>0</v>
      </c>
    </row>
    <row r="8" spans="1:7" s="130" customFormat="1" ht="64.95" customHeight="1">
      <c r="A8" s="1568" t="s">
        <v>1103</v>
      </c>
      <c r="B8" s="1569">
        <f t="shared" ref="B8:B10" si="0">C8+F8</f>
        <v>0</v>
      </c>
      <c r="C8" s="1569">
        <f t="shared" ref="C8:C10" si="1">SUM(D8:E8)</f>
        <v>0</v>
      </c>
      <c r="D8" s="1570">
        <v>0</v>
      </c>
      <c r="E8" s="1570">
        <v>0</v>
      </c>
      <c r="F8" s="1571">
        <v>0</v>
      </c>
    </row>
    <row r="9" spans="1:7" s="130" customFormat="1" ht="64.95" customHeight="1">
      <c r="A9" s="1568" t="s">
        <v>1104</v>
      </c>
      <c r="B9" s="1569">
        <f t="shared" si="0"/>
        <v>0</v>
      </c>
      <c r="C9" s="1569">
        <f t="shared" si="1"/>
        <v>0</v>
      </c>
      <c r="D9" s="1570">
        <v>0</v>
      </c>
      <c r="E9" s="1570">
        <v>0</v>
      </c>
      <c r="F9" s="1571">
        <v>0</v>
      </c>
    </row>
    <row r="10" spans="1:7" s="130" customFormat="1" ht="64.95" customHeight="1">
      <c r="A10" s="1568" t="s">
        <v>1105</v>
      </c>
      <c r="B10" s="1569">
        <f t="shared" si="0"/>
        <v>0</v>
      </c>
      <c r="C10" s="1569">
        <f t="shared" si="1"/>
        <v>0</v>
      </c>
      <c r="D10" s="1570">
        <v>0</v>
      </c>
      <c r="E10" s="1570">
        <v>0</v>
      </c>
      <c r="F10" s="1571">
        <v>0</v>
      </c>
    </row>
    <row r="11" spans="1:7" ht="30" customHeight="1">
      <c r="A11" s="135" t="s">
        <v>966</v>
      </c>
      <c r="B11" s="135" t="s">
        <v>1106</v>
      </c>
      <c r="C11" s="136" t="s">
        <v>1107</v>
      </c>
      <c r="D11" s="131" t="s">
        <v>1108</v>
      </c>
      <c r="E11" s="1869"/>
      <c r="F11" s="1869"/>
    </row>
    <row r="12" spans="1:7" ht="27" customHeight="1">
      <c r="C12" s="135" t="s">
        <v>1109</v>
      </c>
      <c r="D12" s="137"/>
      <c r="E12" s="1879" t="s">
        <v>2265</v>
      </c>
      <c r="F12" s="1879"/>
    </row>
    <row r="13" spans="1:7">
      <c r="A13" s="138"/>
      <c r="C13" s="139"/>
    </row>
    <row r="14" spans="1:7" ht="21.75" customHeight="1">
      <c r="A14" s="131" t="s">
        <v>1110</v>
      </c>
      <c r="C14" s="139"/>
      <c r="E14" s="1870"/>
      <c r="F14" s="1870"/>
    </row>
    <row r="15" spans="1:7" ht="18.600000000000001" customHeight="1">
      <c r="A15" s="1871" t="s">
        <v>1111</v>
      </c>
      <c r="B15" s="1872"/>
      <c r="C15" s="1872"/>
      <c r="D15" s="1872"/>
      <c r="E15" s="1872"/>
      <c r="F15" s="1872"/>
    </row>
    <row r="16" spans="1:7" ht="18.600000000000001" customHeight="1">
      <c r="A16" s="138" t="s">
        <v>1112</v>
      </c>
      <c r="B16" s="140"/>
      <c r="C16" s="140"/>
      <c r="D16" s="140"/>
      <c r="E16" s="140"/>
      <c r="F16" s="140"/>
    </row>
    <row r="17" spans="1:6" ht="18.600000000000001" customHeight="1">
      <c r="A17" s="138" t="s">
        <v>1113</v>
      </c>
      <c r="B17" s="140"/>
      <c r="C17" s="140"/>
      <c r="D17" s="140"/>
      <c r="E17" s="140"/>
      <c r="F17" s="140" t="s">
        <v>876</v>
      </c>
    </row>
    <row r="18" spans="1:6" s="141" customFormat="1" ht="20.100000000000001" customHeight="1">
      <c r="D18" s="142"/>
      <c r="E18" s="142"/>
      <c r="F18" s="142"/>
    </row>
    <row r="19" spans="1:6" s="135" customFormat="1" ht="24.6">
      <c r="A19" s="143"/>
      <c r="B19" s="143"/>
      <c r="C19" s="143"/>
      <c r="D19" s="144"/>
      <c r="E19" s="144"/>
      <c r="F19" s="144"/>
    </row>
    <row r="20" spans="1:6" s="135" customFormat="1" ht="24.6">
      <c r="A20" s="143"/>
      <c r="B20" s="143"/>
      <c r="C20" s="143"/>
      <c r="D20" s="144"/>
      <c r="E20" s="144"/>
      <c r="F20" s="144"/>
    </row>
    <row r="21" spans="1:6" s="135" customFormat="1" ht="24.6">
      <c r="A21" s="143"/>
      <c r="B21" s="143"/>
      <c r="D21" s="144"/>
      <c r="E21" s="144"/>
      <c r="F21" s="144"/>
    </row>
    <row r="22" spans="1:6" s="135" customFormat="1" ht="24.6">
      <c r="A22" s="143"/>
      <c r="B22" s="143"/>
      <c r="C22" s="143"/>
      <c r="D22" s="144"/>
      <c r="E22" s="144"/>
      <c r="F22" s="144"/>
    </row>
    <row r="23" spans="1:6" s="135" customFormat="1" ht="24.6">
      <c r="A23" s="143"/>
      <c r="B23" s="143"/>
      <c r="C23" s="143"/>
      <c r="D23" s="144"/>
      <c r="E23" s="144"/>
      <c r="F23" s="144"/>
    </row>
    <row r="24" spans="1:6" s="135" customFormat="1" ht="24.6">
      <c r="A24" s="143"/>
      <c r="B24" s="143"/>
      <c r="C24" s="143"/>
      <c r="D24" s="144"/>
      <c r="E24" s="144"/>
      <c r="F24" s="144"/>
    </row>
    <row r="25" spans="1:6" s="135" customFormat="1" ht="24.6">
      <c r="A25" s="143"/>
      <c r="B25" s="143"/>
      <c r="C25" s="143"/>
      <c r="D25" s="144"/>
      <c r="E25" s="144"/>
      <c r="F25" s="144"/>
    </row>
    <row r="26" spans="1:6" s="135" customFormat="1" ht="24.6">
      <c r="A26" s="143"/>
      <c r="B26" s="143"/>
      <c r="C26" s="143"/>
      <c r="D26" s="144"/>
      <c r="E26" s="144"/>
      <c r="F26" s="144"/>
    </row>
    <row r="27" spans="1:6" s="135" customFormat="1" ht="24.6">
      <c r="A27" s="143"/>
      <c r="B27" s="143"/>
      <c r="C27" s="143"/>
      <c r="D27" s="144"/>
      <c r="E27" s="144"/>
      <c r="F27" s="144"/>
    </row>
    <row r="28" spans="1:6" s="135" customFormat="1" ht="24.6">
      <c r="A28" s="143"/>
      <c r="B28" s="143"/>
      <c r="C28" s="143"/>
      <c r="D28" s="144"/>
      <c r="E28" s="144"/>
      <c r="F28" s="144"/>
    </row>
    <row r="29" spans="1:6" s="135" customFormat="1" ht="24.6">
      <c r="A29" s="143"/>
      <c r="B29" s="143"/>
      <c r="C29" s="143"/>
      <c r="D29" s="144"/>
      <c r="E29" s="144"/>
      <c r="F29" s="144"/>
    </row>
    <row r="30" spans="1:6" s="135" customFormat="1" ht="24.6">
      <c r="A30" s="143"/>
      <c r="B30" s="143"/>
      <c r="C30" s="143"/>
      <c r="D30" s="144"/>
      <c r="E30" s="144"/>
      <c r="F30" s="144"/>
    </row>
    <row r="31" spans="1:6" s="135" customFormat="1" ht="24.6">
      <c r="A31" s="143"/>
      <c r="B31" s="143"/>
      <c r="C31" s="143"/>
      <c r="D31" s="144"/>
      <c r="E31" s="144"/>
      <c r="F31" s="144"/>
    </row>
    <row r="32" spans="1:6" s="135" customFormat="1" ht="24.6">
      <c r="A32" s="143"/>
      <c r="B32" s="143"/>
      <c r="C32" s="143"/>
      <c r="D32" s="144"/>
      <c r="E32" s="144"/>
      <c r="F32" s="144"/>
    </row>
    <row r="33" spans="1:6" s="135" customFormat="1" ht="24.6">
      <c r="A33" s="143"/>
      <c r="B33" s="143"/>
      <c r="C33" s="143"/>
      <c r="D33" s="144"/>
      <c r="E33" s="144"/>
      <c r="F33" s="144"/>
    </row>
    <row r="34" spans="1:6" s="135" customFormat="1" ht="24.6">
      <c r="A34" s="143"/>
      <c r="B34" s="143"/>
      <c r="C34" s="143"/>
      <c r="D34" s="144"/>
      <c r="E34" s="144"/>
      <c r="F34" s="144"/>
    </row>
    <row r="35" spans="1:6" s="135" customFormat="1" ht="24.6">
      <c r="A35" s="143"/>
      <c r="B35" s="143"/>
      <c r="C35" s="143"/>
      <c r="D35" s="144"/>
      <c r="E35" s="144"/>
      <c r="F35" s="144"/>
    </row>
    <row r="36" spans="1:6" s="135" customFormat="1" ht="24.6">
      <c r="A36" s="143"/>
      <c r="B36" s="143"/>
      <c r="C36" s="143"/>
      <c r="D36" s="144"/>
      <c r="E36" s="144"/>
      <c r="F36" s="144"/>
    </row>
    <row r="37" spans="1:6" s="135" customFormat="1" ht="24.6">
      <c r="A37" s="143"/>
      <c r="B37" s="143"/>
      <c r="C37" s="143"/>
      <c r="D37" s="144"/>
      <c r="E37" s="144"/>
      <c r="F37" s="144"/>
    </row>
    <row r="38" spans="1:6" s="135" customFormat="1" ht="24.6">
      <c r="A38" s="143"/>
      <c r="B38" s="143"/>
      <c r="C38" s="143"/>
      <c r="D38" s="144"/>
      <c r="E38" s="144"/>
      <c r="F38" s="144"/>
    </row>
    <row r="39" spans="1:6" s="135" customFormat="1" ht="24.6">
      <c r="A39" s="143"/>
      <c r="B39" s="143"/>
      <c r="C39" s="143"/>
      <c r="D39" s="144"/>
      <c r="E39" s="144"/>
      <c r="F39" s="144"/>
    </row>
    <row r="40" spans="1:6" s="135" customFormat="1" ht="24.6">
      <c r="A40" s="143"/>
      <c r="B40" s="143"/>
      <c r="C40" s="143"/>
      <c r="D40" s="144"/>
      <c r="E40" s="144"/>
      <c r="F40" s="144"/>
    </row>
    <row r="41" spans="1:6" s="135" customFormat="1" ht="24.6">
      <c r="A41" s="143"/>
      <c r="B41" s="143"/>
      <c r="C41" s="143"/>
      <c r="D41" s="144"/>
      <c r="E41" s="144"/>
      <c r="F41" s="144"/>
    </row>
    <row r="42" spans="1:6" s="135" customFormat="1" ht="24.6">
      <c r="A42" s="143"/>
      <c r="B42" s="143"/>
      <c r="C42" s="143"/>
      <c r="D42" s="144"/>
      <c r="E42" s="144"/>
      <c r="F42" s="144"/>
    </row>
    <row r="43" spans="1:6" s="135" customFormat="1" ht="24.6">
      <c r="A43" s="143"/>
      <c r="B43" s="143"/>
      <c r="C43" s="143"/>
      <c r="D43" s="144"/>
      <c r="E43" s="144"/>
      <c r="F43" s="144"/>
    </row>
    <row r="44" spans="1:6" s="135" customFormat="1" ht="24.6">
      <c r="A44" s="143"/>
      <c r="B44" s="143"/>
      <c r="C44" s="143"/>
      <c r="D44" s="144"/>
      <c r="E44" s="144"/>
      <c r="F44" s="144"/>
    </row>
    <row r="45" spans="1:6" s="135" customFormat="1" ht="24.6">
      <c r="A45" s="143"/>
      <c r="B45" s="143"/>
      <c r="C45" s="143"/>
      <c r="D45" s="144"/>
      <c r="E45" s="144"/>
      <c r="F45" s="144"/>
    </row>
    <row r="46" spans="1:6" s="135" customFormat="1" ht="24.6">
      <c r="A46" s="143"/>
      <c r="B46" s="143"/>
      <c r="C46" s="143"/>
      <c r="D46" s="144"/>
      <c r="E46" s="144"/>
      <c r="F46" s="144"/>
    </row>
    <row r="47" spans="1:6" s="135" customFormat="1" ht="24.6">
      <c r="A47" s="143"/>
      <c r="B47" s="143"/>
      <c r="C47" s="143"/>
      <c r="D47" s="144"/>
      <c r="E47" s="144"/>
      <c r="F47" s="144"/>
    </row>
    <row r="48" spans="1:6" s="135" customFormat="1" ht="24.6">
      <c r="A48" s="143"/>
      <c r="B48" s="143"/>
      <c r="C48" s="143"/>
      <c r="D48" s="144"/>
      <c r="E48" s="144"/>
      <c r="F48" s="144"/>
    </row>
    <row r="49" spans="1:6" s="135" customFormat="1" ht="24.6">
      <c r="A49" s="143"/>
      <c r="B49" s="143"/>
      <c r="C49" s="143"/>
      <c r="D49" s="144"/>
      <c r="E49" s="144"/>
      <c r="F49" s="144"/>
    </row>
    <row r="50" spans="1:6" s="135" customFormat="1" ht="24.6">
      <c r="A50" s="143"/>
      <c r="B50" s="143"/>
      <c r="C50" s="143"/>
      <c r="D50" s="144"/>
      <c r="E50" s="144"/>
      <c r="F50" s="144"/>
    </row>
    <row r="51" spans="1:6" s="135" customFormat="1" ht="24.6">
      <c r="A51" s="143"/>
      <c r="B51" s="143"/>
      <c r="C51" s="143"/>
      <c r="D51" s="144"/>
      <c r="E51" s="144"/>
      <c r="F51" s="144"/>
    </row>
    <row r="52" spans="1:6" ht="24.6">
      <c r="A52" s="145"/>
      <c r="B52" s="145"/>
      <c r="C52" s="145"/>
      <c r="D52" s="146"/>
      <c r="E52" s="146"/>
      <c r="F52" s="146"/>
    </row>
    <row r="53" spans="1:6" ht="24.6">
      <c r="A53" s="145"/>
      <c r="B53" s="145"/>
      <c r="C53" s="145"/>
      <c r="D53" s="146"/>
      <c r="E53" s="146"/>
      <c r="F53" s="146"/>
    </row>
    <row r="54" spans="1:6" ht="24.6">
      <c r="A54" s="145"/>
      <c r="B54" s="145"/>
      <c r="C54" s="145"/>
      <c r="D54" s="146"/>
      <c r="E54" s="146"/>
      <c r="F54" s="146"/>
    </row>
    <row r="55" spans="1:6" ht="24.6">
      <c r="A55" s="145"/>
      <c r="B55" s="145"/>
      <c r="C55" s="145"/>
      <c r="D55" s="146"/>
      <c r="E55" s="146"/>
      <c r="F55" s="146"/>
    </row>
    <row r="56" spans="1:6" ht="24.6">
      <c r="A56" s="145"/>
      <c r="B56" s="145"/>
      <c r="C56" s="145"/>
      <c r="D56" s="146"/>
      <c r="E56" s="146"/>
      <c r="F56" s="146"/>
    </row>
    <row r="57" spans="1:6" ht="24.6">
      <c r="A57" s="145"/>
      <c r="B57" s="145"/>
      <c r="C57" s="145"/>
      <c r="D57" s="146"/>
      <c r="E57" s="146"/>
      <c r="F57" s="146"/>
    </row>
    <row r="58" spans="1:6" ht="24.6">
      <c r="A58" s="145"/>
      <c r="B58" s="145"/>
      <c r="C58" s="145"/>
      <c r="D58" s="146"/>
      <c r="E58" s="146"/>
      <c r="F58" s="146"/>
    </row>
    <row r="59" spans="1:6" ht="24.6">
      <c r="A59" s="145"/>
      <c r="B59" s="145"/>
      <c r="C59" s="145"/>
      <c r="D59" s="146"/>
      <c r="E59" s="146"/>
      <c r="F59" s="146"/>
    </row>
    <row r="60" spans="1:6" ht="24.6">
      <c r="A60" s="145"/>
      <c r="B60" s="145"/>
      <c r="C60" s="145"/>
      <c r="D60" s="146"/>
      <c r="E60" s="146"/>
      <c r="F60" s="146"/>
    </row>
    <row r="61" spans="1:6" ht="24.6">
      <c r="A61" s="145"/>
      <c r="B61" s="145"/>
      <c r="C61" s="145"/>
      <c r="D61" s="146"/>
      <c r="E61" s="146"/>
      <c r="F61" s="146"/>
    </row>
    <row r="62" spans="1:6" ht="24.6">
      <c r="A62" s="145"/>
      <c r="B62" s="145"/>
      <c r="C62" s="145"/>
      <c r="D62" s="146"/>
      <c r="E62" s="146"/>
      <c r="F62" s="146"/>
    </row>
    <row r="63" spans="1:6" ht="24.6">
      <c r="A63" s="145"/>
      <c r="B63" s="145"/>
      <c r="C63" s="145"/>
      <c r="D63" s="146"/>
      <c r="E63" s="146"/>
      <c r="F63" s="146"/>
    </row>
    <row r="64" spans="1:6" ht="24.6">
      <c r="A64" s="145"/>
      <c r="B64" s="145"/>
      <c r="C64" s="145"/>
      <c r="D64" s="146"/>
      <c r="E64" s="146"/>
      <c r="F64" s="146"/>
    </row>
    <row r="65" spans="1:6" ht="24.6">
      <c r="A65" s="145"/>
      <c r="B65" s="145"/>
      <c r="C65" s="145"/>
      <c r="D65" s="146"/>
      <c r="E65" s="146"/>
      <c r="F65" s="146"/>
    </row>
    <row r="66" spans="1:6" ht="24.6">
      <c r="A66" s="145"/>
      <c r="B66" s="145"/>
      <c r="C66" s="145"/>
      <c r="D66" s="146"/>
      <c r="E66" s="146"/>
      <c r="F66" s="146"/>
    </row>
    <row r="67" spans="1:6" ht="24.6">
      <c r="A67" s="145"/>
      <c r="B67" s="145"/>
      <c r="C67" s="145"/>
      <c r="D67" s="146"/>
      <c r="E67" s="146"/>
      <c r="F67" s="146"/>
    </row>
    <row r="68" spans="1:6" ht="24.6">
      <c r="A68" s="145"/>
      <c r="B68" s="145"/>
      <c r="C68" s="145"/>
      <c r="D68" s="146"/>
      <c r="E68" s="146"/>
      <c r="F68" s="146"/>
    </row>
    <row r="69" spans="1:6" ht="24.6">
      <c r="A69" s="145"/>
      <c r="B69" s="145"/>
      <c r="C69" s="145"/>
      <c r="D69" s="146"/>
      <c r="E69" s="146"/>
      <c r="F69" s="146"/>
    </row>
    <row r="70" spans="1:6" ht="24.6">
      <c r="A70" s="145"/>
      <c r="B70" s="145"/>
      <c r="C70" s="145"/>
      <c r="D70" s="146"/>
      <c r="E70" s="146"/>
      <c r="F70" s="146"/>
    </row>
    <row r="71" spans="1:6" ht="24.6">
      <c r="A71" s="145"/>
      <c r="B71" s="145"/>
      <c r="C71" s="145"/>
      <c r="D71" s="146"/>
      <c r="E71" s="146"/>
      <c r="F71" s="146"/>
    </row>
    <row r="72" spans="1:6" ht="24.6">
      <c r="A72" s="145"/>
      <c r="B72" s="145"/>
      <c r="C72" s="145"/>
      <c r="D72" s="146"/>
      <c r="E72" s="146"/>
      <c r="F72" s="146"/>
    </row>
    <row r="73" spans="1:6" ht="24.6">
      <c r="A73" s="145"/>
      <c r="B73" s="145"/>
      <c r="C73" s="145"/>
      <c r="D73" s="146"/>
      <c r="E73" s="146"/>
      <c r="F73" s="146"/>
    </row>
    <row r="74" spans="1:6" ht="24.6">
      <c r="A74" s="145"/>
      <c r="B74" s="145"/>
      <c r="C74" s="145"/>
      <c r="D74" s="146"/>
      <c r="E74" s="146"/>
      <c r="F74" s="146"/>
    </row>
    <row r="75" spans="1:6" ht="24.6">
      <c r="A75" s="145"/>
      <c r="B75" s="145"/>
      <c r="C75" s="145"/>
      <c r="D75" s="146"/>
      <c r="E75" s="146"/>
      <c r="F75" s="146"/>
    </row>
    <row r="76" spans="1:6" ht="24.6">
      <c r="A76" s="145"/>
      <c r="B76" s="145"/>
      <c r="C76" s="145"/>
      <c r="D76" s="146"/>
      <c r="E76" s="146"/>
      <c r="F76" s="146"/>
    </row>
    <row r="77" spans="1:6" ht="24.6">
      <c r="A77" s="145"/>
      <c r="B77" s="145"/>
      <c r="C77" s="145"/>
      <c r="D77" s="146"/>
      <c r="E77" s="146"/>
      <c r="F77" s="146"/>
    </row>
    <row r="78" spans="1:6" ht="24.6">
      <c r="A78" s="145"/>
      <c r="B78" s="145"/>
      <c r="C78" s="145"/>
      <c r="D78" s="146"/>
      <c r="E78" s="146"/>
      <c r="F78" s="146"/>
    </row>
    <row r="79" spans="1:6" ht="24.6">
      <c r="A79" s="145"/>
      <c r="B79" s="145"/>
      <c r="C79" s="145"/>
      <c r="D79" s="146"/>
      <c r="E79" s="146"/>
      <c r="F79" s="146"/>
    </row>
    <row r="80" spans="1:6" ht="24.6">
      <c r="A80" s="145"/>
      <c r="B80" s="145"/>
      <c r="C80" s="145"/>
      <c r="D80" s="146"/>
      <c r="E80" s="146"/>
      <c r="F80" s="146"/>
    </row>
    <row r="81" spans="1:6" ht="24.6">
      <c r="A81" s="145"/>
      <c r="B81" s="145"/>
      <c r="C81" s="145"/>
      <c r="D81" s="146"/>
      <c r="E81" s="146"/>
      <c r="F81" s="146"/>
    </row>
    <row r="82" spans="1:6" ht="24.6">
      <c r="A82" s="145"/>
      <c r="B82" s="145"/>
      <c r="C82" s="145"/>
      <c r="D82" s="146"/>
      <c r="E82" s="146"/>
      <c r="F82" s="146"/>
    </row>
    <row r="83" spans="1:6" ht="24.6">
      <c r="A83" s="145"/>
      <c r="B83" s="145"/>
      <c r="C83" s="145"/>
      <c r="D83" s="146"/>
      <c r="E83" s="146"/>
      <c r="F83" s="146"/>
    </row>
    <row r="84" spans="1:6" ht="24.6">
      <c r="A84" s="145"/>
      <c r="B84" s="145"/>
      <c r="C84" s="145"/>
      <c r="D84" s="146"/>
      <c r="E84" s="146"/>
      <c r="F84" s="146"/>
    </row>
    <row r="85" spans="1:6" ht="24.6">
      <c r="A85" s="145"/>
      <c r="B85" s="145"/>
      <c r="C85" s="145"/>
      <c r="D85" s="146"/>
      <c r="E85" s="146"/>
      <c r="F85" s="146"/>
    </row>
    <row r="86" spans="1:6" ht="24.6">
      <c r="A86" s="145"/>
      <c r="B86" s="145"/>
      <c r="C86" s="145"/>
      <c r="D86" s="146"/>
      <c r="E86" s="146"/>
      <c r="F86" s="146"/>
    </row>
    <row r="87" spans="1:6" ht="24.6">
      <c r="A87" s="145"/>
      <c r="B87" s="145"/>
      <c r="C87" s="145"/>
      <c r="D87" s="146"/>
      <c r="E87" s="146"/>
      <c r="F87" s="146"/>
    </row>
    <row r="88" spans="1:6" ht="24.6">
      <c r="A88" s="145"/>
      <c r="B88" s="145"/>
      <c r="C88" s="145"/>
      <c r="D88" s="146"/>
      <c r="E88" s="146"/>
      <c r="F88" s="146"/>
    </row>
    <row r="89" spans="1:6" ht="24.6">
      <c r="A89" s="145"/>
      <c r="B89" s="145"/>
      <c r="C89" s="145"/>
      <c r="D89" s="146"/>
      <c r="E89" s="146"/>
      <c r="F89" s="146"/>
    </row>
    <row r="90" spans="1:6" ht="24.6">
      <c r="A90" s="145"/>
      <c r="B90" s="145"/>
      <c r="C90" s="145"/>
      <c r="D90" s="146"/>
      <c r="E90" s="146"/>
      <c r="F90" s="146"/>
    </row>
    <row r="91" spans="1:6" ht="24.6">
      <c r="A91" s="145"/>
      <c r="B91" s="145"/>
      <c r="C91" s="145"/>
      <c r="D91" s="146"/>
      <c r="E91" s="146"/>
      <c r="F91" s="146"/>
    </row>
    <row r="92" spans="1:6" ht="24.6">
      <c r="A92" s="145"/>
      <c r="B92" s="145"/>
      <c r="C92" s="145"/>
      <c r="D92" s="146"/>
      <c r="E92" s="146"/>
      <c r="F92" s="146"/>
    </row>
    <row r="93" spans="1:6" ht="24.6">
      <c r="A93" s="145"/>
      <c r="B93" s="145"/>
      <c r="C93" s="145"/>
      <c r="D93" s="146"/>
      <c r="E93" s="146"/>
      <c r="F93" s="146"/>
    </row>
    <row r="94" spans="1:6" ht="24.6">
      <c r="A94" s="145"/>
      <c r="B94" s="145"/>
      <c r="C94" s="145"/>
      <c r="D94" s="146"/>
      <c r="E94" s="146"/>
      <c r="F94" s="146"/>
    </row>
    <row r="95" spans="1:6" ht="24.6">
      <c r="A95" s="145"/>
      <c r="B95" s="145"/>
      <c r="C95" s="145"/>
      <c r="D95" s="146"/>
      <c r="E95" s="146"/>
      <c r="F95" s="146"/>
    </row>
    <row r="96" spans="1:6" ht="24.6">
      <c r="A96" s="145"/>
      <c r="B96" s="145"/>
      <c r="C96" s="145"/>
      <c r="D96" s="146"/>
      <c r="E96" s="146"/>
      <c r="F96" s="146"/>
    </row>
    <row r="97" spans="1:6" ht="24.6">
      <c r="A97" s="145"/>
      <c r="B97" s="145"/>
      <c r="C97" s="145"/>
      <c r="D97" s="146"/>
      <c r="E97" s="146"/>
      <c r="F97" s="146"/>
    </row>
    <row r="98" spans="1:6" ht="24.6">
      <c r="A98" s="145"/>
      <c r="B98" s="145"/>
      <c r="C98" s="145"/>
      <c r="D98" s="146"/>
      <c r="E98" s="146"/>
      <c r="F98" s="146"/>
    </row>
    <row r="99" spans="1:6" ht="24.6">
      <c r="A99" s="145"/>
      <c r="B99" s="145"/>
      <c r="C99" s="145"/>
      <c r="D99" s="146"/>
      <c r="E99" s="146"/>
      <c r="F99" s="146"/>
    </row>
    <row r="100" spans="1:6" ht="24.6">
      <c r="A100" s="145"/>
      <c r="B100" s="145"/>
      <c r="C100" s="145"/>
      <c r="D100" s="146"/>
      <c r="E100" s="146"/>
      <c r="F100" s="146"/>
    </row>
    <row r="101" spans="1:6" ht="24.6">
      <c r="A101" s="145"/>
      <c r="B101" s="145"/>
      <c r="C101" s="145"/>
      <c r="D101" s="146"/>
      <c r="E101" s="146"/>
      <c r="F101" s="146"/>
    </row>
    <row r="102" spans="1:6" ht="24.6">
      <c r="A102" s="145"/>
      <c r="B102" s="145"/>
      <c r="C102" s="145"/>
      <c r="D102" s="146"/>
      <c r="E102" s="146"/>
      <c r="F102" s="146"/>
    </row>
    <row r="103" spans="1:6" ht="24.6">
      <c r="A103" s="145"/>
      <c r="B103" s="145"/>
      <c r="C103" s="145"/>
      <c r="D103" s="146"/>
      <c r="E103" s="146"/>
      <c r="F103" s="146"/>
    </row>
    <row r="104" spans="1:6" ht="24.6">
      <c r="A104" s="145"/>
      <c r="B104" s="145"/>
      <c r="C104" s="145"/>
      <c r="D104" s="146"/>
      <c r="E104" s="146"/>
      <c r="F104" s="146"/>
    </row>
    <row r="105" spans="1:6" ht="24.6">
      <c r="A105" s="145"/>
      <c r="B105" s="145"/>
      <c r="C105" s="145"/>
      <c r="D105" s="146"/>
      <c r="E105" s="146"/>
      <c r="F105" s="146"/>
    </row>
    <row r="106" spans="1:6" ht="24.6">
      <c r="A106" s="145"/>
      <c r="B106" s="145"/>
      <c r="C106" s="145"/>
      <c r="D106" s="146"/>
      <c r="E106" s="146"/>
      <c r="F106" s="146"/>
    </row>
    <row r="107" spans="1:6" ht="24.6">
      <c r="A107" s="145"/>
      <c r="B107" s="145"/>
      <c r="C107" s="145"/>
      <c r="D107" s="146"/>
      <c r="E107" s="146"/>
      <c r="F107" s="146"/>
    </row>
    <row r="108" spans="1:6" ht="24.6">
      <c r="A108" s="145"/>
      <c r="B108" s="145"/>
      <c r="C108" s="145"/>
      <c r="D108" s="146"/>
      <c r="E108" s="146"/>
      <c r="F108" s="146"/>
    </row>
    <row r="109" spans="1:6" ht="24.6">
      <c r="A109" s="145"/>
      <c r="B109" s="145"/>
      <c r="C109" s="145"/>
      <c r="D109" s="146"/>
      <c r="E109" s="146"/>
      <c r="F109" s="146"/>
    </row>
    <row r="110" spans="1:6" ht="24.6">
      <c r="A110" s="145"/>
      <c r="B110" s="145"/>
      <c r="C110" s="145"/>
      <c r="D110" s="146"/>
      <c r="E110" s="146"/>
      <c r="F110" s="146"/>
    </row>
    <row r="111" spans="1:6" ht="24.6">
      <c r="A111" s="145"/>
      <c r="B111" s="145"/>
      <c r="C111" s="145"/>
      <c r="D111" s="146"/>
      <c r="E111" s="146"/>
      <c r="F111" s="146"/>
    </row>
    <row r="112" spans="1:6" ht="24.6">
      <c r="A112" s="145"/>
      <c r="B112" s="145"/>
      <c r="C112" s="145"/>
      <c r="D112" s="146"/>
      <c r="E112" s="146"/>
      <c r="F112" s="146"/>
    </row>
    <row r="113" spans="1:6" ht="24.6">
      <c r="A113" s="145"/>
      <c r="B113" s="145"/>
      <c r="C113" s="145"/>
      <c r="D113" s="146"/>
      <c r="E113" s="146"/>
      <c r="F113" s="146"/>
    </row>
    <row r="114" spans="1:6" ht="24.6">
      <c r="A114" s="145"/>
      <c r="B114" s="145"/>
      <c r="C114" s="145"/>
      <c r="D114" s="146"/>
      <c r="E114" s="146"/>
      <c r="F114" s="146"/>
    </row>
    <row r="115" spans="1:6" ht="24.6">
      <c r="A115" s="145"/>
      <c r="B115" s="145"/>
      <c r="C115" s="145"/>
      <c r="D115" s="146"/>
      <c r="E115" s="146"/>
      <c r="F115" s="146"/>
    </row>
    <row r="116" spans="1:6" ht="24.6">
      <c r="A116" s="145"/>
      <c r="B116" s="145"/>
      <c r="C116" s="145"/>
      <c r="D116" s="146"/>
      <c r="E116" s="146"/>
      <c r="F116" s="146"/>
    </row>
    <row r="117" spans="1:6" ht="24.6">
      <c r="A117" s="145"/>
      <c r="B117" s="145"/>
      <c r="C117" s="145"/>
      <c r="D117" s="146"/>
      <c r="E117" s="146"/>
      <c r="F117" s="146"/>
    </row>
    <row r="118" spans="1:6" ht="24.6">
      <c r="A118" s="145"/>
      <c r="B118" s="145"/>
      <c r="C118" s="145"/>
      <c r="D118" s="146"/>
      <c r="E118" s="146"/>
      <c r="F118" s="146"/>
    </row>
    <row r="119" spans="1:6" ht="24.6">
      <c r="A119" s="145"/>
      <c r="B119" s="145"/>
      <c r="C119" s="145"/>
      <c r="D119" s="146"/>
      <c r="E119" s="146"/>
      <c r="F119" s="146"/>
    </row>
    <row r="120" spans="1:6" ht="24.6">
      <c r="A120" s="145"/>
      <c r="B120" s="145"/>
      <c r="C120" s="145"/>
      <c r="D120" s="146"/>
      <c r="E120" s="146"/>
      <c r="F120" s="146"/>
    </row>
    <row r="121" spans="1:6" ht="24.6">
      <c r="A121" s="145"/>
      <c r="B121" s="145"/>
      <c r="C121" s="145"/>
      <c r="D121" s="146"/>
      <c r="E121" s="146"/>
      <c r="F121" s="146"/>
    </row>
    <row r="122" spans="1:6" ht="24.6">
      <c r="A122" s="145"/>
      <c r="B122" s="145"/>
      <c r="C122" s="145"/>
      <c r="D122" s="146"/>
      <c r="E122" s="146"/>
      <c r="F122" s="146"/>
    </row>
    <row r="123" spans="1:6" ht="24.6">
      <c r="A123" s="145"/>
      <c r="B123" s="145"/>
      <c r="C123" s="145"/>
      <c r="D123" s="146"/>
      <c r="E123" s="146"/>
      <c r="F123" s="146"/>
    </row>
    <row r="124" spans="1:6" ht="24.6">
      <c r="A124" s="145"/>
      <c r="B124" s="145"/>
      <c r="C124" s="145"/>
      <c r="D124" s="146"/>
      <c r="E124" s="146"/>
      <c r="F124" s="146"/>
    </row>
    <row r="125" spans="1:6" ht="24.6">
      <c r="A125" s="145"/>
      <c r="B125" s="145"/>
      <c r="C125" s="145"/>
      <c r="D125" s="146"/>
      <c r="E125" s="146"/>
      <c r="F125" s="146"/>
    </row>
    <row r="126" spans="1:6" ht="24.6">
      <c r="A126" s="145"/>
      <c r="B126" s="145"/>
      <c r="C126" s="145"/>
      <c r="D126" s="146"/>
      <c r="E126" s="146"/>
      <c r="F126" s="146"/>
    </row>
    <row r="127" spans="1:6" ht="24.6">
      <c r="A127" s="145"/>
      <c r="B127" s="145"/>
      <c r="C127" s="145"/>
      <c r="D127" s="146"/>
      <c r="E127" s="146"/>
      <c r="F127" s="146"/>
    </row>
    <row r="128" spans="1:6" ht="24.6">
      <c r="A128" s="145"/>
      <c r="B128" s="145"/>
      <c r="C128" s="145"/>
      <c r="D128" s="146"/>
      <c r="E128" s="146"/>
      <c r="F128" s="146"/>
    </row>
    <row r="129" spans="1:6" ht="24.6">
      <c r="A129" s="145"/>
      <c r="B129" s="145"/>
      <c r="C129" s="145"/>
      <c r="D129" s="146"/>
      <c r="E129" s="146"/>
      <c r="F129" s="146"/>
    </row>
    <row r="130" spans="1:6" ht="24.6">
      <c r="A130" s="145"/>
      <c r="B130" s="145"/>
      <c r="C130" s="145"/>
      <c r="D130" s="146"/>
      <c r="E130" s="146"/>
      <c r="F130" s="146"/>
    </row>
    <row r="131" spans="1:6" ht="24.6">
      <c r="A131" s="145"/>
      <c r="B131" s="145"/>
      <c r="C131" s="145"/>
      <c r="D131" s="146"/>
      <c r="E131" s="146"/>
      <c r="F131" s="146"/>
    </row>
    <row r="132" spans="1:6" ht="24.6">
      <c r="A132" s="145"/>
      <c r="B132" s="145"/>
      <c r="C132" s="145"/>
      <c r="D132" s="146"/>
      <c r="E132" s="146"/>
      <c r="F132" s="146"/>
    </row>
    <row r="133" spans="1:6" ht="24.6">
      <c r="A133" s="145"/>
      <c r="B133" s="145"/>
      <c r="C133" s="145"/>
      <c r="D133" s="146"/>
      <c r="E133" s="146"/>
      <c r="F133" s="146"/>
    </row>
    <row r="134" spans="1:6" ht="24.6">
      <c r="A134" s="145"/>
      <c r="B134" s="145"/>
      <c r="C134" s="145"/>
      <c r="D134" s="146"/>
      <c r="E134" s="146"/>
      <c r="F134" s="146"/>
    </row>
    <row r="135" spans="1:6" ht="24.6">
      <c r="A135" s="145"/>
      <c r="B135" s="145"/>
      <c r="C135" s="145"/>
      <c r="D135" s="146"/>
      <c r="E135" s="146"/>
      <c r="F135" s="146"/>
    </row>
    <row r="136" spans="1:6" ht="24.6">
      <c r="A136" s="145"/>
      <c r="B136" s="145"/>
      <c r="C136" s="145"/>
      <c r="D136" s="146"/>
      <c r="E136" s="146"/>
      <c r="F136" s="146"/>
    </row>
    <row r="137" spans="1:6" ht="24.6">
      <c r="A137" s="145"/>
      <c r="B137" s="145"/>
      <c r="C137" s="145"/>
      <c r="D137" s="146"/>
      <c r="E137" s="146"/>
      <c r="F137" s="146"/>
    </row>
    <row r="138" spans="1:6" ht="24.6">
      <c r="A138" s="145"/>
      <c r="B138" s="145"/>
      <c r="C138" s="145"/>
      <c r="D138" s="146"/>
      <c r="E138" s="146"/>
      <c r="F138" s="146"/>
    </row>
    <row r="139" spans="1:6" ht="24.6">
      <c r="A139" s="145"/>
      <c r="B139" s="145"/>
      <c r="C139" s="145"/>
      <c r="D139" s="146"/>
      <c r="E139" s="146"/>
      <c r="F139" s="146"/>
    </row>
    <row r="140" spans="1:6" ht="24.6">
      <c r="A140" s="145"/>
      <c r="B140" s="145"/>
      <c r="C140" s="145"/>
      <c r="D140" s="146"/>
      <c r="E140" s="146"/>
      <c r="F140" s="146"/>
    </row>
    <row r="141" spans="1:6" ht="24.6">
      <c r="A141" s="145"/>
      <c r="B141" s="145"/>
      <c r="C141" s="145"/>
      <c r="D141" s="146"/>
      <c r="E141" s="146"/>
      <c r="F141" s="146"/>
    </row>
    <row r="142" spans="1:6" ht="24.6">
      <c r="A142" s="145"/>
      <c r="B142" s="145"/>
      <c r="C142" s="145"/>
      <c r="D142" s="146"/>
      <c r="E142" s="146"/>
      <c r="F142" s="146"/>
    </row>
    <row r="143" spans="1:6" ht="24.6">
      <c r="A143" s="145"/>
      <c r="B143" s="145"/>
      <c r="C143" s="145"/>
      <c r="D143" s="146"/>
      <c r="E143" s="146"/>
      <c r="F143" s="146"/>
    </row>
    <row r="144" spans="1:6" ht="24.6">
      <c r="A144" s="145"/>
      <c r="B144" s="145"/>
      <c r="C144" s="145"/>
      <c r="D144" s="146"/>
      <c r="E144" s="146"/>
      <c r="F144" s="146"/>
    </row>
    <row r="145" spans="1:6" ht="24.6">
      <c r="A145" s="145"/>
      <c r="B145" s="145"/>
      <c r="C145" s="145"/>
      <c r="D145" s="146"/>
      <c r="E145" s="146"/>
      <c r="F145" s="146"/>
    </row>
    <row r="146" spans="1:6" ht="24.6">
      <c r="A146" s="145"/>
      <c r="B146" s="145"/>
      <c r="C146" s="145"/>
      <c r="D146" s="146"/>
      <c r="E146" s="146"/>
      <c r="F146" s="146"/>
    </row>
    <row r="147" spans="1:6" ht="24.6">
      <c r="A147" s="145"/>
      <c r="B147" s="145"/>
      <c r="C147" s="145"/>
      <c r="D147" s="146"/>
      <c r="E147" s="146"/>
      <c r="F147" s="146"/>
    </row>
    <row r="148" spans="1:6" ht="24.6">
      <c r="A148" s="145"/>
      <c r="B148" s="145"/>
      <c r="C148" s="145"/>
      <c r="D148" s="146"/>
      <c r="E148" s="146"/>
      <c r="F148" s="146"/>
    </row>
    <row r="149" spans="1:6" ht="24.6">
      <c r="A149" s="145"/>
      <c r="B149" s="145"/>
      <c r="C149" s="145"/>
      <c r="D149" s="146"/>
      <c r="E149" s="146"/>
      <c r="F149" s="146"/>
    </row>
    <row r="150" spans="1:6" ht="24.6">
      <c r="A150" s="145"/>
      <c r="B150" s="145"/>
      <c r="C150" s="145"/>
      <c r="D150" s="146"/>
      <c r="E150" s="146"/>
      <c r="F150" s="146"/>
    </row>
    <row r="151" spans="1:6" ht="24.6">
      <c r="A151" s="145"/>
      <c r="B151" s="145"/>
      <c r="C151" s="145"/>
      <c r="D151" s="146"/>
      <c r="E151" s="146"/>
      <c r="F151" s="146"/>
    </row>
    <row r="152" spans="1:6" ht="24.6">
      <c r="A152" s="145"/>
      <c r="B152" s="145"/>
      <c r="C152" s="145"/>
      <c r="D152" s="146"/>
      <c r="E152" s="146"/>
      <c r="F152" s="146"/>
    </row>
    <row r="153" spans="1:6" ht="24.6">
      <c r="A153" s="145"/>
      <c r="B153" s="145"/>
      <c r="C153" s="145"/>
      <c r="D153" s="146"/>
      <c r="E153" s="146"/>
      <c r="F153" s="146"/>
    </row>
    <row r="154" spans="1:6" ht="24.6">
      <c r="A154" s="145"/>
      <c r="B154" s="145"/>
      <c r="C154" s="145"/>
      <c r="D154" s="146"/>
      <c r="E154" s="146"/>
      <c r="F154" s="146"/>
    </row>
    <row r="155" spans="1:6" ht="24.6">
      <c r="A155" s="145"/>
      <c r="B155" s="145"/>
      <c r="C155" s="145"/>
      <c r="D155" s="146"/>
      <c r="E155" s="146"/>
      <c r="F155" s="146"/>
    </row>
    <row r="156" spans="1:6" ht="24.6">
      <c r="A156" s="145"/>
      <c r="B156" s="145"/>
      <c r="C156" s="145"/>
      <c r="D156" s="146"/>
      <c r="E156" s="146"/>
      <c r="F156" s="146"/>
    </row>
    <row r="157" spans="1:6" ht="24.6">
      <c r="A157" s="145"/>
      <c r="B157" s="145"/>
      <c r="C157" s="145"/>
      <c r="D157" s="146"/>
      <c r="E157" s="146"/>
      <c r="F157" s="146"/>
    </row>
    <row r="158" spans="1:6" ht="24.6">
      <c r="A158" s="145"/>
      <c r="B158" s="145"/>
      <c r="C158" s="145"/>
      <c r="D158" s="146"/>
      <c r="E158" s="146"/>
      <c r="F158" s="146"/>
    </row>
    <row r="159" spans="1:6" ht="24.6">
      <c r="A159" s="145"/>
      <c r="B159" s="145"/>
      <c r="C159" s="145"/>
      <c r="D159" s="146"/>
      <c r="E159" s="146"/>
      <c r="F159" s="146"/>
    </row>
    <row r="160" spans="1:6" ht="24.6">
      <c r="A160" s="145"/>
      <c r="B160" s="145"/>
      <c r="C160" s="145"/>
      <c r="D160" s="146"/>
      <c r="E160" s="146"/>
      <c r="F160" s="146"/>
    </row>
    <row r="161" spans="1:6" ht="24.6">
      <c r="A161" s="145"/>
      <c r="B161" s="145"/>
      <c r="C161" s="145"/>
      <c r="D161" s="146"/>
      <c r="E161" s="146"/>
      <c r="F161" s="146"/>
    </row>
    <row r="162" spans="1:6" ht="24.6">
      <c r="A162" s="145"/>
      <c r="B162" s="145"/>
      <c r="C162" s="145"/>
      <c r="D162" s="146"/>
      <c r="E162" s="146"/>
      <c r="F162" s="146"/>
    </row>
    <row r="163" spans="1:6" ht="24.6">
      <c r="A163" s="145"/>
      <c r="B163" s="145"/>
      <c r="C163" s="145"/>
      <c r="D163" s="146"/>
      <c r="E163" s="146"/>
      <c r="F163" s="146"/>
    </row>
    <row r="164" spans="1:6" ht="24.6">
      <c r="A164" s="145"/>
      <c r="B164" s="145"/>
      <c r="C164" s="145"/>
      <c r="D164" s="146"/>
      <c r="E164" s="146"/>
      <c r="F164" s="146"/>
    </row>
    <row r="165" spans="1:6" ht="24.6">
      <c r="A165" s="145"/>
      <c r="B165" s="145"/>
      <c r="C165" s="145"/>
      <c r="D165" s="146"/>
      <c r="E165" s="146"/>
      <c r="F165" s="146"/>
    </row>
    <row r="166" spans="1:6" ht="24.6">
      <c r="A166" s="145"/>
      <c r="B166" s="145"/>
      <c r="C166" s="145"/>
      <c r="D166" s="146"/>
      <c r="E166" s="146"/>
      <c r="F166" s="146"/>
    </row>
    <row r="167" spans="1:6" ht="24.6">
      <c r="A167" s="145"/>
      <c r="B167" s="145"/>
      <c r="C167" s="145"/>
      <c r="D167" s="146"/>
      <c r="E167" s="146"/>
      <c r="F167" s="146"/>
    </row>
    <row r="168" spans="1:6" ht="24.6">
      <c r="A168" s="145"/>
      <c r="B168" s="145"/>
      <c r="C168" s="145"/>
      <c r="D168" s="146"/>
      <c r="E168" s="146"/>
      <c r="F168" s="146"/>
    </row>
    <row r="169" spans="1:6" ht="24.6">
      <c r="A169" s="145"/>
      <c r="B169" s="145"/>
      <c r="C169" s="145"/>
      <c r="D169" s="146"/>
      <c r="E169" s="146"/>
      <c r="F169" s="146"/>
    </row>
    <row r="170" spans="1:6" ht="24.6">
      <c r="A170" s="145"/>
      <c r="B170" s="145"/>
      <c r="C170" s="145"/>
      <c r="D170" s="146"/>
      <c r="E170" s="146"/>
      <c r="F170" s="146"/>
    </row>
    <row r="171" spans="1:6" ht="24.6">
      <c r="A171" s="145"/>
      <c r="B171" s="145"/>
      <c r="C171" s="145"/>
      <c r="D171" s="146"/>
      <c r="E171" s="146"/>
      <c r="F171" s="146"/>
    </row>
    <row r="172" spans="1:6" ht="24.6">
      <c r="A172" s="145"/>
      <c r="B172" s="145"/>
      <c r="C172" s="145"/>
      <c r="D172" s="146"/>
      <c r="E172" s="146"/>
      <c r="F172" s="146"/>
    </row>
    <row r="173" spans="1:6" ht="24.6">
      <c r="A173" s="145"/>
      <c r="B173" s="145"/>
      <c r="C173" s="145"/>
      <c r="D173" s="146"/>
      <c r="E173" s="146"/>
      <c r="F173" s="146"/>
    </row>
    <row r="174" spans="1:6" ht="24.6">
      <c r="A174" s="145"/>
      <c r="B174" s="145"/>
      <c r="C174" s="145"/>
      <c r="D174" s="146"/>
      <c r="E174" s="146"/>
      <c r="F174" s="146"/>
    </row>
  </sheetData>
  <mergeCells count="10">
    <mergeCell ref="E11:F11"/>
    <mergeCell ref="E14:F14"/>
    <mergeCell ref="A15:F15"/>
    <mergeCell ref="A3:F3"/>
    <mergeCell ref="A4:E4"/>
    <mergeCell ref="A5:A6"/>
    <mergeCell ref="B5:B6"/>
    <mergeCell ref="C5:E5"/>
    <mergeCell ref="F5:F6"/>
    <mergeCell ref="E12:F12"/>
  </mergeCells>
  <phoneticPr fontId="13" type="noConversion"/>
  <hyperlinks>
    <hyperlink ref="G1" location="預告統計資料發布時間表!A1" display="回發布時間表" xr:uid="{3CDF299F-6AE3-4785-9E79-90E4E26387CC}"/>
  </hyperlinks>
  <printOptions horizontalCentered="1"/>
  <pageMargins left="0.70866141732283472" right="0.70866141732283472" top="0.74803149606299213" bottom="0.74803149606299213" header="0.31496062992125984" footer="0.31496062992125984"/>
  <pageSetup paperSize="9" scale="62"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A418C-A477-4088-90CF-323697BF9AED}">
  <sheetPr>
    <tabColor rgb="FFFF3300"/>
  </sheetPr>
  <dimension ref="A1:M186"/>
  <sheetViews>
    <sheetView view="pageLayout" topLeftCell="A6" zoomScaleNormal="75" zoomScaleSheetLayoutView="75" workbookViewId="0">
      <selection activeCell="G11" sqref="G11"/>
    </sheetView>
  </sheetViews>
  <sheetFormatPr defaultColWidth="9" defaultRowHeight="15.6"/>
  <cols>
    <col min="1" max="1" width="12.21875" style="1449" customWidth="1"/>
    <col min="2" max="3" width="11.6640625" style="1449" customWidth="1"/>
    <col min="4" max="6" width="11.6640625" style="1453" customWidth="1"/>
    <col min="7" max="12" width="11.6640625" style="1449" customWidth="1"/>
    <col min="13" max="256" width="9" style="1449"/>
    <col min="257" max="257" width="12.21875" style="1449" customWidth="1"/>
    <col min="258" max="268" width="11.6640625" style="1449" customWidth="1"/>
    <col min="269" max="512" width="9" style="1449"/>
    <col min="513" max="513" width="12.21875" style="1449" customWidth="1"/>
    <col min="514" max="524" width="11.6640625" style="1449" customWidth="1"/>
    <col min="525" max="768" width="9" style="1449"/>
    <col min="769" max="769" width="12.21875" style="1449" customWidth="1"/>
    <col min="770" max="780" width="11.6640625" style="1449" customWidth="1"/>
    <col min="781" max="1024" width="9" style="1449"/>
    <col min="1025" max="1025" width="12.21875" style="1449" customWidth="1"/>
    <col min="1026" max="1036" width="11.6640625" style="1449" customWidth="1"/>
    <col min="1037" max="1280" width="9" style="1449"/>
    <col min="1281" max="1281" width="12.21875" style="1449" customWidth="1"/>
    <col min="1282" max="1292" width="11.6640625" style="1449" customWidth="1"/>
    <col min="1293" max="1536" width="9" style="1449"/>
    <col min="1537" max="1537" width="12.21875" style="1449" customWidth="1"/>
    <col min="1538" max="1548" width="11.6640625" style="1449" customWidth="1"/>
    <col min="1549" max="1792" width="9" style="1449"/>
    <col min="1793" max="1793" width="12.21875" style="1449" customWidth="1"/>
    <col min="1794" max="1804" width="11.6640625" style="1449" customWidth="1"/>
    <col min="1805" max="2048" width="9" style="1449"/>
    <col min="2049" max="2049" width="12.21875" style="1449" customWidth="1"/>
    <col min="2050" max="2060" width="11.6640625" style="1449" customWidth="1"/>
    <col min="2061" max="2304" width="9" style="1449"/>
    <col min="2305" max="2305" width="12.21875" style="1449" customWidth="1"/>
    <col min="2306" max="2316" width="11.6640625" style="1449" customWidth="1"/>
    <col min="2317" max="2560" width="9" style="1449"/>
    <col min="2561" max="2561" width="12.21875" style="1449" customWidth="1"/>
    <col min="2562" max="2572" width="11.6640625" style="1449" customWidth="1"/>
    <col min="2573" max="2816" width="9" style="1449"/>
    <col min="2817" max="2817" width="12.21875" style="1449" customWidth="1"/>
    <col min="2818" max="2828" width="11.6640625" style="1449" customWidth="1"/>
    <col min="2829" max="3072" width="9" style="1449"/>
    <col min="3073" max="3073" width="12.21875" style="1449" customWidth="1"/>
    <col min="3074" max="3084" width="11.6640625" style="1449" customWidth="1"/>
    <col min="3085" max="3328" width="9" style="1449"/>
    <col min="3329" max="3329" width="12.21875" style="1449" customWidth="1"/>
    <col min="3330" max="3340" width="11.6640625" style="1449" customWidth="1"/>
    <col min="3341" max="3584" width="9" style="1449"/>
    <col min="3585" max="3585" width="12.21875" style="1449" customWidth="1"/>
    <col min="3586" max="3596" width="11.6640625" style="1449" customWidth="1"/>
    <col min="3597" max="3840" width="9" style="1449"/>
    <col min="3841" max="3841" width="12.21875" style="1449" customWidth="1"/>
    <col min="3842" max="3852" width="11.6640625" style="1449" customWidth="1"/>
    <col min="3853" max="4096" width="9" style="1449"/>
    <col min="4097" max="4097" width="12.21875" style="1449" customWidth="1"/>
    <col min="4098" max="4108" width="11.6640625" style="1449" customWidth="1"/>
    <col min="4109" max="4352" width="9" style="1449"/>
    <col min="4353" max="4353" width="12.21875" style="1449" customWidth="1"/>
    <col min="4354" max="4364" width="11.6640625" style="1449" customWidth="1"/>
    <col min="4365" max="4608" width="9" style="1449"/>
    <col min="4609" max="4609" width="12.21875" style="1449" customWidth="1"/>
    <col min="4610" max="4620" width="11.6640625" style="1449" customWidth="1"/>
    <col min="4621" max="4864" width="9" style="1449"/>
    <col min="4865" max="4865" width="12.21875" style="1449" customWidth="1"/>
    <col min="4866" max="4876" width="11.6640625" style="1449" customWidth="1"/>
    <col min="4877" max="5120" width="9" style="1449"/>
    <col min="5121" max="5121" width="12.21875" style="1449" customWidth="1"/>
    <col min="5122" max="5132" width="11.6640625" style="1449" customWidth="1"/>
    <col min="5133" max="5376" width="9" style="1449"/>
    <col min="5377" max="5377" width="12.21875" style="1449" customWidth="1"/>
    <col min="5378" max="5388" width="11.6640625" style="1449" customWidth="1"/>
    <col min="5389" max="5632" width="9" style="1449"/>
    <col min="5633" max="5633" width="12.21875" style="1449" customWidth="1"/>
    <col min="5634" max="5644" width="11.6640625" style="1449" customWidth="1"/>
    <col min="5645" max="5888" width="9" style="1449"/>
    <col min="5889" max="5889" width="12.21875" style="1449" customWidth="1"/>
    <col min="5890" max="5900" width="11.6640625" style="1449" customWidth="1"/>
    <col min="5901" max="6144" width="9" style="1449"/>
    <col min="6145" max="6145" width="12.21875" style="1449" customWidth="1"/>
    <col min="6146" max="6156" width="11.6640625" style="1449" customWidth="1"/>
    <col min="6157" max="6400" width="9" style="1449"/>
    <col min="6401" max="6401" width="12.21875" style="1449" customWidth="1"/>
    <col min="6402" max="6412" width="11.6640625" style="1449" customWidth="1"/>
    <col min="6413" max="6656" width="9" style="1449"/>
    <col min="6657" max="6657" width="12.21875" style="1449" customWidth="1"/>
    <col min="6658" max="6668" width="11.6640625" style="1449" customWidth="1"/>
    <col min="6669" max="6912" width="9" style="1449"/>
    <col min="6913" max="6913" width="12.21875" style="1449" customWidth="1"/>
    <col min="6914" max="6924" width="11.6640625" style="1449" customWidth="1"/>
    <col min="6925" max="7168" width="9" style="1449"/>
    <col min="7169" max="7169" width="12.21875" style="1449" customWidth="1"/>
    <col min="7170" max="7180" width="11.6640625" style="1449" customWidth="1"/>
    <col min="7181" max="7424" width="9" style="1449"/>
    <col min="7425" max="7425" width="12.21875" style="1449" customWidth="1"/>
    <col min="7426" max="7436" width="11.6640625" style="1449" customWidth="1"/>
    <col min="7437" max="7680" width="9" style="1449"/>
    <col min="7681" max="7681" width="12.21875" style="1449" customWidth="1"/>
    <col min="7682" max="7692" width="11.6640625" style="1449" customWidth="1"/>
    <col min="7693" max="7936" width="9" style="1449"/>
    <col min="7937" max="7937" width="12.21875" style="1449" customWidth="1"/>
    <col min="7938" max="7948" width="11.6640625" style="1449" customWidth="1"/>
    <col min="7949" max="8192" width="9" style="1449"/>
    <col min="8193" max="8193" width="12.21875" style="1449" customWidth="1"/>
    <col min="8194" max="8204" width="11.6640625" style="1449" customWidth="1"/>
    <col min="8205" max="8448" width="9" style="1449"/>
    <col min="8449" max="8449" width="12.21875" style="1449" customWidth="1"/>
    <col min="8450" max="8460" width="11.6640625" style="1449" customWidth="1"/>
    <col min="8461" max="8704" width="9" style="1449"/>
    <col min="8705" max="8705" width="12.21875" style="1449" customWidth="1"/>
    <col min="8706" max="8716" width="11.6640625" style="1449" customWidth="1"/>
    <col min="8717" max="8960" width="9" style="1449"/>
    <col min="8961" max="8961" width="12.21875" style="1449" customWidth="1"/>
    <col min="8962" max="8972" width="11.6640625" style="1449" customWidth="1"/>
    <col min="8973" max="9216" width="9" style="1449"/>
    <col min="9217" max="9217" width="12.21875" style="1449" customWidth="1"/>
    <col min="9218" max="9228" width="11.6640625" style="1449" customWidth="1"/>
    <col min="9229" max="9472" width="9" style="1449"/>
    <col min="9473" max="9473" width="12.21875" style="1449" customWidth="1"/>
    <col min="9474" max="9484" width="11.6640625" style="1449" customWidth="1"/>
    <col min="9485" max="9728" width="9" style="1449"/>
    <col min="9729" max="9729" width="12.21875" style="1449" customWidth="1"/>
    <col min="9730" max="9740" width="11.6640625" style="1449" customWidth="1"/>
    <col min="9741" max="9984" width="9" style="1449"/>
    <col min="9985" max="9985" width="12.21875" style="1449" customWidth="1"/>
    <col min="9986" max="9996" width="11.6640625" style="1449" customWidth="1"/>
    <col min="9997" max="10240" width="9" style="1449"/>
    <col min="10241" max="10241" width="12.21875" style="1449" customWidth="1"/>
    <col min="10242" max="10252" width="11.6640625" style="1449" customWidth="1"/>
    <col min="10253" max="10496" width="9" style="1449"/>
    <col min="10497" max="10497" width="12.21875" style="1449" customWidth="1"/>
    <col min="10498" max="10508" width="11.6640625" style="1449" customWidth="1"/>
    <col min="10509" max="10752" width="9" style="1449"/>
    <col min="10753" max="10753" width="12.21875" style="1449" customWidth="1"/>
    <col min="10754" max="10764" width="11.6640625" style="1449" customWidth="1"/>
    <col min="10765" max="11008" width="9" style="1449"/>
    <col min="11009" max="11009" width="12.21875" style="1449" customWidth="1"/>
    <col min="11010" max="11020" width="11.6640625" style="1449" customWidth="1"/>
    <col min="11021" max="11264" width="9" style="1449"/>
    <col min="11265" max="11265" width="12.21875" style="1449" customWidth="1"/>
    <col min="11266" max="11276" width="11.6640625" style="1449" customWidth="1"/>
    <col min="11277" max="11520" width="9" style="1449"/>
    <col min="11521" max="11521" width="12.21875" style="1449" customWidth="1"/>
    <col min="11522" max="11532" width="11.6640625" style="1449" customWidth="1"/>
    <col min="11533" max="11776" width="9" style="1449"/>
    <col min="11777" max="11777" width="12.21875" style="1449" customWidth="1"/>
    <col min="11778" max="11788" width="11.6640625" style="1449" customWidth="1"/>
    <col min="11789" max="12032" width="9" style="1449"/>
    <col min="12033" max="12033" width="12.21875" style="1449" customWidth="1"/>
    <col min="12034" max="12044" width="11.6640625" style="1449" customWidth="1"/>
    <col min="12045" max="12288" width="9" style="1449"/>
    <col min="12289" max="12289" width="12.21875" style="1449" customWidth="1"/>
    <col min="12290" max="12300" width="11.6640625" style="1449" customWidth="1"/>
    <col min="12301" max="12544" width="9" style="1449"/>
    <col min="12545" max="12545" width="12.21875" style="1449" customWidth="1"/>
    <col min="12546" max="12556" width="11.6640625" style="1449" customWidth="1"/>
    <col min="12557" max="12800" width="9" style="1449"/>
    <col min="12801" max="12801" width="12.21875" style="1449" customWidth="1"/>
    <col min="12802" max="12812" width="11.6640625" style="1449" customWidth="1"/>
    <col min="12813" max="13056" width="9" style="1449"/>
    <col min="13057" max="13057" width="12.21875" style="1449" customWidth="1"/>
    <col min="13058" max="13068" width="11.6640625" style="1449" customWidth="1"/>
    <col min="13069" max="13312" width="9" style="1449"/>
    <col min="13313" max="13313" width="12.21875" style="1449" customWidth="1"/>
    <col min="13314" max="13324" width="11.6640625" style="1449" customWidth="1"/>
    <col min="13325" max="13568" width="9" style="1449"/>
    <col min="13569" max="13569" width="12.21875" style="1449" customWidth="1"/>
    <col min="13570" max="13580" width="11.6640625" style="1449" customWidth="1"/>
    <col min="13581" max="13824" width="9" style="1449"/>
    <col min="13825" max="13825" width="12.21875" style="1449" customWidth="1"/>
    <col min="13826" max="13836" width="11.6640625" style="1449" customWidth="1"/>
    <col min="13837" max="14080" width="9" style="1449"/>
    <col min="14081" max="14081" width="12.21875" style="1449" customWidth="1"/>
    <col min="14082" max="14092" width="11.6640625" style="1449" customWidth="1"/>
    <col min="14093" max="14336" width="9" style="1449"/>
    <col min="14337" max="14337" width="12.21875" style="1449" customWidth="1"/>
    <col min="14338" max="14348" width="11.6640625" style="1449" customWidth="1"/>
    <col min="14349" max="14592" width="9" style="1449"/>
    <col min="14593" max="14593" width="12.21875" style="1449" customWidth="1"/>
    <col min="14594" max="14604" width="11.6640625" style="1449" customWidth="1"/>
    <col min="14605" max="14848" width="9" style="1449"/>
    <col min="14849" max="14849" width="12.21875" style="1449" customWidth="1"/>
    <col min="14850" max="14860" width="11.6640625" style="1449" customWidth="1"/>
    <col min="14861" max="15104" width="9" style="1449"/>
    <col min="15105" max="15105" width="12.21875" style="1449" customWidth="1"/>
    <col min="15106" max="15116" width="11.6640625" style="1449" customWidth="1"/>
    <col min="15117" max="15360" width="9" style="1449"/>
    <col min="15361" max="15361" width="12.21875" style="1449" customWidth="1"/>
    <col min="15362" max="15372" width="11.6640625" style="1449" customWidth="1"/>
    <col min="15373" max="15616" width="9" style="1449"/>
    <col min="15617" max="15617" width="12.21875" style="1449" customWidth="1"/>
    <col min="15618" max="15628" width="11.6640625" style="1449" customWidth="1"/>
    <col min="15629" max="15872" width="9" style="1449"/>
    <col min="15873" max="15873" width="12.21875" style="1449" customWidth="1"/>
    <col min="15874" max="15884" width="11.6640625" style="1449" customWidth="1"/>
    <col min="15885" max="16128" width="9" style="1449"/>
    <col min="16129" max="16129" width="12.21875" style="1449" customWidth="1"/>
    <col min="16130" max="16140" width="11.6640625" style="1449" customWidth="1"/>
    <col min="16141" max="16384" width="9" style="1449"/>
  </cols>
  <sheetData>
    <row r="1" spans="1:13" s="1445" customFormat="1" ht="45.6" customHeight="1">
      <c r="A1" s="1444" t="s">
        <v>1088</v>
      </c>
      <c r="B1" s="118"/>
      <c r="C1" s="118"/>
      <c r="D1" s="118"/>
      <c r="E1" s="118"/>
      <c r="F1" s="118"/>
      <c r="G1" s="118"/>
      <c r="H1" s="118"/>
      <c r="I1" s="1895" t="s">
        <v>871</v>
      </c>
      <c r="J1" s="1896"/>
      <c r="K1" s="1897" t="s">
        <v>2397</v>
      </c>
      <c r="L1" s="1898"/>
      <c r="M1" s="73" t="s">
        <v>873</v>
      </c>
    </row>
    <row r="2" spans="1:13" s="1445" customFormat="1" ht="21" customHeight="1">
      <c r="A2" s="1444" t="s">
        <v>2374</v>
      </c>
      <c r="B2" s="1446" t="s">
        <v>2398</v>
      </c>
      <c r="C2" s="1446"/>
      <c r="D2" s="1446"/>
      <c r="E2" s="1446"/>
      <c r="F2" s="1446"/>
      <c r="G2" s="1446"/>
      <c r="H2" s="1447"/>
      <c r="I2" s="1899" t="s">
        <v>1156</v>
      </c>
      <c r="J2" s="1900"/>
      <c r="K2" s="1899" t="s">
        <v>1093</v>
      </c>
      <c r="L2" s="1900"/>
    </row>
    <row r="3" spans="1:13" s="1448" customFormat="1" ht="37.5" customHeight="1">
      <c r="A3" s="1901" t="s">
        <v>2399</v>
      </c>
      <c r="B3" s="1901"/>
      <c r="C3" s="1901"/>
      <c r="D3" s="1901"/>
      <c r="E3" s="1901"/>
      <c r="F3" s="1901"/>
      <c r="G3" s="1901"/>
      <c r="H3" s="1901"/>
      <c r="I3" s="1901"/>
      <c r="J3" s="1901"/>
      <c r="K3" s="1901"/>
      <c r="L3" s="1901"/>
    </row>
    <row r="4" spans="1:13" ht="21" customHeight="1" thickBot="1">
      <c r="A4" s="1894" t="s">
        <v>2433</v>
      </c>
      <c r="B4" s="1894"/>
      <c r="C4" s="1894"/>
      <c r="D4" s="1894"/>
      <c r="E4" s="1894"/>
      <c r="F4" s="1894"/>
      <c r="G4" s="1894"/>
      <c r="H4" s="1894"/>
      <c r="I4" s="1894"/>
      <c r="J4" s="1894"/>
      <c r="K4" s="1894"/>
      <c r="L4" s="1894"/>
    </row>
    <row r="5" spans="1:13" ht="37.35" customHeight="1">
      <c r="A5" s="1882" t="s">
        <v>2400</v>
      </c>
      <c r="B5" s="1885" t="s">
        <v>1024</v>
      </c>
      <c r="C5" s="1888" t="s">
        <v>2401</v>
      </c>
      <c r="D5" s="1888"/>
      <c r="E5" s="1888"/>
      <c r="F5" s="1888"/>
      <c r="G5" s="1888"/>
      <c r="H5" s="1888" t="s">
        <v>2402</v>
      </c>
      <c r="I5" s="1888"/>
      <c r="J5" s="1888"/>
      <c r="K5" s="1888"/>
      <c r="L5" s="1889"/>
    </row>
    <row r="6" spans="1:13" s="1450" customFormat="1" ht="37.35" customHeight="1">
      <c r="A6" s="1883"/>
      <c r="B6" s="1886"/>
      <c r="C6" s="1890" t="s">
        <v>1032</v>
      </c>
      <c r="D6" s="1890" t="s">
        <v>2403</v>
      </c>
      <c r="E6" s="1890"/>
      <c r="F6" s="1890"/>
      <c r="G6" s="1890" t="s">
        <v>1099</v>
      </c>
      <c r="H6" s="1890" t="s">
        <v>1032</v>
      </c>
      <c r="I6" s="1890" t="s">
        <v>2403</v>
      </c>
      <c r="J6" s="1890"/>
      <c r="K6" s="1890"/>
      <c r="L6" s="1892" t="s">
        <v>1099</v>
      </c>
    </row>
    <row r="7" spans="1:13" s="1450" customFormat="1" ht="37.35" customHeight="1" thickBot="1">
      <c r="A7" s="1884"/>
      <c r="B7" s="1887"/>
      <c r="C7" s="1891"/>
      <c r="D7" s="1451" t="s">
        <v>1100</v>
      </c>
      <c r="E7" s="1451" t="s">
        <v>1101</v>
      </c>
      <c r="F7" s="1451" t="s">
        <v>1102</v>
      </c>
      <c r="G7" s="1891"/>
      <c r="H7" s="1891"/>
      <c r="I7" s="1451" t="s">
        <v>1100</v>
      </c>
      <c r="J7" s="1451" t="s">
        <v>1101</v>
      </c>
      <c r="K7" s="1451" t="s">
        <v>1102</v>
      </c>
      <c r="L7" s="1893"/>
    </row>
    <row r="8" spans="1:13" s="1450" customFormat="1" ht="44.25" customHeight="1">
      <c r="A8" s="1529" t="s">
        <v>2042</v>
      </c>
      <c r="B8" s="1532">
        <f>C8+H8</f>
        <v>0</v>
      </c>
      <c r="C8" s="1533">
        <f>D8+G8</f>
        <v>0</v>
      </c>
      <c r="D8" s="1533">
        <f>E8+F8</f>
        <v>0</v>
      </c>
      <c r="E8" s="1534">
        <v>0</v>
      </c>
      <c r="F8" s="1534">
        <v>0</v>
      </c>
      <c r="G8" s="1534">
        <v>0</v>
      </c>
      <c r="H8" s="1533">
        <f>I8+L8</f>
        <v>0</v>
      </c>
      <c r="I8" s="1533">
        <f>J8+K8</f>
        <v>0</v>
      </c>
      <c r="J8" s="1534">
        <v>0</v>
      </c>
      <c r="K8" s="1534">
        <v>0</v>
      </c>
      <c r="L8" s="1535">
        <v>0</v>
      </c>
    </row>
    <row r="9" spans="1:13" s="1450" customFormat="1" ht="44.25" customHeight="1">
      <c r="A9" s="1530" t="s">
        <v>2387</v>
      </c>
      <c r="B9" s="1536">
        <f t="shared" ref="B9:B11" si="0">C9+H9</f>
        <v>0</v>
      </c>
      <c r="C9" s="1537">
        <f t="shared" ref="C9:C11" si="1">D9+G9</f>
        <v>0</v>
      </c>
      <c r="D9" s="1537">
        <f t="shared" ref="D9:D11" si="2">E9+F9</f>
        <v>0</v>
      </c>
      <c r="E9" s="1538">
        <v>0</v>
      </c>
      <c r="F9" s="1538">
        <v>0</v>
      </c>
      <c r="G9" s="1538">
        <v>0</v>
      </c>
      <c r="H9" s="1537">
        <f t="shared" ref="H9:H11" si="3">I9+L9</f>
        <v>0</v>
      </c>
      <c r="I9" s="1537">
        <f t="shared" ref="I9:I11" si="4">J9+K9</f>
        <v>0</v>
      </c>
      <c r="J9" s="1538">
        <v>0</v>
      </c>
      <c r="K9" s="1538">
        <v>0</v>
      </c>
      <c r="L9" s="1539">
        <v>0</v>
      </c>
    </row>
    <row r="10" spans="1:13" s="1450" customFormat="1" ht="44.25" customHeight="1">
      <c r="A10" s="1530" t="s">
        <v>2388</v>
      </c>
      <c r="B10" s="1536">
        <f t="shared" si="0"/>
        <v>0</v>
      </c>
      <c r="C10" s="1537">
        <f t="shared" si="1"/>
        <v>0</v>
      </c>
      <c r="D10" s="1537">
        <f t="shared" si="2"/>
        <v>0</v>
      </c>
      <c r="E10" s="1538">
        <v>0</v>
      </c>
      <c r="F10" s="1538">
        <v>0</v>
      </c>
      <c r="G10" s="1538">
        <v>0</v>
      </c>
      <c r="H10" s="1537">
        <f t="shared" si="3"/>
        <v>0</v>
      </c>
      <c r="I10" s="1537">
        <f t="shared" si="4"/>
        <v>0</v>
      </c>
      <c r="J10" s="1538">
        <v>0</v>
      </c>
      <c r="K10" s="1538">
        <v>0</v>
      </c>
      <c r="L10" s="1539">
        <v>0</v>
      </c>
    </row>
    <row r="11" spans="1:13" s="1450" customFormat="1" ht="44.25" customHeight="1" thickBot="1">
      <c r="A11" s="1531" t="s">
        <v>2389</v>
      </c>
      <c r="B11" s="1540">
        <f t="shared" si="0"/>
        <v>0</v>
      </c>
      <c r="C11" s="1541">
        <f t="shared" si="1"/>
        <v>0</v>
      </c>
      <c r="D11" s="1541">
        <f t="shared" si="2"/>
        <v>0</v>
      </c>
      <c r="E11" s="1542">
        <v>0</v>
      </c>
      <c r="F11" s="1542">
        <v>0</v>
      </c>
      <c r="G11" s="1542">
        <v>0</v>
      </c>
      <c r="H11" s="1541">
        <f t="shared" si="3"/>
        <v>0</v>
      </c>
      <c r="I11" s="1541">
        <f t="shared" si="4"/>
        <v>0</v>
      </c>
      <c r="J11" s="1542">
        <v>0</v>
      </c>
      <c r="K11" s="1542">
        <v>0</v>
      </c>
      <c r="L11" s="1543">
        <v>0</v>
      </c>
    </row>
    <row r="12" spans="1:13" ht="16.2">
      <c r="A12" s="1452" t="s">
        <v>966</v>
      </c>
      <c r="B12" s="119"/>
      <c r="C12" s="119" t="s">
        <v>967</v>
      </c>
      <c r="D12" s="119"/>
      <c r="E12" s="1452" t="s">
        <v>1008</v>
      </c>
      <c r="G12" s="119"/>
      <c r="I12" s="115" t="s">
        <v>968</v>
      </c>
      <c r="K12" s="119"/>
      <c r="L12" s="119"/>
    </row>
    <row r="13" spans="1:13" ht="16.2">
      <c r="A13" s="119"/>
      <c r="B13" s="119"/>
      <c r="C13" s="1427"/>
      <c r="D13" s="119"/>
      <c r="E13" s="119" t="s">
        <v>1009</v>
      </c>
      <c r="G13" s="119"/>
      <c r="H13" s="119"/>
      <c r="I13" s="119"/>
      <c r="J13" s="119"/>
      <c r="K13" s="119"/>
      <c r="L13" s="119"/>
    </row>
    <row r="14" spans="1:13" ht="16.2">
      <c r="A14" s="1452"/>
      <c r="B14" s="119"/>
      <c r="C14" s="1427"/>
      <c r="D14" s="1427"/>
      <c r="E14" s="119"/>
      <c r="F14" s="119"/>
      <c r="G14" s="119"/>
      <c r="H14" s="119"/>
      <c r="I14" s="119"/>
      <c r="J14" s="119"/>
      <c r="K14" s="1454"/>
      <c r="L14" s="119"/>
    </row>
    <row r="15" spans="1:13" ht="27.75" customHeight="1">
      <c r="A15" s="1880" t="s">
        <v>2396</v>
      </c>
      <c r="B15" s="1880"/>
      <c r="C15" s="1880"/>
      <c r="D15" s="1880"/>
      <c r="E15" s="1880"/>
      <c r="F15" s="1880"/>
      <c r="G15" s="1880"/>
      <c r="H15" s="119"/>
      <c r="I15" s="119"/>
      <c r="K15" s="119"/>
      <c r="L15" s="1455" t="s">
        <v>2435</v>
      </c>
    </row>
    <row r="16" spans="1:13" ht="17.399999999999999" customHeight="1">
      <c r="A16" s="1881" t="s">
        <v>2404</v>
      </c>
      <c r="B16" s="1881"/>
      <c r="C16" s="1881"/>
      <c r="D16" s="1881"/>
      <c r="E16" s="1881"/>
      <c r="F16" s="1881"/>
      <c r="G16" s="1881"/>
      <c r="H16" s="1881"/>
      <c r="I16" s="1881"/>
      <c r="J16" s="1881"/>
      <c r="K16" s="1881"/>
      <c r="L16" s="1881"/>
    </row>
    <row r="17" spans="1:12" ht="17.399999999999999" customHeight="1">
      <c r="A17" s="119" t="s">
        <v>2405</v>
      </c>
      <c r="B17" s="119"/>
      <c r="C17" s="119"/>
      <c r="D17" s="119"/>
      <c r="E17" s="119"/>
      <c r="F17" s="119"/>
      <c r="G17" s="119"/>
      <c r="H17" s="119"/>
      <c r="I17" s="119"/>
      <c r="J17" s="119"/>
      <c r="K17" s="119"/>
      <c r="L17" s="119"/>
    </row>
    <row r="18" spans="1:12" ht="16.2">
      <c r="A18" s="119" t="s">
        <v>2392</v>
      </c>
      <c r="B18" s="119"/>
      <c r="C18" s="119"/>
      <c r="D18" s="119"/>
      <c r="E18" s="119"/>
      <c r="F18" s="119"/>
      <c r="G18" s="119"/>
      <c r="H18" s="119"/>
      <c r="I18" s="119"/>
      <c r="J18" s="119"/>
      <c r="K18" s="119"/>
      <c r="L18" s="119"/>
    </row>
    <row r="20" spans="1:12" ht="22.8">
      <c r="A20" s="1456"/>
      <c r="B20" s="1456"/>
      <c r="C20" s="1456"/>
      <c r="D20" s="1457"/>
      <c r="E20" s="1457"/>
      <c r="F20" s="1457"/>
    </row>
    <row r="21" spans="1:12" ht="22.8">
      <c r="A21" s="1456"/>
      <c r="B21" s="1456"/>
      <c r="C21" s="1456"/>
      <c r="D21" s="1457"/>
      <c r="E21" s="1457"/>
      <c r="F21" s="1457"/>
    </row>
    <row r="22" spans="1:12" ht="22.8">
      <c r="A22" s="1456"/>
      <c r="B22" s="1456"/>
      <c r="C22" s="1456"/>
      <c r="D22" s="1457"/>
      <c r="E22" s="1457"/>
      <c r="F22" s="1457"/>
    </row>
    <row r="23" spans="1:12" ht="22.8">
      <c r="A23" s="1456"/>
      <c r="B23" s="1456"/>
      <c r="C23" s="1456"/>
      <c r="D23" s="1457"/>
      <c r="E23" s="1457"/>
      <c r="F23" s="1457"/>
    </row>
    <row r="24" spans="1:12" ht="22.8">
      <c r="A24" s="1456"/>
      <c r="B24" s="1456"/>
      <c r="C24" s="1456"/>
      <c r="D24" s="1457"/>
      <c r="E24" s="1457"/>
      <c r="F24" s="1457"/>
    </row>
    <row r="25" spans="1:12" ht="22.8">
      <c r="A25" s="1456"/>
      <c r="B25" s="1456"/>
      <c r="C25" s="1456"/>
      <c r="D25" s="1457"/>
      <c r="E25" s="1457"/>
      <c r="F25" s="1457"/>
    </row>
    <row r="26" spans="1:12" ht="22.8">
      <c r="A26" s="1456"/>
      <c r="B26" s="1456"/>
      <c r="C26" s="1456"/>
      <c r="D26" s="1457"/>
      <c r="E26" s="1457"/>
      <c r="F26" s="1457"/>
    </row>
    <row r="27" spans="1:12" ht="22.8">
      <c r="A27" s="1456"/>
      <c r="B27" s="1456"/>
      <c r="C27" s="1456"/>
      <c r="D27" s="1457"/>
      <c r="E27" s="1457"/>
      <c r="F27" s="1457"/>
    </row>
    <row r="28" spans="1:12" ht="22.8">
      <c r="A28" s="1456"/>
      <c r="B28" s="1456"/>
      <c r="C28" s="1456"/>
      <c r="D28" s="1457"/>
      <c r="E28" s="1457"/>
      <c r="F28" s="1457"/>
    </row>
    <row r="29" spans="1:12" ht="22.8">
      <c r="A29" s="1456"/>
      <c r="B29" s="1456"/>
      <c r="C29" s="1456"/>
      <c r="D29" s="1457"/>
      <c r="E29" s="1457"/>
      <c r="F29" s="1457"/>
    </row>
    <row r="30" spans="1:12" ht="22.8">
      <c r="A30" s="1456"/>
      <c r="B30" s="1456"/>
      <c r="C30" s="1456"/>
      <c r="D30" s="1457"/>
      <c r="E30" s="1457"/>
      <c r="F30" s="1457"/>
    </row>
    <row r="31" spans="1:12" ht="22.8">
      <c r="A31" s="1456"/>
      <c r="B31" s="1456"/>
      <c r="C31" s="1456"/>
      <c r="D31" s="1457"/>
      <c r="E31" s="1457"/>
      <c r="F31" s="1457"/>
    </row>
    <row r="32" spans="1:12" ht="22.8">
      <c r="A32" s="1456"/>
      <c r="B32" s="1456"/>
      <c r="C32" s="1456"/>
      <c r="D32" s="1457"/>
      <c r="E32" s="1457"/>
      <c r="F32" s="1457"/>
    </row>
    <row r="33" spans="1:6" ht="22.8">
      <c r="A33" s="1456"/>
      <c r="B33" s="1456"/>
      <c r="C33" s="1456"/>
      <c r="D33" s="1457"/>
      <c r="E33" s="1457"/>
      <c r="F33" s="1457"/>
    </row>
    <row r="34" spans="1:6" ht="22.8">
      <c r="A34" s="1456"/>
      <c r="B34" s="1456"/>
      <c r="C34" s="1456"/>
      <c r="D34" s="1457"/>
      <c r="E34" s="1457"/>
      <c r="F34" s="1457"/>
    </row>
    <row r="35" spans="1:6" ht="22.8">
      <c r="A35" s="1456"/>
      <c r="B35" s="1456"/>
      <c r="C35" s="1456"/>
      <c r="D35" s="1457"/>
      <c r="E35" s="1457"/>
      <c r="F35" s="1457"/>
    </row>
    <row r="36" spans="1:6" ht="22.8">
      <c r="A36" s="1456"/>
      <c r="B36" s="1456"/>
      <c r="C36" s="1456"/>
      <c r="D36" s="1457"/>
      <c r="E36" s="1457"/>
      <c r="F36" s="1457"/>
    </row>
    <row r="37" spans="1:6" ht="22.8">
      <c r="A37" s="1456"/>
      <c r="B37" s="1456"/>
      <c r="C37" s="1456"/>
      <c r="D37" s="1457"/>
      <c r="E37" s="1457"/>
      <c r="F37" s="1457"/>
    </row>
    <row r="38" spans="1:6" ht="22.8">
      <c r="A38" s="1456"/>
      <c r="B38" s="1456"/>
      <c r="C38" s="1456"/>
      <c r="D38" s="1457"/>
      <c r="E38" s="1457"/>
      <c r="F38" s="1457"/>
    </row>
    <row r="39" spans="1:6" ht="22.8">
      <c r="A39" s="1456"/>
      <c r="B39" s="1456"/>
      <c r="C39" s="1456"/>
      <c r="D39" s="1457"/>
      <c r="E39" s="1457"/>
      <c r="F39" s="1457"/>
    </row>
    <row r="40" spans="1:6" ht="22.8">
      <c r="A40" s="1456"/>
      <c r="B40" s="1456"/>
      <c r="C40" s="1456"/>
      <c r="D40" s="1457"/>
      <c r="E40" s="1457"/>
      <c r="F40" s="1457"/>
    </row>
    <row r="41" spans="1:6" ht="22.8">
      <c r="A41" s="1456"/>
      <c r="B41" s="1456"/>
      <c r="C41" s="1456"/>
      <c r="D41" s="1457"/>
      <c r="E41" s="1457"/>
      <c r="F41" s="1457"/>
    </row>
    <row r="42" spans="1:6" ht="22.8">
      <c r="A42" s="1456"/>
      <c r="B42" s="1456"/>
      <c r="C42" s="1456"/>
      <c r="D42" s="1457"/>
      <c r="E42" s="1457"/>
      <c r="F42" s="1457"/>
    </row>
    <row r="43" spans="1:6" ht="22.8">
      <c r="A43" s="1456"/>
      <c r="B43" s="1456"/>
      <c r="C43" s="1456"/>
      <c r="D43" s="1457"/>
      <c r="E43" s="1457"/>
      <c r="F43" s="1457"/>
    </row>
    <row r="44" spans="1:6" ht="22.8">
      <c r="A44" s="1456"/>
      <c r="B44" s="1456"/>
      <c r="C44" s="1456"/>
      <c r="D44" s="1457"/>
      <c r="E44" s="1457"/>
      <c r="F44" s="1457"/>
    </row>
    <row r="45" spans="1:6" ht="22.8">
      <c r="A45" s="1456"/>
      <c r="B45" s="1456"/>
      <c r="C45" s="1456"/>
      <c r="D45" s="1457"/>
      <c r="E45" s="1457"/>
      <c r="F45" s="1457"/>
    </row>
    <row r="46" spans="1:6" ht="22.8">
      <c r="A46" s="1456"/>
      <c r="B46" s="1456"/>
      <c r="C46" s="1456"/>
      <c r="D46" s="1457"/>
      <c r="E46" s="1457"/>
      <c r="F46" s="1457"/>
    </row>
    <row r="47" spans="1:6" ht="22.8">
      <c r="A47" s="1456"/>
      <c r="B47" s="1456"/>
      <c r="C47" s="1456"/>
      <c r="D47" s="1457"/>
      <c r="E47" s="1457"/>
      <c r="F47" s="1457"/>
    </row>
    <row r="48" spans="1:6" ht="22.8">
      <c r="A48" s="1456"/>
      <c r="B48" s="1456"/>
      <c r="C48" s="1456"/>
      <c r="D48" s="1457"/>
      <c r="E48" s="1457"/>
      <c r="F48" s="1457"/>
    </row>
    <row r="49" spans="1:6" ht="22.8">
      <c r="A49" s="1456"/>
      <c r="B49" s="1456"/>
      <c r="C49" s="1456"/>
      <c r="D49" s="1457"/>
      <c r="E49" s="1457"/>
      <c r="F49" s="1457"/>
    </row>
    <row r="50" spans="1:6" ht="22.8">
      <c r="A50" s="1456"/>
      <c r="B50" s="1456"/>
      <c r="C50" s="1456"/>
      <c r="D50" s="1457"/>
      <c r="E50" s="1457"/>
      <c r="F50" s="1457"/>
    </row>
    <row r="51" spans="1:6" ht="22.8">
      <c r="A51" s="1456"/>
      <c r="B51" s="1456"/>
      <c r="C51" s="1456"/>
      <c r="D51" s="1457"/>
      <c r="E51" s="1457"/>
      <c r="F51" s="1457"/>
    </row>
    <row r="52" spans="1:6" ht="22.8">
      <c r="A52" s="1456"/>
      <c r="B52" s="1456"/>
      <c r="C52" s="1456"/>
      <c r="D52" s="1457"/>
      <c r="E52" s="1457"/>
      <c r="F52" s="1457"/>
    </row>
    <row r="53" spans="1:6" ht="22.8">
      <c r="A53" s="1456"/>
      <c r="B53" s="1456"/>
      <c r="C53" s="1456"/>
      <c r="D53" s="1457"/>
      <c r="E53" s="1457"/>
      <c r="F53" s="1457"/>
    </row>
    <row r="54" spans="1:6" ht="22.8">
      <c r="A54" s="1456"/>
      <c r="B54" s="1456"/>
      <c r="C54" s="1456"/>
      <c r="D54" s="1457"/>
      <c r="E54" s="1457"/>
      <c r="F54" s="1457"/>
    </row>
    <row r="55" spans="1:6" ht="22.8">
      <c r="A55" s="1456"/>
      <c r="B55" s="1456"/>
      <c r="C55" s="1456"/>
      <c r="D55" s="1457"/>
      <c r="E55" s="1457"/>
      <c r="F55" s="1457"/>
    </row>
    <row r="56" spans="1:6" ht="22.8">
      <c r="A56" s="1456"/>
      <c r="B56" s="1456"/>
      <c r="C56" s="1456"/>
      <c r="D56" s="1457"/>
      <c r="E56" s="1457"/>
      <c r="F56" s="1457"/>
    </row>
    <row r="57" spans="1:6" ht="22.8">
      <c r="A57" s="1456"/>
      <c r="B57" s="1456"/>
      <c r="C57" s="1456"/>
      <c r="D57" s="1457"/>
      <c r="E57" s="1457"/>
      <c r="F57" s="1457"/>
    </row>
    <row r="58" spans="1:6" ht="22.8">
      <c r="A58" s="1456"/>
      <c r="B58" s="1456"/>
      <c r="C58" s="1456"/>
      <c r="D58" s="1457"/>
      <c r="E58" s="1457"/>
      <c r="F58" s="1457"/>
    </row>
    <row r="59" spans="1:6" ht="22.8">
      <c r="A59" s="1456"/>
      <c r="B59" s="1456"/>
      <c r="C59" s="1456"/>
      <c r="D59" s="1457"/>
      <c r="E59" s="1457"/>
      <c r="F59" s="1457"/>
    </row>
    <row r="60" spans="1:6" ht="22.8">
      <c r="A60" s="1456"/>
      <c r="B60" s="1456"/>
      <c r="C60" s="1456"/>
      <c r="D60" s="1457"/>
      <c r="E60" s="1457"/>
      <c r="F60" s="1457"/>
    </row>
    <row r="61" spans="1:6" ht="22.8">
      <c r="A61" s="1456"/>
      <c r="B61" s="1456"/>
      <c r="C61" s="1456"/>
      <c r="D61" s="1457"/>
      <c r="E61" s="1457"/>
      <c r="F61" s="1457"/>
    </row>
    <row r="62" spans="1:6" ht="22.8">
      <c r="A62" s="1456"/>
      <c r="B62" s="1456"/>
      <c r="C62" s="1456"/>
      <c r="D62" s="1457"/>
      <c r="E62" s="1457"/>
      <c r="F62" s="1457"/>
    </row>
    <row r="63" spans="1:6" ht="22.8">
      <c r="A63" s="1456"/>
      <c r="B63" s="1456"/>
      <c r="C63" s="1456"/>
      <c r="D63" s="1457"/>
      <c r="E63" s="1457"/>
      <c r="F63" s="1457"/>
    </row>
    <row r="64" spans="1:6" ht="22.8">
      <c r="A64" s="1456"/>
      <c r="B64" s="1456"/>
      <c r="C64" s="1456"/>
      <c r="D64" s="1457"/>
      <c r="E64" s="1457"/>
      <c r="F64" s="1457"/>
    </row>
    <row r="65" spans="1:6" ht="22.8">
      <c r="A65" s="1456"/>
      <c r="B65" s="1456"/>
      <c r="C65" s="1456"/>
      <c r="D65" s="1457"/>
      <c r="E65" s="1457"/>
      <c r="F65" s="1457"/>
    </row>
    <row r="66" spans="1:6" ht="22.8">
      <c r="A66" s="1456"/>
      <c r="B66" s="1456"/>
      <c r="C66" s="1456"/>
      <c r="D66" s="1457"/>
      <c r="E66" s="1457"/>
      <c r="F66" s="1457"/>
    </row>
    <row r="67" spans="1:6" ht="22.8">
      <c r="A67" s="1456"/>
      <c r="B67" s="1456"/>
      <c r="C67" s="1456"/>
      <c r="D67" s="1457"/>
      <c r="E67" s="1457"/>
      <c r="F67" s="1457"/>
    </row>
    <row r="68" spans="1:6" ht="22.8">
      <c r="A68" s="1456"/>
      <c r="B68" s="1456"/>
      <c r="C68" s="1456"/>
      <c r="D68" s="1457"/>
      <c r="E68" s="1457"/>
      <c r="F68" s="1457"/>
    </row>
    <row r="69" spans="1:6" ht="22.8">
      <c r="A69" s="1456"/>
      <c r="B69" s="1456"/>
      <c r="C69" s="1456"/>
      <c r="D69" s="1457"/>
      <c r="E69" s="1457"/>
      <c r="F69" s="1457"/>
    </row>
    <row r="70" spans="1:6" ht="22.8">
      <c r="A70" s="1456"/>
      <c r="B70" s="1456"/>
      <c r="C70" s="1456"/>
      <c r="D70" s="1457"/>
      <c r="E70" s="1457"/>
      <c r="F70" s="1457"/>
    </row>
    <row r="71" spans="1:6" ht="22.8">
      <c r="A71" s="1456"/>
      <c r="B71" s="1456"/>
      <c r="C71" s="1456"/>
      <c r="D71" s="1457"/>
      <c r="E71" s="1457"/>
      <c r="F71" s="1457"/>
    </row>
    <row r="72" spans="1:6" ht="22.8">
      <c r="A72" s="1456"/>
      <c r="B72" s="1456"/>
      <c r="C72" s="1456"/>
      <c r="D72" s="1457"/>
      <c r="E72" s="1457"/>
      <c r="F72" s="1457"/>
    </row>
    <row r="73" spans="1:6" ht="22.8">
      <c r="A73" s="1456"/>
      <c r="B73" s="1456"/>
      <c r="C73" s="1456"/>
      <c r="D73" s="1457"/>
      <c r="E73" s="1457"/>
      <c r="F73" s="1457"/>
    </row>
    <row r="74" spans="1:6" ht="22.8">
      <c r="A74" s="1456"/>
      <c r="B74" s="1456"/>
      <c r="C74" s="1456"/>
      <c r="D74" s="1457"/>
      <c r="E74" s="1457"/>
      <c r="F74" s="1457"/>
    </row>
    <row r="75" spans="1:6" ht="22.8">
      <c r="A75" s="1456"/>
      <c r="B75" s="1456"/>
      <c r="C75" s="1456"/>
      <c r="D75" s="1457"/>
      <c r="E75" s="1457"/>
      <c r="F75" s="1457"/>
    </row>
    <row r="76" spans="1:6" ht="22.8">
      <c r="A76" s="1456"/>
      <c r="B76" s="1456"/>
      <c r="C76" s="1456"/>
      <c r="D76" s="1457"/>
      <c r="E76" s="1457"/>
      <c r="F76" s="1457"/>
    </row>
    <row r="77" spans="1:6" ht="22.8">
      <c r="A77" s="1456"/>
      <c r="B77" s="1456"/>
      <c r="C77" s="1456"/>
      <c r="D77" s="1457"/>
      <c r="E77" s="1457"/>
      <c r="F77" s="1457"/>
    </row>
    <row r="78" spans="1:6" ht="22.8">
      <c r="A78" s="1456"/>
      <c r="B78" s="1456"/>
      <c r="C78" s="1456"/>
      <c r="D78" s="1457"/>
      <c r="E78" s="1457"/>
      <c r="F78" s="1457"/>
    </row>
    <row r="79" spans="1:6" ht="22.8">
      <c r="A79" s="1456"/>
      <c r="B79" s="1456"/>
      <c r="C79" s="1456"/>
      <c r="D79" s="1457"/>
      <c r="E79" s="1457"/>
      <c r="F79" s="1457"/>
    </row>
    <row r="80" spans="1:6" ht="22.8">
      <c r="A80" s="1456"/>
      <c r="B80" s="1456"/>
      <c r="C80" s="1456"/>
      <c r="D80" s="1457"/>
      <c r="E80" s="1457"/>
      <c r="F80" s="1457"/>
    </row>
    <row r="81" spans="1:6" ht="22.8">
      <c r="A81" s="1456"/>
      <c r="B81" s="1456"/>
      <c r="C81" s="1456"/>
      <c r="D81" s="1457"/>
      <c r="E81" s="1457"/>
      <c r="F81" s="1457"/>
    </row>
    <row r="82" spans="1:6" ht="22.8">
      <c r="A82" s="1456"/>
      <c r="B82" s="1456"/>
      <c r="C82" s="1456"/>
      <c r="D82" s="1457"/>
      <c r="E82" s="1457"/>
      <c r="F82" s="1457"/>
    </row>
    <row r="83" spans="1:6" ht="22.8">
      <c r="A83" s="1456"/>
      <c r="B83" s="1456"/>
      <c r="C83" s="1456"/>
      <c r="D83" s="1457"/>
      <c r="E83" s="1457"/>
      <c r="F83" s="1457"/>
    </row>
    <row r="84" spans="1:6" ht="22.8">
      <c r="A84" s="1456"/>
      <c r="B84" s="1456"/>
      <c r="C84" s="1456"/>
      <c r="D84" s="1457"/>
      <c r="E84" s="1457"/>
      <c r="F84" s="1457"/>
    </row>
    <row r="85" spans="1:6" ht="22.8">
      <c r="A85" s="1456"/>
      <c r="B85" s="1456"/>
      <c r="C85" s="1456"/>
      <c r="D85" s="1457"/>
      <c r="E85" s="1457"/>
      <c r="F85" s="1457"/>
    </row>
    <row r="86" spans="1:6" ht="22.8">
      <c r="A86" s="1456"/>
      <c r="B86" s="1456"/>
      <c r="C86" s="1456"/>
      <c r="D86" s="1457"/>
      <c r="E86" s="1457"/>
      <c r="F86" s="1457"/>
    </row>
    <row r="87" spans="1:6" ht="22.8">
      <c r="A87" s="1456"/>
      <c r="B87" s="1456"/>
      <c r="C87" s="1456"/>
      <c r="D87" s="1457"/>
      <c r="E87" s="1457"/>
      <c r="F87" s="1457"/>
    </row>
    <row r="88" spans="1:6" ht="22.8">
      <c r="A88" s="1456"/>
      <c r="B88" s="1456"/>
      <c r="C88" s="1456"/>
      <c r="D88" s="1457"/>
      <c r="E88" s="1457"/>
      <c r="F88" s="1457"/>
    </row>
    <row r="89" spans="1:6" ht="22.8">
      <c r="A89" s="1456"/>
      <c r="B89" s="1456"/>
      <c r="C89" s="1456"/>
      <c r="D89" s="1457"/>
      <c r="E89" s="1457"/>
      <c r="F89" s="1457"/>
    </row>
    <row r="90" spans="1:6" ht="22.8">
      <c r="A90" s="1456"/>
      <c r="B90" s="1456"/>
      <c r="C90" s="1456"/>
      <c r="D90" s="1457"/>
      <c r="E90" s="1457"/>
      <c r="F90" s="1457"/>
    </row>
    <row r="91" spans="1:6" ht="22.8">
      <c r="A91" s="1456"/>
      <c r="B91" s="1456"/>
      <c r="C91" s="1456"/>
      <c r="D91" s="1457"/>
      <c r="E91" s="1457"/>
      <c r="F91" s="1457"/>
    </row>
    <row r="92" spans="1:6" ht="22.8">
      <c r="A92" s="1456"/>
      <c r="B92" s="1456"/>
      <c r="C92" s="1456"/>
      <c r="D92" s="1457"/>
      <c r="E92" s="1457"/>
      <c r="F92" s="1457"/>
    </row>
    <row r="93" spans="1:6" ht="22.8">
      <c r="A93" s="1456"/>
      <c r="B93" s="1456"/>
      <c r="C93" s="1456"/>
      <c r="D93" s="1457"/>
      <c r="E93" s="1457"/>
      <c r="F93" s="1457"/>
    </row>
    <row r="94" spans="1:6" ht="22.8">
      <c r="A94" s="1456"/>
      <c r="B94" s="1456"/>
      <c r="C94" s="1456"/>
      <c r="D94" s="1457"/>
      <c r="E94" s="1457"/>
      <c r="F94" s="1457"/>
    </row>
    <row r="95" spans="1:6" ht="22.8">
      <c r="A95" s="1456"/>
      <c r="B95" s="1456"/>
      <c r="C95" s="1456"/>
      <c r="D95" s="1457"/>
      <c r="E95" s="1457"/>
      <c r="F95" s="1457"/>
    </row>
    <row r="96" spans="1:6" ht="22.8">
      <c r="A96" s="1456"/>
      <c r="B96" s="1456"/>
      <c r="C96" s="1456"/>
      <c r="D96" s="1457"/>
      <c r="E96" s="1457"/>
      <c r="F96" s="1457"/>
    </row>
    <row r="97" spans="1:6" ht="22.8">
      <c r="A97" s="1456"/>
      <c r="B97" s="1456"/>
      <c r="C97" s="1456"/>
      <c r="D97" s="1457"/>
      <c r="E97" s="1457"/>
      <c r="F97" s="1457"/>
    </row>
    <row r="98" spans="1:6" ht="22.8">
      <c r="A98" s="1456"/>
      <c r="B98" s="1456"/>
      <c r="C98" s="1456"/>
      <c r="D98" s="1457"/>
      <c r="E98" s="1457"/>
      <c r="F98" s="1457"/>
    </row>
    <row r="99" spans="1:6" ht="22.8">
      <c r="A99" s="1456"/>
      <c r="B99" s="1456"/>
      <c r="C99" s="1456"/>
      <c r="D99" s="1457"/>
      <c r="E99" s="1457"/>
      <c r="F99" s="1457"/>
    </row>
    <row r="100" spans="1:6" ht="22.8">
      <c r="A100" s="1456"/>
      <c r="B100" s="1456"/>
      <c r="C100" s="1456"/>
      <c r="D100" s="1457"/>
      <c r="E100" s="1457"/>
      <c r="F100" s="1457"/>
    </row>
    <row r="101" spans="1:6" ht="22.8">
      <c r="A101" s="1456"/>
      <c r="B101" s="1456"/>
      <c r="C101" s="1456"/>
      <c r="D101" s="1457"/>
      <c r="E101" s="1457"/>
      <c r="F101" s="1457"/>
    </row>
    <row r="102" spans="1:6" ht="22.8">
      <c r="A102" s="1456"/>
      <c r="B102" s="1456"/>
      <c r="C102" s="1456"/>
      <c r="D102" s="1457"/>
      <c r="E102" s="1457"/>
      <c r="F102" s="1457"/>
    </row>
    <row r="103" spans="1:6" ht="22.8">
      <c r="A103" s="1456"/>
      <c r="B103" s="1456"/>
      <c r="C103" s="1456"/>
      <c r="D103" s="1457"/>
      <c r="E103" s="1457"/>
      <c r="F103" s="1457"/>
    </row>
    <row r="104" spans="1:6" ht="22.8">
      <c r="A104" s="1456"/>
      <c r="B104" s="1456"/>
      <c r="C104" s="1456"/>
      <c r="D104" s="1457"/>
      <c r="E104" s="1457"/>
      <c r="F104" s="1457"/>
    </row>
    <row r="105" spans="1:6" ht="22.8">
      <c r="A105" s="1456"/>
      <c r="B105" s="1456"/>
      <c r="C105" s="1456"/>
      <c r="D105" s="1457"/>
      <c r="E105" s="1457"/>
      <c r="F105" s="1457"/>
    </row>
    <row r="106" spans="1:6" ht="22.8">
      <c r="A106" s="1456"/>
      <c r="B106" s="1456"/>
      <c r="C106" s="1456"/>
      <c r="D106" s="1457"/>
      <c r="E106" s="1457"/>
      <c r="F106" s="1457"/>
    </row>
    <row r="107" spans="1:6" ht="22.8">
      <c r="A107" s="1456"/>
      <c r="B107" s="1456"/>
      <c r="C107" s="1456"/>
      <c r="D107" s="1457"/>
      <c r="E107" s="1457"/>
      <c r="F107" s="1457"/>
    </row>
    <row r="108" spans="1:6" ht="22.8">
      <c r="A108" s="1456"/>
      <c r="B108" s="1456"/>
      <c r="C108" s="1456"/>
      <c r="D108" s="1457"/>
      <c r="E108" s="1457"/>
      <c r="F108" s="1457"/>
    </row>
    <row r="109" spans="1:6" ht="22.8">
      <c r="A109" s="1456"/>
      <c r="B109" s="1456"/>
      <c r="C109" s="1456"/>
      <c r="D109" s="1457"/>
      <c r="E109" s="1457"/>
      <c r="F109" s="1457"/>
    </row>
    <row r="110" spans="1:6" ht="22.8">
      <c r="A110" s="1456"/>
      <c r="B110" s="1456"/>
      <c r="C110" s="1456"/>
      <c r="D110" s="1457"/>
      <c r="E110" s="1457"/>
      <c r="F110" s="1457"/>
    </row>
    <row r="111" spans="1:6" ht="22.8">
      <c r="A111" s="1456"/>
      <c r="B111" s="1456"/>
      <c r="C111" s="1456"/>
      <c r="D111" s="1457"/>
      <c r="E111" s="1457"/>
      <c r="F111" s="1457"/>
    </row>
    <row r="112" spans="1:6" ht="22.8">
      <c r="A112" s="1456"/>
      <c r="B112" s="1456"/>
      <c r="C112" s="1456"/>
      <c r="D112" s="1457"/>
      <c r="E112" s="1457"/>
      <c r="F112" s="1457"/>
    </row>
    <row r="113" spans="1:6" ht="22.8">
      <c r="A113" s="1456"/>
      <c r="B113" s="1456"/>
      <c r="C113" s="1456"/>
      <c r="D113" s="1457"/>
      <c r="E113" s="1457"/>
      <c r="F113" s="1457"/>
    </row>
    <row r="114" spans="1:6" ht="22.8">
      <c r="A114" s="1456"/>
      <c r="B114" s="1456"/>
      <c r="C114" s="1456"/>
      <c r="D114" s="1457"/>
      <c r="E114" s="1457"/>
      <c r="F114" s="1457"/>
    </row>
    <row r="115" spans="1:6" ht="22.8">
      <c r="A115" s="1456"/>
      <c r="B115" s="1456"/>
      <c r="C115" s="1456"/>
      <c r="D115" s="1457"/>
      <c r="E115" s="1457"/>
      <c r="F115" s="1457"/>
    </row>
    <row r="116" spans="1:6" ht="22.8">
      <c r="A116" s="1456"/>
      <c r="B116" s="1456"/>
      <c r="C116" s="1456"/>
      <c r="D116" s="1457"/>
      <c r="E116" s="1457"/>
      <c r="F116" s="1457"/>
    </row>
    <row r="117" spans="1:6" ht="22.8">
      <c r="A117" s="1456"/>
      <c r="B117" s="1456"/>
      <c r="C117" s="1456"/>
      <c r="D117" s="1457"/>
      <c r="E117" s="1457"/>
      <c r="F117" s="1457"/>
    </row>
    <row r="118" spans="1:6" ht="22.8">
      <c r="A118" s="1456"/>
      <c r="B118" s="1456"/>
      <c r="C118" s="1456"/>
      <c r="D118" s="1457"/>
      <c r="E118" s="1457"/>
      <c r="F118" s="1457"/>
    </row>
    <row r="119" spans="1:6" ht="22.8">
      <c r="A119" s="1456"/>
      <c r="B119" s="1456"/>
      <c r="C119" s="1456"/>
      <c r="D119" s="1457"/>
      <c r="E119" s="1457"/>
      <c r="F119" s="1457"/>
    </row>
    <row r="120" spans="1:6" ht="22.8">
      <c r="A120" s="1456"/>
      <c r="B120" s="1456"/>
      <c r="C120" s="1456"/>
      <c r="D120" s="1457"/>
      <c r="E120" s="1457"/>
      <c r="F120" s="1457"/>
    </row>
    <row r="121" spans="1:6" ht="22.8">
      <c r="A121" s="1456"/>
      <c r="B121" s="1456"/>
      <c r="C121" s="1456"/>
      <c r="D121" s="1457"/>
      <c r="E121" s="1457"/>
      <c r="F121" s="1457"/>
    </row>
    <row r="122" spans="1:6" ht="22.8">
      <c r="A122" s="1456"/>
      <c r="B122" s="1456"/>
      <c r="C122" s="1456"/>
      <c r="D122" s="1457"/>
      <c r="E122" s="1457"/>
      <c r="F122" s="1457"/>
    </row>
    <row r="123" spans="1:6" ht="22.8">
      <c r="A123" s="1456"/>
      <c r="B123" s="1456"/>
      <c r="C123" s="1456"/>
      <c r="D123" s="1457"/>
      <c r="E123" s="1457"/>
      <c r="F123" s="1457"/>
    </row>
    <row r="124" spans="1:6" ht="22.8">
      <c r="A124" s="1456"/>
      <c r="B124" s="1456"/>
      <c r="C124" s="1456"/>
      <c r="D124" s="1457"/>
      <c r="E124" s="1457"/>
      <c r="F124" s="1457"/>
    </row>
    <row r="125" spans="1:6" ht="22.8">
      <c r="A125" s="1456"/>
      <c r="B125" s="1456"/>
      <c r="C125" s="1456"/>
      <c r="D125" s="1457"/>
      <c r="E125" s="1457"/>
      <c r="F125" s="1457"/>
    </row>
    <row r="126" spans="1:6" ht="22.8">
      <c r="A126" s="1456"/>
      <c r="B126" s="1456"/>
      <c r="C126" s="1456"/>
      <c r="D126" s="1457"/>
      <c r="E126" s="1457"/>
      <c r="F126" s="1457"/>
    </row>
    <row r="127" spans="1:6" ht="22.8">
      <c r="A127" s="1456"/>
      <c r="B127" s="1456"/>
      <c r="C127" s="1456"/>
      <c r="D127" s="1457"/>
      <c r="E127" s="1457"/>
      <c r="F127" s="1457"/>
    </row>
    <row r="128" spans="1:6" ht="22.8">
      <c r="A128" s="1456"/>
      <c r="B128" s="1456"/>
      <c r="C128" s="1456"/>
      <c r="D128" s="1457"/>
      <c r="E128" s="1457"/>
      <c r="F128" s="1457"/>
    </row>
    <row r="129" spans="1:6" ht="22.8">
      <c r="A129" s="1456"/>
      <c r="B129" s="1456"/>
      <c r="C129" s="1456"/>
      <c r="D129" s="1457"/>
      <c r="E129" s="1457"/>
      <c r="F129" s="1457"/>
    </row>
    <row r="130" spans="1:6" ht="22.8">
      <c r="A130" s="1456"/>
      <c r="B130" s="1456"/>
      <c r="C130" s="1456"/>
      <c r="D130" s="1457"/>
      <c r="E130" s="1457"/>
      <c r="F130" s="1457"/>
    </row>
    <row r="131" spans="1:6" ht="22.8">
      <c r="A131" s="1456"/>
      <c r="B131" s="1456"/>
      <c r="C131" s="1456"/>
      <c r="D131" s="1457"/>
      <c r="E131" s="1457"/>
      <c r="F131" s="1457"/>
    </row>
    <row r="132" spans="1:6" ht="22.8">
      <c r="A132" s="1456"/>
      <c r="B132" s="1456"/>
      <c r="C132" s="1456"/>
      <c r="D132" s="1457"/>
      <c r="E132" s="1457"/>
      <c r="F132" s="1457"/>
    </row>
    <row r="133" spans="1:6" ht="22.8">
      <c r="A133" s="1456"/>
      <c r="B133" s="1456"/>
      <c r="C133" s="1456"/>
      <c r="D133" s="1457"/>
      <c r="E133" s="1457"/>
      <c r="F133" s="1457"/>
    </row>
    <row r="134" spans="1:6" ht="22.8">
      <c r="A134" s="1456"/>
      <c r="B134" s="1456"/>
      <c r="C134" s="1456"/>
      <c r="D134" s="1457"/>
      <c r="E134" s="1457"/>
      <c r="F134" s="1457"/>
    </row>
    <row r="135" spans="1:6" ht="22.8">
      <c r="A135" s="1456"/>
      <c r="B135" s="1456"/>
      <c r="C135" s="1456"/>
      <c r="D135" s="1457"/>
      <c r="E135" s="1457"/>
      <c r="F135" s="1457"/>
    </row>
    <row r="136" spans="1:6" ht="22.8">
      <c r="A136" s="1456"/>
      <c r="B136" s="1456"/>
      <c r="C136" s="1456"/>
      <c r="D136" s="1457"/>
      <c r="E136" s="1457"/>
      <c r="F136" s="1457"/>
    </row>
    <row r="137" spans="1:6" ht="22.8">
      <c r="A137" s="1456"/>
      <c r="B137" s="1456"/>
      <c r="C137" s="1456"/>
      <c r="D137" s="1457"/>
      <c r="E137" s="1457"/>
      <c r="F137" s="1457"/>
    </row>
    <row r="138" spans="1:6" ht="22.8">
      <c r="A138" s="1456"/>
      <c r="B138" s="1456"/>
      <c r="C138" s="1456"/>
      <c r="D138" s="1457"/>
      <c r="E138" s="1457"/>
      <c r="F138" s="1457"/>
    </row>
    <row r="139" spans="1:6" ht="22.8">
      <c r="A139" s="1456"/>
      <c r="B139" s="1456"/>
      <c r="C139" s="1456"/>
      <c r="D139" s="1457"/>
      <c r="E139" s="1457"/>
      <c r="F139" s="1457"/>
    </row>
    <row r="140" spans="1:6" ht="22.8">
      <c r="A140" s="1456"/>
      <c r="B140" s="1456"/>
      <c r="C140" s="1456"/>
      <c r="D140" s="1457"/>
      <c r="E140" s="1457"/>
      <c r="F140" s="1457"/>
    </row>
    <row r="141" spans="1:6" ht="22.8">
      <c r="A141" s="1456"/>
      <c r="B141" s="1456"/>
      <c r="C141" s="1456"/>
      <c r="D141" s="1457"/>
      <c r="E141" s="1457"/>
      <c r="F141" s="1457"/>
    </row>
    <row r="142" spans="1:6" ht="22.8">
      <c r="A142" s="1456"/>
      <c r="B142" s="1456"/>
      <c r="C142" s="1456"/>
      <c r="D142" s="1457"/>
      <c r="E142" s="1457"/>
      <c r="F142" s="1457"/>
    </row>
    <row r="143" spans="1:6" ht="22.8">
      <c r="A143" s="1456"/>
      <c r="B143" s="1456"/>
      <c r="C143" s="1456"/>
      <c r="D143" s="1457"/>
      <c r="E143" s="1457"/>
      <c r="F143" s="1457"/>
    </row>
    <row r="144" spans="1:6" ht="22.8">
      <c r="A144" s="1456"/>
      <c r="B144" s="1456"/>
      <c r="C144" s="1456"/>
      <c r="D144" s="1457"/>
      <c r="E144" s="1457"/>
      <c r="F144" s="1457"/>
    </row>
    <row r="145" spans="1:6" ht="22.8">
      <c r="A145" s="1456"/>
      <c r="B145" s="1456"/>
      <c r="C145" s="1456"/>
      <c r="D145" s="1457"/>
      <c r="E145" s="1457"/>
      <c r="F145" s="1457"/>
    </row>
    <row r="146" spans="1:6" ht="22.8">
      <c r="A146" s="1456"/>
      <c r="B146" s="1456"/>
      <c r="C146" s="1456"/>
      <c r="D146" s="1457"/>
      <c r="E146" s="1457"/>
      <c r="F146" s="1457"/>
    </row>
    <row r="147" spans="1:6" ht="22.8">
      <c r="A147" s="1456"/>
      <c r="B147" s="1456"/>
      <c r="C147" s="1456"/>
      <c r="D147" s="1457"/>
      <c r="E147" s="1457"/>
      <c r="F147" s="1457"/>
    </row>
    <row r="148" spans="1:6" ht="22.8">
      <c r="A148" s="1456"/>
      <c r="B148" s="1456"/>
      <c r="C148" s="1456"/>
      <c r="D148" s="1457"/>
      <c r="E148" s="1457"/>
      <c r="F148" s="1457"/>
    </row>
    <row r="149" spans="1:6" ht="22.8">
      <c r="A149" s="1456"/>
      <c r="B149" s="1456"/>
      <c r="C149" s="1456"/>
      <c r="D149" s="1457"/>
      <c r="E149" s="1457"/>
      <c r="F149" s="1457"/>
    </row>
    <row r="150" spans="1:6" ht="22.8">
      <c r="A150" s="1456"/>
      <c r="B150" s="1456"/>
      <c r="C150" s="1456"/>
      <c r="D150" s="1457"/>
      <c r="E150" s="1457"/>
      <c r="F150" s="1457"/>
    </row>
    <row r="151" spans="1:6" ht="22.8">
      <c r="A151" s="1456"/>
      <c r="B151" s="1456"/>
      <c r="C151" s="1456"/>
      <c r="D151" s="1457"/>
      <c r="E151" s="1457"/>
      <c r="F151" s="1457"/>
    </row>
    <row r="152" spans="1:6" ht="22.8">
      <c r="A152" s="1456"/>
      <c r="B152" s="1456"/>
      <c r="C152" s="1456"/>
      <c r="D152" s="1457"/>
      <c r="E152" s="1457"/>
      <c r="F152" s="1457"/>
    </row>
    <row r="153" spans="1:6" ht="22.8">
      <c r="A153" s="1456"/>
      <c r="B153" s="1456"/>
      <c r="C153" s="1456"/>
      <c r="D153" s="1457"/>
      <c r="E153" s="1457"/>
      <c r="F153" s="1457"/>
    </row>
    <row r="154" spans="1:6" ht="22.8">
      <c r="A154" s="1456"/>
      <c r="B154" s="1456"/>
      <c r="C154" s="1456"/>
      <c r="D154" s="1457"/>
      <c r="E154" s="1457"/>
      <c r="F154" s="1457"/>
    </row>
    <row r="155" spans="1:6" ht="22.8">
      <c r="A155" s="1456"/>
      <c r="B155" s="1456"/>
      <c r="C155" s="1456"/>
      <c r="D155" s="1457"/>
      <c r="E155" s="1457"/>
      <c r="F155" s="1457"/>
    </row>
    <row r="156" spans="1:6" ht="22.8">
      <c r="A156" s="1456"/>
      <c r="B156" s="1456"/>
      <c r="C156" s="1456"/>
      <c r="D156" s="1457"/>
      <c r="E156" s="1457"/>
      <c r="F156" s="1457"/>
    </row>
    <row r="157" spans="1:6" ht="22.8">
      <c r="A157" s="1456"/>
      <c r="B157" s="1456"/>
      <c r="C157" s="1456"/>
      <c r="D157" s="1457"/>
      <c r="E157" s="1457"/>
      <c r="F157" s="1457"/>
    </row>
    <row r="158" spans="1:6" ht="22.8">
      <c r="A158" s="1456"/>
      <c r="B158" s="1456"/>
      <c r="C158" s="1456"/>
      <c r="D158" s="1457"/>
      <c r="E158" s="1457"/>
      <c r="F158" s="1457"/>
    </row>
    <row r="159" spans="1:6" ht="22.8">
      <c r="A159" s="1456"/>
      <c r="B159" s="1456"/>
      <c r="C159" s="1456"/>
      <c r="D159" s="1457"/>
      <c r="E159" s="1457"/>
      <c r="F159" s="1457"/>
    </row>
    <row r="160" spans="1:6" ht="22.8">
      <c r="A160" s="1456"/>
      <c r="B160" s="1456"/>
      <c r="C160" s="1456"/>
      <c r="D160" s="1457"/>
      <c r="E160" s="1457"/>
      <c r="F160" s="1457"/>
    </row>
    <row r="161" spans="1:6" ht="22.8">
      <c r="A161" s="1456"/>
      <c r="B161" s="1456"/>
      <c r="C161" s="1456"/>
      <c r="D161" s="1457"/>
      <c r="E161" s="1457"/>
      <c r="F161" s="1457"/>
    </row>
    <row r="162" spans="1:6" ht="22.8">
      <c r="A162" s="1456"/>
      <c r="B162" s="1456"/>
      <c r="C162" s="1456"/>
      <c r="D162" s="1457"/>
      <c r="E162" s="1457"/>
      <c r="F162" s="1457"/>
    </row>
    <row r="163" spans="1:6" ht="22.8">
      <c r="A163" s="1456"/>
      <c r="B163" s="1456"/>
      <c r="C163" s="1456"/>
      <c r="D163" s="1457"/>
      <c r="E163" s="1457"/>
      <c r="F163" s="1457"/>
    </row>
    <row r="164" spans="1:6" ht="22.8">
      <c r="A164" s="1456"/>
      <c r="B164" s="1456"/>
      <c r="C164" s="1456"/>
      <c r="D164" s="1457"/>
      <c r="E164" s="1457"/>
      <c r="F164" s="1457"/>
    </row>
    <row r="165" spans="1:6" ht="22.8">
      <c r="A165" s="1456"/>
      <c r="B165" s="1456"/>
      <c r="C165" s="1456"/>
      <c r="D165" s="1457"/>
      <c r="E165" s="1457"/>
      <c r="F165" s="1457"/>
    </row>
    <row r="166" spans="1:6" ht="22.8">
      <c r="A166" s="1456"/>
      <c r="B166" s="1456"/>
      <c r="C166" s="1456"/>
      <c r="D166" s="1457"/>
      <c r="E166" s="1457"/>
      <c r="F166" s="1457"/>
    </row>
    <row r="167" spans="1:6" ht="22.8">
      <c r="A167" s="1456"/>
      <c r="B167" s="1456"/>
      <c r="C167" s="1456"/>
      <c r="D167" s="1457"/>
      <c r="E167" s="1457"/>
      <c r="F167" s="1457"/>
    </row>
    <row r="168" spans="1:6" ht="22.8">
      <c r="A168" s="1456"/>
      <c r="B168" s="1456"/>
      <c r="C168" s="1456"/>
      <c r="D168" s="1457"/>
      <c r="E168" s="1457"/>
      <c r="F168" s="1457"/>
    </row>
    <row r="169" spans="1:6" ht="22.8">
      <c r="A169" s="1456"/>
      <c r="B169" s="1456"/>
      <c r="C169" s="1456"/>
      <c r="D169" s="1457"/>
      <c r="E169" s="1457"/>
      <c r="F169" s="1457"/>
    </row>
    <row r="170" spans="1:6" ht="22.8">
      <c r="A170" s="1456"/>
      <c r="B170" s="1456"/>
      <c r="C170" s="1456"/>
      <c r="D170" s="1457"/>
      <c r="E170" s="1457"/>
      <c r="F170" s="1457"/>
    </row>
    <row r="171" spans="1:6" ht="22.8">
      <c r="A171" s="1456"/>
      <c r="B171" s="1456"/>
      <c r="C171" s="1456"/>
      <c r="D171" s="1457"/>
      <c r="E171" s="1457"/>
      <c r="F171" s="1457"/>
    </row>
    <row r="172" spans="1:6" ht="22.8">
      <c r="A172" s="1456"/>
      <c r="B172" s="1456"/>
      <c r="C172" s="1456"/>
      <c r="D172" s="1457"/>
      <c r="E172" s="1457"/>
      <c r="F172" s="1457"/>
    </row>
    <row r="173" spans="1:6" ht="22.8">
      <c r="A173" s="1456"/>
      <c r="B173" s="1456"/>
      <c r="C173" s="1456"/>
      <c r="D173" s="1457"/>
      <c r="E173" s="1457"/>
      <c r="F173" s="1457"/>
    </row>
    <row r="174" spans="1:6" ht="22.8">
      <c r="A174" s="1456"/>
      <c r="B174" s="1456"/>
      <c r="C174" s="1456"/>
      <c r="D174" s="1457"/>
      <c r="E174" s="1457"/>
      <c r="F174" s="1457"/>
    </row>
    <row r="175" spans="1:6" ht="22.8">
      <c r="A175" s="1456"/>
      <c r="B175" s="1456"/>
      <c r="C175" s="1456"/>
      <c r="D175" s="1457"/>
      <c r="E175" s="1457"/>
      <c r="F175" s="1457"/>
    </row>
    <row r="176" spans="1:6" ht="22.8">
      <c r="A176" s="1456"/>
      <c r="B176" s="1456"/>
      <c r="C176" s="1456"/>
      <c r="D176" s="1457"/>
      <c r="E176" s="1457"/>
      <c r="F176" s="1457"/>
    </row>
    <row r="177" spans="1:6" ht="22.8">
      <c r="A177" s="1456"/>
      <c r="B177" s="1456"/>
      <c r="C177" s="1456"/>
      <c r="D177" s="1457"/>
      <c r="E177" s="1457"/>
      <c r="F177" s="1457"/>
    </row>
    <row r="178" spans="1:6" ht="22.8">
      <c r="A178" s="1456"/>
      <c r="B178" s="1456"/>
      <c r="C178" s="1456"/>
      <c r="D178" s="1457"/>
      <c r="E178" s="1457"/>
      <c r="F178" s="1457"/>
    </row>
    <row r="179" spans="1:6" ht="22.8">
      <c r="A179" s="1456"/>
      <c r="B179" s="1456"/>
      <c r="C179" s="1456"/>
      <c r="D179" s="1457"/>
      <c r="E179" s="1457"/>
      <c r="F179" s="1457"/>
    </row>
    <row r="180" spans="1:6" ht="22.8">
      <c r="A180" s="1456"/>
      <c r="B180" s="1456"/>
      <c r="C180" s="1456"/>
      <c r="D180" s="1457"/>
      <c r="E180" s="1457"/>
      <c r="F180" s="1457"/>
    </row>
    <row r="181" spans="1:6" ht="22.8">
      <c r="A181" s="1456"/>
      <c r="B181" s="1456"/>
      <c r="C181" s="1456"/>
      <c r="D181" s="1457"/>
      <c r="E181" s="1457"/>
      <c r="F181" s="1457"/>
    </row>
    <row r="182" spans="1:6" ht="22.8">
      <c r="A182" s="1456"/>
      <c r="B182" s="1456"/>
      <c r="C182" s="1456"/>
      <c r="D182" s="1457"/>
      <c r="E182" s="1457"/>
      <c r="F182" s="1457"/>
    </row>
    <row r="183" spans="1:6" ht="22.8">
      <c r="A183" s="1456"/>
      <c r="B183" s="1456"/>
      <c r="C183" s="1456"/>
      <c r="D183" s="1457"/>
      <c r="E183" s="1457"/>
      <c r="F183" s="1457"/>
    </row>
    <row r="184" spans="1:6" ht="22.8">
      <c r="A184" s="1456"/>
      <c r="B184" s="1456"/>
      <c r="C184" s="1456"/>
      <c r="D184" s="1457"/>
      <c r="E184" s="1457"/>
      <c r="F184" s="1457"/>
    </row>
    <row r="185" spans="1:6" ht="22.8">
      <c r="A185" s="1456"/>
      <c r="B185" s="1456"/>
      <c r="C185" s="1456"/>
      <c r="D185" s="1457"/>
      <c r="E185" s="1457"/>
      <c r="F185" s="1457"/>
    </row>
    <row r="186" spans="1:6" ht="22.8">
      <c r="A186" s="1456"/>
      <c r="B186" s="1456"/>
      <c r="C186" s="1456"/>
      <c r="D186" s="1457"/>
      <c r="E186" s="1457"/>
      <c r="F186" s="1457"/>
    </row>
  </sheetData>
  <mergeCells count="18">
    <mergeCell ref="A4:L4"/>
    <mergeCell ref="I1:J1"/>
    <mergeCell ref="K1:L1"/>
    <mergeCell ref="I2:J2"/>
    <mergeCell ref="K2:L2"/>
    <mergeCell ref="A3:L3"/>
    <mergeCell ref="A15:G15"/>
    <mergeCell ref="A16:L16"/>
    <mergeCell ref="A5:A7"/>
    <mergeCell ref="B5:B7"/>
    <mergeCell ref="C5:G5"/>
    <mergeCell ref="H5:L5"/>
    <mergeCell ref="C6:C7"/>
    <mergeCell ref="D6:F6"/>
    <mergeCell ref="G6:G7"/>
    <mergeCell ref="H6:H7"/>
    <mergeCell ref="I6:K6"/>
    <mergeCell ref="L6:L7"/>
  </mergeCells>
  <phoneticPr fontId="13" type="noConversion"/>
  <hyperlinks>
    <hyperlink ref="M1" location="預告統計資料發布時間表!A1" display="回發布時間表" xr:uid="{19B3ED49-D10A-4BA2-ABD2-E723670D7494}"/>
  </hyperlinks>
  <printOptions horizontalCentered="1"/>
  <pageMargins left="0.35433070866141736" right="0.15748031496062992" top="0.62992125984251968" bottom="0.39370078740157483" header="0.51181102362204722" footer="0.51181102362204722"/>
  <pageSetup paperSize="9" scale="99" orientation="landscape" blackAndWhite="1"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56F15-A25A-44AD-ABD2-6EFEC3FB8824}">
  <sheetPr>
    <tabColor rgb="FFFF3300"/>
  </sheetPr>
  <dimension ref="A1:M186"/>
  <sheetViews>
    <sheetView view="pageLayout" topLeftCell="A4" zoomScale="85" zoomScaleNormal="75" zoomScaleSheetLayoutView="75" zoomScalePageLayoutView="85" workbookViewId="0">
      <selection activeCell="I11" sqref="I11"/>
    </sheetView>
  </sheetViews>
  <sheetFormatPr defaultColWidth="9" defaultRowHeight="15.6"/>
  <cols>
    <col min="1" max="1" width="12.21875" style="1449" customWidth="1"/>
    <col min="2" max="3" width="11.6640625" style="1449" customWidth="1"/>
    <col min="4" max="6" width="11.6640625" style="1453" customWidth="1"/>
    <col min="7" max="12" width="11.6640625" style="1449" customWidth="1"/>
    <col min="13" max="256" width="9" style="1449"/>
    <col min="257" max="257" width="12.21875" style="1449" customWidth="1"/>
    <col min="258" max="268" width="11.6640625" style="1449" customWidth="1"/>
    <col min="269" max="512" width="9" style="1449"/>
    <col min="513" max="513" width="12.21875" style="1449" customWidth="1"/>
    <col min="514" max="524" width="11.6640625" style="1449" customWidth="1"/>
    <col min="525" max="768" width="9" style="1449"/>
    <col min="769" max="769" width="12.21875" style="1449" customWidth="1"/>
    <col min="770" max="780" width="11.6640625" style="1449" customWidth="1"/>
    <col min="781" max="1024" width="9" style="1449"/>
    <col min="1025" max="1025" width="12.21875" style="1449" customWidth="1"/>
    <col min="1026" max="1036" width="11.6640625" style="1449" customWidth="1"/>
    <col min="1037" max="1280" width="9" style="1449"/>
    <col min="1281" max="1281" width="12.21875" style="1449" customWidth="1"/>
    <col min="1282" max="1292" width="11.6640625" style="1449" customWidth="1"/>
    <col min="1293" max="1536" width="9" style="1449"/>
    <col min="1537" max="1537" width="12.21875" style="1449" customWidth="1"/>
    <col min="1538" max="1548" width="11.6640625" style="1449" customWidth="1"/>
    <col min="1549" max="1792" width="9" style="1449"/>
    <col min="1793" max="1793" width="12.21875" style="1449" customWidth="1"/>
    <col min="1794" max="1804" width="11.6640625" style="1449" customWidth="1"/>
    <col min="1805" max="2048" width="9" style="1449"/>
    <col min="2049" max="2049" width="12.21875" style="1449" customWidth="1"/>
    <col min="2050" max="2060" width="11.6640625" style="1449" customWidth="1"/>
    <col min="2061" max="2304" width="9" style="1449"/>
    <col min="2305" max="2305" width="12.21875" style="1449" customWidth="1"/>
    <col min="2306" max="2316" width="11.6640625" style="1449" customWidth="1"/>
    <col min="2317" max="2560" width="9" style="1449"/>
    <col min="2561" max="2561" width="12.21875" style="1449" customWidth="1"/>
    <col min="2562" max="2572" width="11.6640625" style="1449" customWidth="1"/>
    <col min="2573" max="2816" width="9" style="1449"/>
    <col min="2817" max="2817" width="12.21875" style="1449" customWidth="1"/>
    <col min="2818" max="2828" width="11.6640625" style="1449" customWidth="1"/>
    <col min="2829" max="3072" width="9" style="1449"/>
    <col min="3073" max="3073" width="12.21875" style="1449" customWidth="1"/>
    <col min="3074" max="3084" width="11.6640625" style="1449" customWidth="1"/>
    <col min="3085" max="3328" width="9" style="1449"/>
    <col min="3329" max="3329" width="12.21875" style="1449" customWidth="1"/>
    <col min="3330" max="3340" width="11.6640625" style="1449" customWidth="1"/>
    <col min="3341" max="3584" width="9" style="1449"/>
    <col min="3585" max="3585" width="12.21875" style="1449" customWidth="1"/>
    <col min="3586" max="3596" width="11.6640625" style="1449" customWidth="1"/>
    <col min="3597" max="3840" width="9" style="1449"/>
    <col min="3841" max="3841" width="12.21875" style="1449" customWidth="1"/>
    <col min="3842" max="3852" width="11.6640625" style="1449" customWidth="1"/>
    <col min="3853" max="4096" width="9" style="1449"/>
    <col min="4097" max="4097" width="12.21875" style="1449" customWidth="1"/>
    <col min="4098" max="4108" width="11.6640625" style="1449" customWidth="1"/>
    <col min="4109" max="4352" width="9" style="1449"/>
    <col min="4353" max="4353" width="12.21875" style="1449" customWidth="1"/>
    <col min="4354" max="4364" width="11.6640625" style="1449" customWidth="1"/>
    <col min="4365" max="4608" width="9" style="1449"/>
    <col min="4609" max="4609" width="12.21875" style="1449" customWidth="1"/>
    <col min="4610" max="4620" width="11.6640625" style="1449" customWidth="1"/>
    <col min="4621" max="4864" width="9" style="1449"/>
    <col min="4865" max="4865" width="12.21875" style="1449" customWidth="1"/>
    <col min="4866" max="4876" width="11.6640625" style="1449" customWidth="1"/>
    <col min="4877" max="5120" width="9" style="1449"/>
    <col min="5121" max="5121" width="12.21875" style="1449" customWidth="1"/>
    <col min="5122" max="5132" width="11.6640625" style="1449" customWidth="1"/>
    <col min="5133" max="5376" width="9" style="1449"/>
    <col min="5377" max="5377" width="12.21875" style="1449" customWidth="1"/>
    <col min="5378" max="5388" width="11.6640625" style="1449" customWidth="1"/>
    <col min="5389" max="5632" width="9" style="1449"/>
    <col min="5633" max="5633" width="12.21875" style="1449" customWidth="1"/>
    <col min="5634" max="5644" width="11.6640625" style="1449" customWidth="1"/>
    <col min="5645" max="5888" width="9" style="1449"/>
    <col min="5889" max="5889" width="12.21875" style="1449" customWidth="1"/>
    <col min="5890" max="5900" width="11.6640625" style="1449" customWidth="1"/>
    <col min="5901" max="6144" width="9" style="1449"/>
    <col min="6145" max="6145" width="12.21875" style="1449" customWidth="1"/>
    <col min="6146" max="6156" width="11.6640625" style="1449" customWidth="1"/>
    <col min="6157" max="6400" width="9" style="1449"/>
    <col min="6401" max="6401" width="12.21875" style="1449" customWidth="1"/>
    <col min="6402" max="6412" width="11.6640625" style="1449" customWidth="1"/>
    <col min="6413" max="6656" width="9" style="1449"/>
    <col min="6657" max="6657" width="12.21875" style="1449" customWidth="1"/>
    <col min="6658" max="6668" width="11.6640625" style="1449" customWidth="1"/>
    <col min="6669" max="6912" width="9" style="1449"/>
    <col min="6913" max="6913" width="12.21875" style="1449" customWidth="1"/>
    <col min="6914" max="6924" width="11.6640625" style="1449" customWidth="1"/>
    <col min="6925" max="7168" width="9" style="1449"/>
    <col min="7169" max="7169" width="12.21875" style="1449" customWidth="1"/>
    <col min="7170" max="7180" width="11.6640625" style="1449" customWidth="1"/>
    <col min="7181" max="7424" width="9" style="1449"/>
    <col min="7425" max="7425" width="12.21875" style="1449" customWidth="1"/>
    <col min="7426" max="7436" width="11.6640625" style="1449" customWidth="1"/>
    <col min="7437" max="7680" width="9" style="1449"/>
    <col min="7681" max="7681" width="12.21875" style="1449" customWidth="1"/>
    <col min="7682" max="7692" width="11.6640625" style="1449" customWidth="1"/>
    <col min="7693" max="7936" width="9" style="1449"/>
    <col min="7937" max="7937" width="12.21875" style="1449" customWidth="1"/>
    <col min="7938" max="7948" width="11.6640625" style="1449" customWidth="1"/>
    <col min="7949" max="8192" width="9" style="1449"/>
    <col min="8193" max="8193" width="12.21875" style="1449" customWidth="1"/>
    <col min="8194" max="8204" width="11.6640625" style="1449" customWidth="1"/>
    <col min="8205" max="8448" width="9" style="1449"/>
    <col min="8449" max="8449" width="12.21875" style="1449" customWidth="1"/>
    <col min="8450" max="8460" width="11.6640625" style="1449" customWidth="1"/>
    <col min="8461" max="8704" width="9" style="1449"/>
    <col min="8705" max="8705" width="12.21875" style="1449" customWidth="1"/>
    <col min="8706" max="8716" width="11.6640625" style="1449" customWidth="1"/>
    <col min="8717" max="8960" width="9" style="1449"/>
    <col min="8961" max="8961" width="12.21875" style="1449" customWidth="1"/>
    <col min="8962" max="8972" width="11.6640625" style="1449" customWidth="1"/>
    <col min="8973" max="9216" width="9" style="1449"/>
    <col min="9217" max="9217" width="12.21875" style="1449" customWidth="1"/>
    <col min="9218" max="9228" width="11.6640625" style="1449" customWidth="1"/>
    <col min="9229" max="9472" width="9" style="1449"/>
    <col min="9473" max="9473" width="12.21875" style="1449" customWidth="1"/>
    <col min="9474" max="9484" width="11.6640625" style="1449" customWidth="1"/>
    <col min="9485" max="9728" width="9" style="1449"/>
    <col min="9729" max="9729" width="12.21875" style="1449" customWidth="1"/>
    <col min="9730" max="9740" width="11.6640625" style="1449" customWidth="1"/>
    <col min="9741" max="9984" width="9" style="1449"/>
    <col min="9985" max="9985" width="12.21875" style="1449" customWidth="1"/>
    <col min="9986" max="9996" width="11.6640625" style="1449" customWidth="1"/>
    <col min="9997" max="10240" width="9" style="1449"/>
    <col min="10241" max="10241" width="12.21875" style="1449" customWidth="1"/>
    <col min="10242" max="10252" width="11.6640625" style="1449" customWidth="1"/>
    <col min="10253" max="10496" width="9" style="1449"/>
    <col min="10497" max="10497" width="12.21875" style="1449" customWidth="1"/>
    <col min="10498" max="10508" width="11.6640625" style="1449" customWidth="1"/>
    <col min="10509" max="10752" width="9" style="1449"/>
    <col min="10753" max="10753" width="12.21875" style="1449" customWidth="1"/>
    <col min="10754" max="10764" width="11.6640625" style="1449" customWidth="1"/>
    <col min="10765" max="11008" width="9" style="1449"/>
    <col min="11009" max="11009" width="12.21875" style="1449" customWidth="1"/>
    <col min="11010" max="11020" width="11.6640625" style="1449" customWidth="1"/>
    <col min="11021" max="11264" width="9" style="1449"/>
    <col min="11265" max="11265" width="12.21875" style="1449" customWidth="1"/>
    <col min="11266" max="11276" width="11.6640625" style="1449" customWidth="1"/>
    <col min="11277" max="11520" width="9" style="1449"/>
    <col min="11521" max="11521" width="12.21875" style="1449" customWidth="1"/>
    <col min="11522" max="11532" width="11.6640625" style="1449" customWidth="1"/>
    <col min="11533" max="11776" width="9" style="1449"/>
    <col min="11777" max="11777" width="12.21875" style="1449" customWidth="1"/>
    <col min="11778" max="11788" width="11.6640625" style="1449" customWidth="1"/>
    <col min="11789" max="12032" width="9" style="1449"/>
    <col min="12033" max="12033" width="12.21875" style="1449" customWidth="1"/>
    <col min="12034" max="12044" width="11.6640625" style="1449" customWidth="1"/>
    <col min="12045" max="12288" width="9" style="1449"/>
    <col min="12289" max="12289" width="12.21875" style="1449" customWidth="1"/>
    <col min="12290" max="12300" width="11.6640625" style="1449" customWidth="1"/>
    <col min="12301" max="12544" width="9" style="1449"/>
    <col min="12545" max="12545" width="12.21875" style="1449" customWidth="1"/>
    <col min="12546" max="12556" width="11.6640625" style="1449" customWidth="1"/>
    <col min="12557" max="12800" width="9" style="1449"/>
    <col min="12801" max="12801" width="12.21875" style="1449" customWidth="1"/>
    <col min="12802" max="12812" width="11.6640625" style="1449" customWidth="1"/>
    <col min="12813" max="13056" width="9" style="1449"/>
    <col min="13057" max="13057" width="12.21875" style="1449" customWidth="1"/>
    <col min="13058" max="13068" width="11.6640625" style="1449" customWidth="1"/>
    <col min="13069" max="13312" width="9" style="1449"/>
    <col min="13313" max="13313" width="12.21875" style="1449" customWidth="1"/>
    <col min="13314" max="13324" width="11.6640625" style="1449" customWidth="1"/>
    <col min="13325" max="13568" width="9" style="1449"/>
    <col min="13569" max="13569" width="12.21875" style="1449" customWidth="1"/>
    <col min="13570" max="13580" width="11.6640625" style="1449" customWidth="1"/>
    <col min="13581" max="13824" width="9" style="1449"/>
    <col min="13825" max="13825" width="12.21875" style="1449" customWidth="1"/>
    <col min="13826" max="13836" width="11.6640625" style="1449" customWidth="1"/>
    <col min="13837" max="14080" width="9" style="1449"/>
    <col min="14081" max="14081" width="12.21875" style="1449" customWidth="1"/>
    <col min="14082" max="14092" width="11.6640625" style="1449" customWidth="1"/>
    <col min="14093" max="14336" width="9" style="1449"/>
    <col min="14337" max="14337" width="12.21875" style="1449" customWidth="1"/>
    <col min="14338" max="14348" width="11.6640625" style="1449" customWidth="1"/>
    <col min="14349" max="14592" width="9" style="1449"/>
    <col min="14593" max="14593" width="12.21875" style="1449" customWidth="1"/>
    <col min="14594" max="14604" width="11.6640625" style="1449" customWidth="1"/>
    <col min="14605" max="14848" width="9" style="1449"/>
    <col min="14849" max="14849" width="12.21875" style="1449" customWidth="1"/>
    <col min="14850" max="14860" width="11.6640625" style="1449" customWidth="1"/>
    <col min="14861" max="15104" width="9" style="1449"/>
    <col min="15105" max="15105" width="12.21875" style="1449" customWidth="1"/>
    <col min="15106" max="15116" width="11.6640625" style="1449" customWidth="1"/>
    <col min="15117" max="15360" width="9" style="1449"/>
    <col min="15361" max="15361" width="12.21875" style="1449" customWidth="1"/>
    <col min="15362" max="15372" width="11.6640625" style="1449" customWidth="1"/>
    <col min="15373" max="15616" width="9" style="1449"/>
    <col min="15617" max="15617" width="12.21875" style="1449" customWidth="1"/>
    <col min="15618" max="15628" width="11.6640625" style="1449" customWidth="1"/>
    <col min="15629" max="15872" width="9" style="1449"/>
    <col min="15873" max="15873" width="12.21875" style="1449" customWidth="1"/>
    <col min="15874" max="15884" width="11.6640625" style="1449" customWidth="1"/>
    <col min="15885" max="16128" width="9" style="1449"/>
    <col min="16129" max="16129" width="12.21875" style="1449" customWidth="1"/>
    <col min="16130" max="16140" width="11.6640625" style="1449" customWidth="1"/>
    <col min="16141" max="16384" width="9" style="1449"/>
  </cols>
  <sheetData>
    <row r="1" spans="1:13" s="1445" customFormat="1" ht="45.6" customHeight="1">
      <c r="A1" s="1444" t="s">
        <v>1088</v>
      </c>
      <c r="B1" s="118"/>
      <c r="C1" s="118"/>
      <c r="D1" s="118"/>
      <c r="E1" s="118"/>
      <c r="F1" s="118"/>
      <c r="G1" s="118"/>
      <c r="H1" s="118"/>
      <c r="I1" s="1895" t="s">
        <v>871</v>
      </c>
      <c r="J1" s="1896"/>
      <c r="K1" s="1897" t="s">
        <v>2397</v>
      </c>
      <c r="L1" s="1898"/>
      <c r="M1" s="73" t="s">
        <v>873</v>
      </c>
    </row>
    <row r="2" spans="1:13" s="1445" customFormat="1" ht="21" customHeight="1">
      <c r="A2" s="1444" t="s">
        <v>2374</v>
      </c>
      <c r="B2" s="1446" t="s">
        <v>2398</v>
      </c>
      <c r="C2" s="1446"/>
      <c r="D2" s="1446"/>
      <c r="E2" s="1446"/>
      <c r="F2" s="1446"/>
      <c r="G2" s="1446"/>
      <c r="H2" s="1447"/>
      <c r="I2" s="1899" t="s">
        <v>1156</v>
      </c>
      <c r="J2" s="1900"/>
      <c r="K2" s="1899" t="s">
        <v>1093</v>
      </c>
      <c r="L2" s="1900"/>
    </row>
    <row r="3" spans="1:13" s="1448" customFormat="1" ht="37.5" customHeight="1">
      <c r="A3" s="1901" t="s">
        <v>2399</v>
      </c>
      <c r="B3" s="1901"/>
      <c r="C3" s="1901"/>
      <c r="D3" s="1901"/>
      <c r="E3" s="1901"/>
      <c r="F3" s="1901"/>
      <c r="G3" s="1901"/>
      <c r="H3" s="1901"/>
      <c r="I3" s="1901"/>
      <c r="J3" s="1901"/>
      <c r="K3" s="1901"/>
      <c r="L3" s="1901"/>
    </row>
    <row r="4" spans="1:13" ht="21" customHeight="1" thickBot="1">
      <c r="A4" s="1894" t="s">
        <v>2441</v>
      </c>
      <c r="B4" s="1894"/>
      <c r="C4" s="1894"/>
      <c r="D4" s="1894"/>
      <c r="E4" s="1894"/>
      <c r="F4" s="1894"/>
      <c r="G4" s="1894"/>
      <c r="H4" s="1894"/>
      <c r="I4" s="1894"/>
      <c r="J4" s="1894"/>
      <c r="K4" s="1894"/>
      <c r="L4" s="1894"/>
    </row>
    <row r="5" spans="1:13" ht="37.35" customHeight="1">
      <c r="A5" s="1882" t="s">
        <v>2400</v>
      </c>
      <c r="B5" s="1885" t="s">
        <v>1024</v>
      </c>
      <c r="C5" s="1888" t="s">
        <v>2401</v>
      </c>
      <c r="D5" s="1888"/>
      <c r="E5" s="1888"/>
      <c r="F5" s="1888"/>
      <c r="G5" s="1888"/>
      <c r="H5" s="1888" t="s">
        <v>2402</v>
      </c>
      <c r="I5" s="1888"/>
      <c r="J5" s="1888"/>
      <c r="K5" s="1888"/>
      <c r="L5" s="1889"/>
    </row>
    <row r="6" spans="1:13" s="1450" customFormat="1" ht="37.35" customHeight="1">
      <c r="A6" s="1883"/>
      <c r="B6" s="1886"/>
      <c r="C6" s="1890" t="s">
        <v>1032</v>
      </c>
      <c r="D6" s="1890" t="s">
        <v>2403</v>
      </c>
      <c r="E6" s="1890"/>
      <c r="F6" s="1890"/>
      <c r="G6" s="1890" t="s">
        <v>1099</v>
      </c>
      <c r="H6" s="1890" t="s">
        <v>1032</v>
      </c>
      <c r="I6" s="1890" t="s">
        <v>2403</v>
      </c>
      <c r="J6" s="1890"/>
      <c r="K6" s="1890"/>
      <c r="L6" s="1892" t="s">
        <v>1099</v>
      </c>
    </row>
    <row r="7" spans="1:13" s="1450" customFormat="1" ht="37.35" customHeight="1" thickBot="1">
      <c r="A7" s="1884"/>
      <c r="B7" s="1887"/>
      <c r="C7" s="1891"/>
      <c r="D7" s="1451" t="s">
        <v>1100</v>
      </c>
      <c r="E7" s="1451" t="s">
        <v>1101</v>
      </c>
      <c r="F7" s="1451" t="s">
        <v>1102</v>
      </c>
      <c r="G7" s="1891"/>
      <c r="H7" s="1891"/>
      <c r="I7" s="1451" t="s">
        <v>1100</v>
      </c>
      <c r="J7" s="1451" t="s">
        <v>1101</v>
      </c>
      <c r="K7" s="1451" t="s">
        <v>1102</v>
      </c>
      <c r="L7" s="1893"/>
    </row>
    <row r="8" spans="1:13" s="1450" customFormat="1" ht="44.25" customHeight="1">
      <c r="A8" s="1529" t="s">
        <v>2042</v>
      </c>
      <c r="B8" s="1532">
        <f>C8+H8</f>
        <v>0</v>
      </c>
      <c r="C8" s="1533">
        <f>D8+G8</f>
        <v>0</v>
      </c>
      <c r="D8" s="1533">
        <f>E8+F8</f>
        <v>0</v>
      </c>
      <c r="E8" s="1534">
        <v>0</v>
      </c>
      <c r="F8" s="1534">
        <v>0</v>
      </c>
      <c r="G8" s="1534">
        <v>0</v>
      </c>
      <c r="H8" s="1533">
        <f>I8+L8</f>
        <v>0</v>
      </c>
      <c r="I8" s="1533">
        <f>J8+K8</f>
        <v>0</v>
      </c>
      <c r="J8" s="1534">
        <v>0</v>
      </c>
      <c r="K8" s="1534">
        <v>0</v>
      </c>
      <c r="L8" s="1535">
        <v>0</v>
      </c>
    </row>
    <row r="9" spans="1:13" s="1450" customFormat="1" ht="44.25" customHeight="1">
      <c r="A9" s="1530" t="s">
        <v>2387</v>
      </c>
      <c r="B9" s="1536">
        <f t="shared" ref="B9:B11" si="0">C9+H9</f>
        <v>0</v>
      </c>
      <c r="C9" s="1537">
        <f t="shared" ref="C9:C11" si="1">D9+G9</f>
        <v>0</v>
      </c>
      <c r="D9" s="1537">
        <f t="shared" ref="D9:D11" si="2">E9+F9</f>
        <v>0</v>
      </c>
      <c r="E9" s="1538">
        <v>0</v>
      </c>
      <c r="F9" s="1538">
        <v>0</v>
      </c>
      <c r="G9" s="1538">
        <v>0</v>
      </c>
      <c r="H9" s="1537">
        <f t="shared" ref="H9:H11" si="3">I9+L9</f>
        <v>0</v>
      </c>
      <c r="I9" s="1537">
        <f t="shared" ref="I9:I11" si="4">J9+K9</f>
        <v>0</v>
      </c>
      <c r="J9" s="1538">
        <v>0</v>
      </c>
      <c r="K9" s="1538">
        <v>0</v>
      </c>
      <c r="L9" s="1539">
        <v>0</v>
      </c>
    </row>
    <row r="10" spans="1:13" s="1450" customFormat="1" ht="44.25" customHeight="1">
      <c r="A10" s="1530" t="s">
        <v>2388</v>
      </c>
      <c r="B10" s="1536">
        <f t="shared" si="0"/>
        <v>0</v>
      </c>
      <c r="C10" s="1537">
        <f t="shared" si="1"/>
        <v>0</v>
      </c>
      <c r="D10" s="1537">
        <f t="shared" si="2"/>
        <v>0</v>
      </c>
      <c r="E10" s="1538">
        <v>0</v>
      </c>
      <c r="F10" s="1538">
        <v>0</v>
      </c>
      <c r="G10" s="1538">
        <v>0</v>
      </c>
      <c r="H10" s="1537">
        <f t="shared" si="3"/>
        <v>0</v>
      </c>
      <c r="I10" s="1537">
        <f t="shared" si="4"/>
        <v>0</v>
      </c>
      <c r="J10" s="1538">
        <v>0</v>
      </c>
      <c r="K10" s="1538">
        <v>0</v>
      </c>
      <c r="L10" s="1539">
        <v>0</v>
      </c>
    </row>
    <row r="11" spans="1:13" s="1450" customFormat="1" ht="44.25" customHeight="1" thickBot="1">
      <c r="A11" s="1531" t="s">
        <v>2389</v>
      </c>
      <c r="B11" s="1540">
        <f t="shared" si="0"/>
        <v>0</v>
      </c>
      <c r="C11" s="1541">
        <f t="shared" si="1"/>
        <v>0</v>
      </c>
      <c r="D11" s="1541">
        <f t="shared" si="2"/>
        <v>0</v>
      </c>
      <c r="E11" s="1542">
        <v>0</v>
      </c>
      <c r="F11" s="1542">
        <v>0</v>
      </c>
      <c r="G11" s="1542">
        <v>0</v>
      </c>
      <c r="H11" s="1541">
        <f t="shared" si="3"/>
        <v>0</v>
      </c>
      <c r="I11" s="1541">
        <f t="shared" si="4"/>
        <v>0</v>
      </c>
      <c r="J11" s="1542">
        <v>0</v>
      </c>
      <c r="K11" s="1542">
        <v>0</v>
      </c>
      <c r="L11" s="1543">
        <v>0</v>
      </c>
    </row>
    <row r="12" spans="1:13" ht="16.2">
      <c r="A12" s="1452" t="s">
        <v>966</v>
      </c>
      <c r="B12" s="119"/>
      <c r="C12" s="119" t="s">
        <v>967</v>
      </c>
      <c r="D12" s="119"/>
      <c r="E12" s="1452" t="s">
        <v>1008</v>
      </c>
      <c r="G12" s="119"/>
      <c r="I12" s="115" t="s">
        <v>968</v>
      </c>
      <c r="K12" s="119"/>
      <c r="L12" s="119"/>
    </row>
    <row r="13" spans="1:13" ht="16.2">
      <c r="A13" s="119"/>
      <c r="B13" s="119"/>
      <c r="C13" s="1427"/>
      <c r="D13" s="119"/>
      <c r="E13" s="119" t="s">
        <v>1009</v>
      </c>
      <c r="G13" s="119"/>
      <c r="H13" s="119"/>
      <c r="I13" s="119"/>
      <c r="J13" s="119"/>
      <c r="K13" s="119"/>
      <c r="L13" s="119"/>
    </row>
    <row r="14" spans="1:13" ht="16.2">
      <c r="A14" s="1452"/>
      <c r="B14" s="119"/>
      <c r="C14" s="1427"/>
      <c r="D14" s="1427"/>
      <c r="E14" s="119"/>
      <c r="F14" s="119"/>
      <c r="G14" s="119"/>
      <c r="H14" s="119"/>
      <c r="I14" s="119"/>
      <c r="J14" s="119"/>
      <c r="K14" s="1454"/>
      <c r="L14" s="119"/>
    </row>
    <row r="15" spans="1:13" ht="27.75" customHeight="1">
      <c r="A15" s="1880" t="s">
        <v>2396</v>
      </c>
      <c r="B15" s="1880"/>
      <c r="C15" s="1880"/>
      <c r="D15" s="1880"/>
      <c r="E15" s="1880"/>
      <c r="F15" s="1880"/>
      <c r="G15" s="1880"/>
      <c r="H15" s="119"/>
      <c r="I15" s="119"/>
      <c r="K15" s="119"/>
      <c r="L15" s="1455" t="s">
        <v>2442</v>
      </c>
    </row>
    <row r="16" spans="1:13" ht="17.399999999999999" customHeight="1">
      <c r="A16" s="1881" t="s">
        <v>2404</v>
      </c>
      <c r="B16" s="1881"/>
      <c r="C16" s="1881"/>
      <c r="D16" s="1881"/>
      <c r="E16" s="1881"/>
      <c r="F16" s="1881"/>
      <c r="G16" s="1881"/>
      <c r="H16" s="1881"/>
      <c r="I16" s="1881"/>
      <c r="J16" s="1881"/>
      <c r="K16" s="1881"/>
      <c r="L16" s="1881"/>
    </row>
    <row r="17" spans="1:12" ht="17.399999999999999" customHeight="1">
      <c r="A17" s="119" t="s">
        <v>2405</v>
      </c>
      <c r="B17" s="119"/>
      <c r="C17" s="119"/>
      <c r="D17" s="119"/>
      <c r="E17" s="119"/>
      <c r="F17" s="119"/>
      <c r="G17" s="119"/>
      <c r="H17" s="119"/>
      <c r="I17" s="119"/>
      <c r="J17" s="119"/>
      <c r="K17" s="119"/>
      <c r="L17" s="119"/>
    </row>
    <row r="18" spans="1:12" ht="16.2">
      <c r="A18" s="119" t="s">
        <v>2392</v>
      </c>
      <c r="B18" s="119"/>
      <c r="C18" s="119"/>
      <c r="D18" s="119"/>
      <c r="E18" s="119"/>
      <c r="F18" s="119"/>
      <c r="G18" s="119"/>
      <c r="H18" s="119"/>
      <c r="I18" s="119"/>
      <c r="J18" s="119"/>
      <c r="K18" s="119"/>
      <c r="L18" s="119"/>
    </row>
    <row r="20" spans="1:12" ht="22.8">
      <c r="A20" s="1456"/>
      <c r="B20" s="1456"/>
      <c r="C20" s="1456"/>
      <c r="D20" s="1457"/>
      <c r="E20" s="1457"/>
      <c r="F20" s="1457"/>
    </row>
    <row r="21" spans="1:12" ht="22.8">
      <c r="A21" s="1456"/>
      <c r="B21" s="1456"/>
      <c r="C21" s="1456"/>
      <c r="D21" s="1457"/>
      <c r="E21" s="1457"/>
      <c r="F21" s="1457"/>
    </row>
    <row r="22" spans="1:12" ht="22.8">
      <c r="A22" s="1456"/>
      <c r="B22" s="1456"/>
      <c r="C22" s="1456"/>
      <c r="D22" s="1457"/>
      <c r="E22" s="1457"/>
      <c r="F22" s="1457"/>
    </row>
    <row r="23" spans="1:12" ht="22.8">
      <c r="A23" s="1456"/>
      <c r="B23" s="1456"/>
      <c r="C23" s="1456"/>
      <c r="D23" s="1457"/>
      <c r="E23" s="1457"/>
      <c r="F23" s="1457"/>
    </row>
    <row r="24" spans="1:12" ht="22.8">
      <c r="A24" s="1456"/>
      <c r="B24" s="1456"/>
      <c r="C24" s="1456"/>
      <c r="D24" s="1457"/>
      <c r="E24" s="1457"/>
      <c r="F24" s="1457"/>
    </row>
    <row r="25" spans="1:12" ht="22.8">
      <c r="A25" s="1456"/>
      <c r="B25" s="1456"/>
      <c r="C25" s="1456"/>
      <c r="D25" s="1457"/>
      <c r="E25" s="1457"/>
      <c r="F25" s="1457"/>
    </row>
    <row r="26" spans="1:12" ht="22.8">
      <c r="A26" s="1456"/>
      <c r="B26" s="1456"/>
      <c r="C26" s="1456"/>
      <c r="D26" s="1457"/>
      <c r="E26" s="1457"/>
      <c r="F26" s="1457"/>
    </row>
    <row r="27" spans="1:12" ht="22.8">
      <c r="A27" s="1456"/>
      <c r="B27" s="1456"/>
      <c r="C27" s="1456"/>
      <c r="D27" s="1457"/>
      <c r="E27" s="1457"/>
      <c r="F27" s="1457"/>
    </row>
    <row r="28" spans="1:12" ht="22.8">
      <c r="A28" s="1456"/>
      <c r="B28" s="1456"/>
      <c r="C28" s="1456"/>
      <c r="D28" s="1457"/>
      <c r="E28" s="1457"/>
      <c r="F28" s="1457"/>
    </row>
    <row r="29" spans="1:12" ht="22.8">
      <c r="A29" s="1456"/>
      <c r="B29" s="1456"/>
      <c r="C29" s="1456"/>
      <c r="D29" s="1457"/>
      <c r="E29" s="1457"/>
      <c r="F29" s="1457"/>
    </row>
    <row r="30" spans="1:12" ht="22.8">
      <c r="A30" s="1456"/>
      <c r="B30" s="1456"/>
      <c r="C30" s="1456"/>
      <c r="D30" s="1457"/>
      <c r="E30" s="1457"/>
      <c r="F30" s="1457"/>
    </row>
    <row r="31" spans="1:12" ht="22.8">
      <c r="A31" s="1456"/>
      <c r="B31" s="1456"/>
      <c r="C31" s="1456"/>
      <c r="D31" s="1457"/>
      <c r="E31" s="1457"/>
      <c r="F31" s="1457"/>
    </row>
    <row r="32" spans="1:12" ht="22.8">
      <c r="A32" s="1456"/>
      <c r="B32" s="1456"/>
      <c r="C32" s="1456"/>
      <c r="D32" s="1457"/>
      <c r="E32" s="1457"/>
      <c r="F32" s="1457"/>
    </row>
    <row r="33" spans="1:6" ht="22.8">
      <c r="A33" s="1456"/>
      <c r="B33" s="1456"/>
      <c r="C33" s="1456"/>
      <c r="D33" s="1457"/>
      <c r="E33" s="1457"/>
      <c r="F33" s="1457"/>
    </row>
    <row r="34" spans="1:6" ht="22.8">
      <c r="A34" s="1456"/>
      <c r="B34" s="1456"/>
      <c r="C34" s="1456"/>
      <c r="D34" s="1457"/>
      <c r="E34" s="1457"/>
      <c r="F34" s="1457"/>
    </row>
    <row r="35" spans="1:6" ht="22.8">
      <c r="A35" s="1456"/>
      <c r="B35" s="1456"/>
      <c r="C35" s="1456"/>
      <c r="D35" s="1457"/>
      <c r="E35" s="1457"/>
      <c r="F35" s="1457"/>
    </row>
    <row r="36" spans="1:6" ht="22.8">
      <c r="A36" s="1456"/>
      <c r="B36" s="1456"/>
      <c r="C36" s="1456"/>
      <c r="D36" s="1457"/>
      <c r="E36" s="1457"/>
      <c r="F36" s="1457"/>
    </row>
    <row r="37" spans="1:6" ht="22.8">
      <c r="A37" s="1456"/>
      <c r="B37" s="1456"/>
      <c r="C37" s="1456"/>
      <c r="D37" s="1457"/>
      <c r="E37" s="1457"/>
      <c r="F37" s="1457"/>
    </row>
    <row r="38" spans="1:6" ht="22.8">
      <c r="A38" s="1456"/>
      <c r="B38" s="1456"/>
      <c r="C38" s="1456"/>
      <c r="D38" s="1457"/>
      <c r="E38" s="1457"/>
      <c r="F38" s="1457"/>
    </row>
    <row r="39" spans="1:6" ht="22.8">
      <c r="A39" s="1456"/>
      <c r="B39" s="1456"/>
      <c r="C39" s="1456"/>
      <c r="D39" s="1457"/>
      <c r="E39" s="1457"/>
      <c r="F39" s="1457"/>
    </row>
    <row r="40" spans="1:6" ht="22.8">
      <c r="A40" s="1456"/>
      <c r="B40" s="1456"/>
      <c r="C40" s="1456"/>
      <c r="D40" s="1457"/>
      <c r="E40" s="1457"/>
      <c r="F40" s="1457"/>
    </row>
    <row r="41" spans="1:6" ht="22.8">
      <c r="A41" s="1456"/>
      <c r="B41" s="1456"/>
      <c r="C41" s="1456"/>
      <c r="D41" s="1457"/>
      <c r="E41" s="1457"/>
      <c r="F41" s="1457"/>
    </row>
    <row r="42" spans="1:6" ht="22.8">
      <c r="A42" s="1456"/>
      <c r="B42" s="1456"/>
      <c r="C42" s="1456"/>
      <c r="D42" s="1457"/>
      <c r="E42" s="1457"/>
      <c r="F42" s="1457"/>
    </row>
    <row r="43" spans="1:6" ht="22.8">
      <c r="A43" s="1456"/>
      <c r="B43" s="1456"/>
      <c r="C43" s="1456"/>
      <c r="D43" s="1457"/>
      <c r="E43" s="1457"/>
      <c r="F43" s="1457"/>
    </row>
    <row r="44" spans="1:6" ht="22.8">
      <c r="A44" s="1456"/>
      <c r="B44" s="1456"/>
      <c r="C44" s="1456"/>
      <c r="D44" s="1457"/>
      <c r="E44" s="1457"/>
      <c r="F44" s="1457"/>
    </row>
    <row r="45" spans="1:6" ht="22.8">
      <c r="A45" s="1456"/>
      <c r="B45" s="1456"/>
      <c r="C45" s="1456"/>
      <c r="D45" s="1457"/>
      <c r="E45" s="1457"/>
      <c r="F45" s="1457"/>
    </row>
    <row r="46" spans="1:6" ht="22.8">
      <c r="A46" s="1456"/>
      <c r="B46" s="1456"/>
      <c r="C46" s="1456"/>
      <c r="D46" s="1457"/>
      <c r="E46" s="1457"/>
      <c r="F46" s="1457"/>
    </row>
    <row r="47" spans="1:6" ht="22.8">
      <c r="A47" s="1456"/>
      <c r="B47" s="1456"/>
      <c r="C47" s="1456"/>
      <c r="D47" s="1457"/>
      <c r="E47" s="1457"/>
      <c r="F47" s="1457"/>
    </row>
    <row r="48" spans="1:6" ht="22.8">
      <c r="A48" s="1456"/>
      <c r="B48" s="1456"/>
      <c r="C48" s="1456"/>
      <c r="D48" s="1457"/>
      <c r="E48" s="1457"/>
      <c r="F48" s="1457"/>
    </row>
    <row r="49" spans="1:6" ht="22.8">
      <c r="A49" s="1456"/>
      <c r="B49" s="1456"/>
      <c r="C49" s="1456"/>
      <c r="D49" s="1457"/>
      <c r="E49" s="1457"/>
      <c r="F49" s="1457"/>
    </row>
    <row r="50" spans="1:6" ht="22.8">
      <c r="A50" s="1456"/>
      <c r="B50" s="1456"/>
      <c r="C50" s="1456"/>
      <c r="D50" s="1457"/>
      <c r="E50" s="1457"/>
      <c r="F50" s="1457"/>
    </row>
    <row r="51" spans="1:6" ht="22.8">
      <c r="A51" s="1456"/>
      <c r="B51" s="1456"/>
      <c r="C51" s="1456"/>
      <c r="D51" s="1457"/>
      <c r="E51" s="1457"/>
      <c r="F51" s="1457"/>
    </row>
    <row r="52" spans="1:6" ht="22.8">
      <c r="A52" s="1456"/>
      <c r="B52" s="1456"/>
      <c r="C52" s="1456"/>
      <c r="D52" s="1457"/>
      <c r="E52" s="1457"/>
      <c r="F52" s="1457"/>
    </row>
    <row r="53" spans="1:6" ht="22.8">
      <c r="A53" s="1456"/>
      <c r="B53" s="1456"/>
      <c r="C53" s="1456"/>
      <c r="D53" s="1457"/>
      <c r="E53" s="1457"/>
      <c r="F53" s="1457"/>
    </row>
    <row r="54" spans="1:6" ht="22.8">
      <c r="A54" s="1456"/>
      <c r="B54" s="1456"/>
      <c r="C54" s="1456"/>
      <c r="D54" s="1457"/>
      <c r="E54" s="1457"/>
      <c r="F54" s="1457"/>
    </row>
    <row r="55" spans="1:6" ht="22.8">
      <c r="A55" s="1456"/>
      <c r="B55" s="1456"/>
      <c r="C55" s="1456"/>
      <c r="D55" s="1457"/>
      <c r="E55" s="1457"/>
      <c r="F55" s="1457"/>
    </row>
    <row r="56" spans="1:6" ht="22.8">
      <c r="A56" s="1456"/>
      <c r="B56" s="1456"/>
      <c r="C56" s="1456"/>
      <c r="D56" s="1457"/>
      <c r="E56" s="1457"/>
      <c r="F56" s="1457"/>
    </row>
    <row r="57" spans="1:6" ht="22.8">
      <c r="A57" s="1456"/>
      <c r="B57" s="1456"/>
      <c r="C57" s="1456"/>
      <c r="D57" s="1457"/>
      <c r="E57" s="1457"/>
      <c r="F57" s="1457"/>
    </row>
    <row r="58" spans="1:6" ht="22.8">
      <c r="A58" s="1456"/>
      <c r="B58" s="1456"/>
      <c r="C58" s="1456"/>
      <c r="D58" s="1457"/>
      <c r="E58" s="1457"/>
      <c r="F58" s="1457"/>
    </row>
    <row r="59" spans="1:6" ht="22.8">
      <c r="A59" s="1456"/>
      <c r="B59" s="1456"/>
      <c r="C59" s="1456"/>
      <c r="D59" s="1457"/>
      <c r="E59" s="1457"/>
      <c r="F59" s="1457"/>
    </row>
    <row r="60" spans="1:6" ht="22.8">
      <c r="A60" s="1456"/>
      <c r="B60" s="1456"/>
      <c r="C60" s="1456"/>
      <c r="D60" s="1457"/>
      <c r="E60" s="1457"/>
      <c r="F60" s="1457"/>
    </row>
    <row r="61" spans="1:6" ht="22.8">
      <c r="A61" s="1456"/>
      <c r="B61" s="1456"/>
      <c r="C61" s="1456"/>
      <c r="D61" s="1457"/>
      <c r="E61" s="1457"/>
      <c r="F61" s="1457"/>
    </row>
    <row r="62" spans="1:6" ht="22.8">
      <c r="A62" s="1456"/>
      <c r="B62" s="1456"/>
      <c r="C62" s="1456"/>
      <c r="D62" s="1457"/>
      <c r="E62" s="1457"/>
      <c r="F62" s="1457"/>
    </row>
    <row r="63" spans="1:6" ht="22.8">
      <c r="A63" s="1456"/>
      <c r="B63" s="1456"/>
      <c r="C63" s="1456"/>
      <c r="D63" s="1457"/>
      <c r="E63" s="1457"/>
      <c r="F63" s="1457"/>
    </row>
    <row r="64" spans="1:6" ht="22.8">
      <c r="A64" s="1456"/>
      <c r="B64" s="1456"/>
      <c r="C64" s="1456"/>
      <c r="D64" s="1457"/>
      <c r="E64" s="1457"/>
      <c r="F64" s="1457"/>
    </row>
    <row r="65" spans="1:6" ht="22.8">
      <c r="A65" s="1456"/>
      <c r="B65" s="1456"/>
      <c r="C65" s="1456"/>
      <c r="D65" s="1457"/>
      <c r="E65" s="1457"/>
      <c r="F65" s="1457"/>
    </row>
    <row r="66" spans="1:6" ht="22.8">
      <c r="A66" s="1456"/>
      <c r="B66" s="1456"/>
      <c r="C66" s="1456"/>
      <c r="D66" s="1457"/>
      <c r="E66" s="1457"/>
      <c r="F66" s="1457"/>
    </row>
    <row r="67" spans="1:6" ht="22.8">
      <c r="A67" s="1456"/>
      <c r="B67" s="1456"/>
      <c r="C67" s="1456"/>
      <c r="D67" s="1457"/>
      <c r="E67" s="1457"/>
      <c r="F67" s="1457"/>
    </row>
    <row r="68" spans="1:6" ht="22.8">
      <c r="A68" s="1456"/>
      <c r="B68" s="1456"/>
      <c r="C68" s="1456"/>
      <c r="D68" s="1457"/>
      <c r="E68" s="1457"/>
      <c r="F68" s="1457"/>
    </row>
    <row r="69" spans="1:6" ht="22.8">
      <c r="A69" s="1456"/>
      <c r="B69" s="1456"/>
      <c r="C69" s="1456"/>
      <c r="D69" s="1457"/>
      <c r="E69" s="1457"/>
      <c r="F69" s="1457"/>
    </row>
    <row r="70" spans="1:6" ht="22.8">
      <c r="A70" s="1456"/>
      <c r="B70" s="1456"/>
      <c r="C70" s="1456"/>
      <c r="D70" s="1457"/>
      <c r="E70" s="1457"/>
      <c r="F70" s="1457"/>
    </row>
    <row r="71" spans="1:6" ht="22.8">
      <c r="A71" s="1456"/>
      <c r="B71" s="1456"/>
      <c r="C71" s="1456"/>
      <c r="D71" s="1457"/>
      <c r="E71" s="1457"/>
      <c r="F71" s="1457"/>
    </row>
    <row r="72" spans="1:6" ht="22.8">
      <c r="A72" s="1456"/>
      <c r="B72" s="1456"/>
      <c r="C72" s="1456"/>
      <c r="D72" s="1457"/>
      <c r="E72" s="1457"/>
      <c r="F72" s="1457"/>
    </row>
    <row r="73" spans="1:6" ht="22.8">
      <c r="A73" s="1456"/>
      <c r="B73" s="1456"/>
      <c r="C73" s="1456"/>
      <c r="D73" s="1457"/>
      <c r="E73" s="1457"/>
      <c r="F73" s="1457"/>
    </row>
    <row r="74" spans="1:6" ht="22.8">
      <c r="A74" s="1456"/>
      <c r="B74" s="1456"/>
      <c r="C74" s="1456"/>
      <c r="D74" s="1457"/>
      <c r="E74" s="1457"/>
      <c r="F74" s="1457"/>
    </row>
    <row r="75" spans="1:6" ht="22.8">
      <c r="A75" s="1456"/>
      <c r="B75" s="1456"/>
      <c r="C75" s="1456"/>
      <c r="D75" s="1457"/>
      <c r="E75" s="1457"/>
      <c r="F75" s="1457"/>
    </row>
    <row r="76" spans="1:6" ht="22.8">
      <c r="A76" s="1456"/>
      <c r="B76" s="1456"/>
      <c r="C76" s="1456"/>
      <c r="D76" s="1457"/>
      <c r="E76" s="1457"/>
      <c r="F76" s="1457"/>
    </row>
    <row r="77" spans="1:6" ht="22.8">
      <c r="A77" s="1456"/>
      <c r="B77" s="1456"/>
      <c r="C77" s="1456"/>
      <c r="D77" s="1457"/>
      <c r="E77" s="1457"/>
      <c r="F77" s="1457"/>
    </row>
    <row r="78" spans="1:6" ht="22.8">
      <c r="A78" s="1456"/>
      <c r="B78" s="1456"/>
      <c r="C78" s="1456"/>
      <c r="D78" s="1457"/>
      <c r="E78" s="1457"/>
      <c r="F78" s="1457"/>
    </row>
    <row r="79" spans="1:6" ht="22.8">
      <c r="A79" s="1456"/>
      <c r="B79" s="1456"/>
      <c r="C79" s="1456"/>
      <c r="D79" s="1457"/>
      <c r="E79" s="1457"/>
      <c r="F79" s="1457"/>
    </row>
    <row r="80" spans="1:6" ht="22.8">
      <c r="A80" s="1456"/>
      <c r="B80" s="1456"/>
      <c r="C80" s="1456"/>
      <c r="D80" s="1457"/>
      <c r="E80" s="1457"/>
      <c r="F80" s="1457"/>
    </row>
    <row r="81" spans="1:6" ht="22.8">
      <c r="A81" s="1456"/>
      <c r="B81" s="1456"/>
      <c r="C81" s="1456"/>
      <c r="D81" s="1457"/>
      <c r="E81" s="1457"/>
      <c r="F81" s="1457"/>
    </row>
    <row r="82" spans="1:6" ht="22.8">
      <c r="A82" s="1456"/>
      <c r="B82" s="1456"/>
      <c r="C82" s="1456"/>
      <c r="D82" s="1457"/>
      <c r="E82" s="1457"/>
      <c r="F82" s="1457"/>
    </row>
    <row r="83" spans="1:6" ht="22.8">
      <c r="A83" s="1456"/>
      <c r="B83" s="1456"/>
      <c r="C83" s="1456"/>
      <c r="D83" s="1457"/>
      <c r="E83" s="1457"/>
      <c r="F83" s="1457"/>
    </row>
    <row r="84" spans="1:6" ht="22.8">
      <c r="A84" s="1456"/>
      <c r="B84" s="1456"/>
      <c r="C84" s="1456"/>
      <c r="D84" s="1457"/>
      <c r="E84" s="1457"/>
      <c r="F84" s="1457"/>
    </row>
    <row r="85" spans="1:6" ht="22.8">
      <c r="A85" s="1456"/>
      <c r="B85" s="1456"/>
      <c r="C85" s="1456"/>
      <c r="D85" s="1457"/>
      <c r="E85" s="1457"/>
      <c r="F85" s="1457"/>
    </row>
    <row r="86" spans="1:6" ht="22.8">
      <c r="A86" s="1456"/>
      <c r="B86" s="1456"/>
      <c r="C86" s="1456"/>
      <c r="D86" s="1457"/>
      <c r="E86" s="1457"/>
      <c r="F86" s="1457"/>
    </row>
    <row r="87" spans="1:6" ht="22.8">
      <c r="A87" s="1456"/>
      <c r="B87" s="1456"/>
      <c r="C87" s="1456"/>
      <c r="D87" s="1457"/>
      <c r="E87" s="1457"/>
      <c r="F87" s="1457"/>
    </row>
    <row r="88" spans="1:6" ht="22.8">
      <c r="A88" s="1456"/>
      <c r="B88" s="1456"/>
      <c r="C88" s="1456"/>
      <c r="D88" s="1457"/>
      <c r="E88" s="1457"/>
      <c r="F88" s="1457"/>
    </row>
    <row r="89" spans="1:6" ht="22.8">
      <c r="A89" s="1456"/>
      <c r="B89" s="1456"/>
      <c r="C89" s="1456"/>
      <c r="D89" s="1457"/>
      <c r="E89" s="1457"/>
      <c r="F89" s="1457"/>
    </row>
    <row r="90" spans="1:6" ht="22.8">
      <c r="A90" s="1456"/>
      <c r="B90" s="1456"/>
      <c r="C90" s="1456"/>
      <c r="D90" s="1457"/>
      <c r="E90" s="1457"/>
      <c r="F90" s="1457"/>
    </row>
    <row r="91" spans="1:6" ht="22.8">
      <c r="A91" s="1456"/>
      <c r="B91" s="1456"/>
      <c r="C91" s="1456"/>
      <c r="D91" s="1457"/>
      <c r="E91" s="1457"/>
      <c r="F91" s="1457"/>
    </row>
    <row r="92" spans="1:6" ht="22.8">
      <c r="A92" s="1456"/>
      <c r="B92" s="1456"/>
      <c r="C92" s="1456"/>
      <c r="D92" s="1457"/>
      <c r="E92" s="1457"/>
      <c r="F92" s="1457"/>
    </row>
    <row r="93" spans="1:6" ht="22.8">
      <c r="A93" s="1456"/>
      <c r="B93" s="1456"/>
      <c r="C93" s="1456"/>
      <c r="D93" s="1457"/>
      <c r="E93" s="1457"/>
      <c r="F93" s="1457"/>
    </row>
    <row r="94" spans="1:6" ht="22.8">
      <c r="A94" s="1456"/>
      <c r="B94" s="1456"/>
      <c r="C94" s="1456"/>
      <c r="D94" s="1457"/>
      <c r="E94" s="1457"/>
      <c r="F94" s="1457"/>
    </row>
    <row r="95" spans="1:6" ht="22.8">
      <c r="A95" s="1456"/>
      <c r="B95" s="1456"/>
      <c r="C95" s="1456"/>
      <c r="D95" s="1457"/>
      <c r="E95" s="1457"/>
      <c r="F95" s="1457"/>
    </row>
    <row r="96" spans="1:6" ht="22.8">
      <c r="A96" s="1456"/>
      <c r="B96" s="1456"/>
      <c r="C96" s="1456"/>
      <c r="D96" s="1457"/>
      <c r="E96" s="1457"/>
      <c r="F96" s="1457"/>
    </row>
    <row r="97" spans="1:6" ht="22.8">
      <c r="A97" s="1456"/>
      <c r="B97" s="1456"/>
      <c r="C97" s="1456"/>
      <c r="D97" s="1457"/>
      <c r="E97" s="1457"/>
      <c r="F97" s="1457"/>
    </row>
    <row r="98" spans="1:6" ht="22.8">
      <c r="A98" s="1456"/>
      <c r="B98" s="1456"/>
      <c r="C98" s="1456"/>
      <c r="D98" s="1457"/>
      <c r="E98" s="1457"/>
      <c r="F98" s="1457"/>
    </row>
    <row r="99" spans="1:6" ht="22.8">
      <c r="A99" s="1456"/>
      <c r="B99" s="1456"/>
      <c r="C99" s="1456"/>
      <c r="D99" s="1457"/>
      <c r="E99" s="1457"/>
      <c r="F99" s="1457"/>
    </row>
    <row r="100" spans="1:6" ht="22.8">
      <c r="A100" s="1456"/>
      <c r="B100" s="1456"/>
      <c r="C100" s="1456"/>
      <c r="D100" s="1457"/>
      <c r="E100" s="1457"/>
      <c r="F100" s="1457"/>
    </row>
    <row r="101" spans="1:6" ht="22.8">
      <c r="A101" s="1456"/>
      <c r="B101" s="1456"/>
      <c r="C101" s="1456"/>
      <c r="D101" s="1457"/>
      <c r="E101" s="1457"/>
      <c r="F101" s="1457"/>
    </row>
    <row r="102" spans="1:6" ht="22.8">
      <c r="A102" s="1456"/>
      <c r="B102" s="1456"/>
      <c r="C102" s="1456"/>
      <c r="D102" s="1457"/>
      <c r="E102" s="1457"/>
      <c r="F102" s="1457"/>
    </row>
    <row r="103" spans="1:6" ht="22.8">
      <c r="A103" s="1456"/>
      <c r="B103" s="1456"/>
      <c r="C103" s="1456"/>
      <c r="D103" s="1457"/>
      <c r="E103" s="1457"/>
      <c r="F103" s="1457"/>
    </row>
    <row r="104" spans="1:6" ht="22.8">
      <c r="A104" s="1456"/>
      <c r="B104" s="1456"/>
      <c r="C104" s="1456"/>
      <c r="D104" s="1457"/>
      <c r="E104" s="1457"/>
      <c r="F104" s="1457"/>
    </row>
    <row r="105" spans="1:6" ht="22.8">
      <c r="A105" s="1456"/>
      <c r="B105" s="1456"/>
      <c r="C105" s="1456"/>
      <c r="D105" s="1457"/>
      <c r="E105" s="1457"/>
      <c r="F105" s="1457"/>
    </row>
    <row r="106" spans="1:6" ht="22.8">
      <c r="A106" s="1456"/>
      <c r="B106" s="1456"/>
      <c r="C106" s="1456"/>
      <c r="D106" s="1457"/>
      <c r="E106" s="1457"/>
      <c r="F106" s="1457"/>
    </row>
    <row r="107" spans="1:6" ht="22.8">
      <c r="A107" s="1456"/>
      <c r="B107" s="1456"/>
      <c r="C107" s="1456"/>
      <c r="D107" s="1457"/>
      <c r="E107" s="1457"/>
      <c r="F107" s="1457"/>
    </row>
    <row r="108" spans="1:6" ht="22.8">
      <c r="A108" s="1456"/>
      <c r="B108" s="1456"/>
      <c r="C108" s="1456"/>
      <c r="D108" s="1457"/>
      <c r="E108" s="1457"/>
      <c r="F108" s="1457"/>
    </row>
    <row r="109" spans="1:6" ht="22.8">
      <c r="A109" s="1456"/>
      <c r="B109" s="1456"/>
      <c r="C109" s="1456"/>
      <c r="D109" s="1457"/>
      <c r="E109" s="1457"/>
      <c r="F109" s="1457"/>
    </row>
    <row r="110" spans="1:6" ht="22.8">
      <c r="A110" s="1456"/>
      <c r="B110" s="1456"/>
      <c r="C110" s="1456"/>
      <c r="D110" s="1457"/>
      <c r="E110" s="1457"/>
      <c r="F110" s="1457"/>
    </row>
    <row r="111" spans="1:6" ht="22.8">
      <c r="A111" s="1456"/>
      <c r="B111" s="1456"/>
      <c r="C111" s="1456"/>
      <c r="D111" s="1457"/>
      <c r="E111" s="1457"/>
      <c r="F111" s="1457"/>
    </row>
    <row r="112" spans="1:6" ht="22.8">
      <c r="A112" s="1456"/>
      <c r="B112" s="1456"/>
      <c r="C112" s="1456"/>
      <c r="D112" s="1457"/>
      <c r="E112" s="1457"/>
      <c r="F112" s="1457"/>
    </row>
    <row r="113" spans="1:6" ht="22.8">
      <c r="A113" s="1456"/>
      <c r="B113" s="1456"/>
      <c r="C113" s="1456"/>
      <c r="D113" s="1457"/>
      <c r="E113" s="1457"/>
      <c r="F113" s="1457"/>
    </row>
    <row r="114" spans="1:6" ht="22.8">
      <c r="A114" s="1456"/>
      <c r="B114" s="1456"/>
      <c r="C114" s="1456"/>
      <c r="D114" s="1457"/>
      <c r="E114" s="1457"/>
      <c r="F114" s="1457"/>
    </row>
    <row r="115" spans="1:6" ht="22.8">
      <c r="A115" s="1456"/>
      <c r="B115" s="1456"/>
      <c r="C115" s="1456"/>
      <c r="D115" s="1457"/>
      <c r="E115" s="1457"/>
      <c r="F115" s="1457"/>
    </row>
    <row r="116" spans="1:6" ht="22.8">
      <c r="A116" s="1456"/>
      <c r="B116" s="1456"/>
      <c r="C116" s="1456"/>
      <c r="D116" s="1457"/>
      <c r="E116" s="1457"/>
      <c r="F116" s="1457"/>
    </row>
    <row r="117" spans="1:6" ht="22.8">
      <c r="A117" s="1456"/>
      <c r="B117" s="1456"/>
      <c r="C117" s="1456"/>
      <c r="D117" s="1457"/>
      <c r="E117" s="1457"/>
      <c r="F117" s="1457"/>
    </row>
    <row r="118" spans="1:6" ht="22.8">
      <c r="A118" s="1456"/>
      <c r="B118" s="1456"/>
      <c r="C118" s="1456"/>
      <c r="D118" s="1457"/>
      <c r="E118" s="1457"/>
      <c r="F118" s="1457"/>
    </row>
    <row r="119" spans="1:6" ht="22.8">
      <c r="A119" s="1456"/>
      <c r="B119" s="1456"/>
      <c r="C119" s="1456"/>
      <c r="D119" s="1457"/>
      <c r="E119" s="1457"/>
      <c r="F119" s="1457"/>
    </row>
    <row r="120" spans="1:6" ht="22.8">
      <c r="A120" s="1456"/>
      <c r="B120" s="1456"/>
      <c r="C120" s="1456"/>
      <c r="D120" s="1457"/>
      <c r="E120" s="1457"/>
      <c r="F120" s="1457"/>
    </row>
    <row r="121" spans="1:6" ht="22.8">
      <c r="A121" s="1456"/>
      <c r="B121" s="1456"/>
      <c r="C121" s="1456"/>
      <c r="D121" s="1457"/>
      <c r="E121" s="1457"/>
      <c r="F121" s="1457"/>
    </row>
    <row r="122" spans="1:6" ht="22.8">
      <c r="A122" s="1456"/>
      <c r="B122" s="1456"/>
      <c r="C122" s="1456"/>
      <c r="D122" s="1457"/>
      <c r="E122" s="1457"/>
      <c r="F122" s="1457"/>
    </row>
    <row r="123" spans="1:6" ht="22.8">
      <c r="A123" s="1456"/>
      <c r="B123" s="1456"/>
      <c r="C123" s="1456"/>
      <c r="D123" s="1457"/>
      <c r="E123" s="1457"/>
      <c r="F123" s="1457"/>
    </row>
    <row r="124" spans="1:6" ht="22.8">
      <c r="A124" s="1456"/>
      <c r="B124" s="1456"/>
      <c r="C124" s="1456"/>
      <c r="D124" s="1457"/>
      <c r="E124" s="1457"/>
      <c r="F124" s="1457"/>
    </row>
    <row r="125" spans="1:6" ht="22.8">
      <c r="A125" s="1456"/>
      <c r="B125" s="1456"/>
      <c r="C125" s="1456"/>
      <c r="D125" s="1457"/>
      <c r="E125" s="1457"/>
      <c r="F125" s="1457"/>
    </row>
    <row r="126" spans="1:6" ht="22.8">
      <c r="A126" s="1456"/>
      <c r="B126" s="1456"/>
      <c r="C126" s="1456"/>
      <c r="D126" s="1457"/>
      <c r="E126" s="1457"/>
      <c r="F126" s="1457"/>
    </row>
    <row r="127" spans="1:6" ht="22.8">
      <c r="A127" s="1456"/>
      <c r="B127" s="1456"/>
      <c r="C127" s="1456"/>
      <c r="D127" s="1457"/>
      <c r="E127" s="1457"/>
      <c r="F127" s="1457"/>
    </row>
    <row r="128" spans="1:6" ht="22.8">
      <c r="A128" s="1456"/>
      <c r="B128" s="1456"/>
      <c r="C128" s="1456"/>
      <c r="D128" s="1457"/>
      <c r="E128" s="1457"/>
      <c r="F128" s="1457"/>
    </row>
    <row r="129" spans="1:6" ht="22.8">
      <c r="A129" s="1456"/>
      <c r="B129" s="1456"/>
      <c r="C129" s="1456"/>
      <c r="D129" s="1457"/>
      <c r="E129" s="1457"/>
      <c r="F129" s="1457"/>
    </row>
    <row r="130" spans="1:6" ht="22.8">
      <c r="A130" s="1456"/>
      <c r="B130" s="1456"/>
      <c r="C130" s="1456"/>
      <c r="D130" s="1457"/>
      <c r="E130" s="1457"/>
      <c r="F130" s="1457"/>
    </row>
    <row r="131" spans="1:6" ht="22.8">
      <c r="A131" s="1456"/>
      <c r="B131" s="1456"/>
      <c r="C131" s="1456"/>
      <c r="D131" s="1457"/>
      <c r="E131" s="1457"/>
      <c r="F131" s="1457"/>
    </row>
    <row r="132" spans="1:6" ht="22.8">
      <c r="A132" s="1456"/>
      <c r="B132" s="1456"/>
      <c r="C132" s="1456"/>
      <c r="D132" s="1457"/>
      <c r="E132" s="1457"/>
      <c r="F132" s="1457"/>
    </row>
    <row r="133" spans="1:6" ht="22.8">
      <c r="A133" s="1456"/>
      <c r="B133" s="1456"/>
      <c r="C133" s="1456"/>
      <c r="D133" s="1457"/>
      <c r="E133" s="1457"/>
      <c r="F133" s="1457"/>
    </row>
    <row r="134" spans="1:6" ht="22.8">
      <c r="A134" s="1456"/>
      <c r="B134" s="1456"/>
      <c r="C134" s="1456"/>
      <c r="D134" s="1457"/>
      <c r="E134" s="1457"/>
      <c r="F134" s="1457"/>
    </row>
    <row r="135" spans="1:6" ht="22.8">
      <c r="A135" s="1456"/>
      <c r="B135" s="1456"/>
      <c r="C135" s="1456"/>
      <c r="D135" s="1457"/>
      <c r="E135" s="1457"/>
      <c r="F135" s="1457"/>
    </row>
    <row r="136" spans="1:6" ht="22.8">
      <c r="A136" s="1456"/>
      <c r="B136" s="1456"/>
      <c r="C136" s="1456"/>
      <c r="D136" s="1457"/>
      <c r="E136" s="1457"/>
      <c r="F136" s="1457"/>
    </row>
    <row r="137" spans="1:6" ht="22.8">
      <c r="A137" s="1456"/>
      <c r="B137" s="1456"/>
      <c r="C137" s="1456"/>
      <c r="D137" s="1457"/>
      <c r="E137" s="1457"/>
      <c r="F137" s="1457"/>
    </row>
    <row r="138" spans="1:6" ht="22.8">
      <c r="A138" s="1456"/>
      <c r="B138" s="1456"/>
      <c r="C138" s="1456"/>
      <c r="D138" s="1457"/>
      <c r="E138" s="1457"/>
      <c r="F138" s="1457"/>
    </row>
    <row r="139" spans="1:6" ht="22.8">
      <c r="A139" s="1456"/>
      <c r="B139" s="1456"/>
      <c r="C139" s="1456"/>
      <c r="D139" s="1457"/>
      <c r="E139" s="1457"/>
      <c r="F139" s="1457"/>
    </row>
    <row r="140" spans="1:6" ht="22.8">
      <c r="A140" s="1456"/>
      <c r="B140" s="1456"/>
      <c r="C140" s="1456"/>
      <c r="D140" s="1457"/>
      <c r="E140" s="1457"/>
      <c r="F140" s="1457"/>
    </row>
    <row r="141" spans="1:6" ht="22.8">
      <c r="A141" s="1456"/>
      <c r="B141" s="1456"/>
      <c r="C141" s="1456"/>
      <c r="D141" s="1457"/>
      <c r="E141" s="1457"/>
      <c r="F141" s="1457"/>
    </row>
    <row r="142" spans="1:6" ht="22.8">
      <c r="A142" s="1456"/>
      <c r="B142" s="1456"/>
      <c r="C142" s="1456"/>
      <c r="D142" s="1457"/>
      <c r="E142" s="1457"/>
      <c r="F142" s="1457"/>
    </row>
    <row r="143" spans="1:6" ht="22.8">
      <c r="A143" s="1456"/>
      <c r="B143" s="1456"/>
      <c r="C143" s="1456"/>
      <c r="D143" s="1457"/>
      <c r="E143" s="1457"/>
      <c r="F143" s="1457"/>
    </row>
    <row r="144" spans="1:6" ht="22.8">
      <c r="A144" s="1456"/>
      <c r="B144" s="1456"/>
      <c r="C144" s="1456"/>
      <c r="D144" s="1457"/>
      <c r="E144" s="1457"/>
      <c r="F144" s="1457"/>
    </row>
    <row r="145" spans="1:6" ht="22.8">
      <c r="A145" s="1456"/>
      <c r="B145" s="1456"/>
      <c r="C145" s="1456"/>
      <c r="D145" s="1457"/>
      <c r="E145" s="1457"/>
      <c r="F145" s="1457"/>
    </row>
    <row r="146" spans="1:6" ht="22.8">
      <c r="A146" s="1456"/>
      <c r="B146" s="1456"/>
      <c r="C146" s="1456"/>
      <c r="D146" s="1457"/>
      <c r="E146" s="1457"/>
      <c r="F146" s="1457"/>
    </row>
    <row r="147" spans="1:6" ht="22.8">
      <c r="A147" s="1456"/>
      <c r="B147" s="1456"/>
      <c r="C147" s="1456"/>
      <c r="D147" s="1457"/>
      <c r="E147" s="1457"/>
      <c r="F147" s="1457"/>
    </row>
    <row r="148" spans="1:6" ht="22.8">
      <c r="A148" s="1456"/>
      <c r="B148" s="1456"/>
      <c r="C148" s="1456"/>
      <c r="D148" s="1457"/>
      <c r="E148" s="1457"/>
      <c r="F148" s="1457"/>
    </row>
    <row r="149" spans="1:6" ht="22.8">
      <c r="A149" s="1456"/>
      <c r="B149" s="1456"/>
      <c r="C149" s="1456"/>
      <c r="D149" s="1457"/>
      <c r="E149" s="1457"/>
      <c r="F149" s="1457"/>
    </row>
    <row r="150" spans="1:6" ht="22.8">
      <c r="A150" s="1456"/>
      <c r="B150" s="1456"/>
      <c r="C150" s="1456"/>
      <c r="D150" s="1457"/>
      <c r="E150" s="1457"/>
      <c r="F150" s="1457"/>
    </row>
    <row r="151" spans="1:6" ht="22.8">
      <c r="A151" s="1456"/>
      <c r="B151" s="1456"/>
      <c r="C151" s="1456"/>
      <c r="D151" s="1457"/>
      <c r="E151" s="1457"/>
      <c r="F151" s="1457"/>
    </row>
    <row r="152" spans="1:6" ht="22.8">
      <c r="A152" s="1456"/>
      <c r="B152" s="1456"/>
      <c r="C152" s="1456"/>
      <c r="D152" s="1457"/>
      <c r="E152" s="1457"/>
      <c r="F152" s="1457"/>
    </row>
    <row r="153" spans="1:6" ht="22.8">
      <c r="A153" s="1456"/>
      <c r="B153" s="1456"/>
      <c r="C153" s="1456"/>
      <c r="D153" s="1457"/>
      <c r="E153" s="1457"/>
      <c r="F153" s="1457"/>
    </row>
    <row r="154" spans="1:6" ht="22.8">
      <c r="A154" s="1456"/>
      <c r="B154" s="1456"/>
      <c r="C154" s="1456"/>
      <c r="D154" s="1457"/>
      <c r="E154" s="1457"/>
      <c r="F154" s="1457"/>
    </row>
    <row r="155" spans="1:6" ht="22.8">
      <c r="A155" s="1456"/>
      <c r="B155" s="1456"/>
      <c r="C155" s="1456"/>
      <c r="D155" s="1457"/>
      <c r="E155" s="1457"/>
      <c r="F155" s="1457"/>
    </row>
    <row r="156" spans="1:6" ht="22.8">
      <c r="A156" s="1456"/>
      <c r="B156" s="1456"/>
      <c r="C156" s="1456"/>
      <c r="D156" s="1457"/>
      <c r="E156" s="1457"/>
      <c r="F156" s="1457"/>
    </row>
    <row r="157" spans="1:6" ht="22.8">
      <c r="A157" s="1456"/>
      <c r="B157" s="1456"/>
      <c r="C157" s="1456"/>
      <c r="D157" s="1457"/>
      <c r="E157" s="1457"/>
      <c r="F157" s="1457"/>
    </row>
    <row r="158" spans="1:6" ht="22.8">
      <c r="A158" s="1456"/>
      <c r="B158" s="1456"/>
      <c r="C158" s="1456"/>
      <c r="D158" s="1457"/>
      <c r="E158" s="1457"/>
      <c r="F158" s="1457"/>
    </row>
    <row r="159" spans="1:6" ht="22.8">
      <c r="A159" s="1456"/>
      <c r="B159" s="1456"/>
      <c r="C159" s="1456"/>
      <c r="D159" s="1457"/>
      <c r="E159" s="1457"/>
      <c r="F159" s="1457"/>
    </row>
    <row r="160" spans="1:6" ht="22.8">
      <c r="A160" s="1456"/>
      <c r="B160" s="1456"/>
      <c r="C160" s="1456"/>
      <c r="D160" s="1457"/>
      <c r="E160" s="1457"/>
      <c r="F160" s="1457"/>
    </row>
    <row r="161" spans="1:6" ht="22.8">
      <c r="A161" s="1456"/>
      <c r="B161" s="1456"/>
      <c r="C161" s="1456"/>
      <c r="D161" s="1457"/>
      <c r="E161" s="1457"/>
      <c r="F161" s="1457"/>
    </row>
    <row r="162" spans="1:6" ht="22.8">
      <c r="A162" s="1456"/>
      <c r="B162" s="1456"/>
      <c r="C162" s="1456"/>
      <c r="D162" s="1457"/>
      <c r="E162" s="1457"/>
      <c r="F162" s="1457"/>
    </row>
    <row r="163" spans="1:6" ht="22.8">
      <c r="A163" s="1456"/>
      <c r="B163" s="1456"/>
      <c r="C163" s="1456"/>
      <c r="D163" s="1457"/>
      <c r="E163" s="1457"/>
      <c r="F163" s="1457"/>
    </row>
    <row r="164" spans="1:6" ht="22.8">
      <c r="A164" s="1456"/>
      <c r="B164" s="1456"/>
      <c r="C164" s="1456"/>
      <c r="D164" s="1457"/>
      <c r="E164" s="1457"/>
      <c r="F164" s="1457"/>
    </row>
    <row r="165" spans="1:6" ht="22.8">
      <c r="A165" s="1456"/>
      <c r="B165" s="1456"/>
      <c r="C165" s="1456"/>
      <c r="D165" s="1457"/>
      <c r="E165" s="1457"/>
      <c r="F165" s="1457"/>
    </row>
    <row r="166" spans="1:6" ht="22.8">
      <c r="A166" s="1456"/>
      <c r="B166" s="1456"/>
      <c r="C166" s="1456"/>
      <c r="D166" s="1457"/>
      <c r="E166" s="1457"/>
      <c r="F166" s="1457"/>
    </row>
    <row r="167" spans="1:6" ht="22.8">
      <c r="A167" s="1456"/>
      <c r="B167" s="1456"/>
      <c r="C167" s="1456"/>
      <c r="D167" s="1457"/>
      <c r="E167" s="1457"/>
      <c r="F167" s="1457"/>
    </row>
    <row r="168" spans="1:6" ht="22.8">
      <c r="A168" s="1456"/>
      <c r="B168" s="1456"/>
      <c r="C168" s="1456"/>
      <c r="D168" s="1457"/>
      <c r="E168" s="1457"/>
      <c r="F168" s="1457"/>
    </row>
    <row r="169" spans="1:6" ht="22.8">
      <c r="A169" s="1456"/>
      <c r="B169" s="1456"/>
      <c r="C169" s="1456"/>
      <c r="D169" s="1457"/>
      <c r="E169" s="1457"/>
      <c r="F169" s="1457"/>
    </row>
    <row r="170" spans="1:6" ht="22.8">
      <c r="A170" s="1456"/>
      <c r="B170" s="1456"/>
      <c r="C170" s="1456"/>
      <c r="D170" s="1457"/>
      <c r="E170" s="1457"/>
      <c r="F170" s="1457"/>
    </row>
    <row r="171" spans="1:6" ht="22.8">
      <c r="A171" s="1456"/>
      <c r="B171" s="1456"/>
      <c r="C171" s="1456"/>
      <c r="D171" s="1457"/>
      <c r="E171" s="1457"/>
      <c r="F171" s="1457"/>
    </row>
    <row r="172" spans="1:6" ht="22.8">
      <c r="A172" s="1456"/>
      <c r="B172" s="1456"/>
      <c r="C172" s="1456"/>
      <c r="D172" s="1457"/>
      <c r="E172" s="1457"/>
      <c r="F172" s="1457"/>
    </row>
    <row r="173" spans="1:6" ht="22.8">
      <c r="A173" s="1456"/>
      <c r="B173" s="1456"/>
      <c r="C173" s="1456"/>
      <c r="D173" s="1457"/>
      <c r="E173" s="1457"/>
      <c r="F173" s="1457"/>
    </row>
    <row r="174" spans="1:6" ht="22.8">
      <c r="A174" s="1456"/>
      <c r="B174" s="1456"/>
      <c r="C174" s="1456"/>
      <c r="D174" s="1457"/>
      <c r="E174" s="1457"/>
      <c r="F174" s="1457"/>
    </row>
    <row r="175" spans="1:6" ht="22.8">
      <c r="A175" s="1456"/>
      <c r="B175" s="1456"/>
      <c r="C175" s="1456"/>
      <c r="D175" s="1457"/>
      <c r="E175" s="1457"/>
      <c r="F175" s="1457"/>
    </row>
    <row r="176" spans="1:6" ht="22.8">
      <c r="A176" s="1456"/>
      <c r="B176" s="1456"/>
      <c r="C176" s="1456"/>
      <c r="D176" s="1457"/>
      <c r="E176" s="1457"/>
      <c r="F176" s="1457"/>
    </row>
    <row r="177" spans="1:6" ht="22.8">
      <c r="A177" s="1456"/>
      <c r="B177" s="1456"/>
      <c r="C177" s="1456"/>
      <c r="D177" s="1457"/>
      <c r="E177" s="1457"/>
      <c r="F177" s="1457"/>
    </row>
    <row r="178" spans="1:6" ht="22.8">
      <c r="A178" s="1456"/>
      <c r="B178" s="1456"/>
      <c r="C178" s="1456"/>
      <c r="D178" s="1457"/>
      <c r="E178" s="1457"/>
      <c r="F178" s="1457"/>
    </row>
    <row r="179" spans="1:6" ht="22.8">
      <c r="A179" s="1456"/>
      <c r="B179" s="1456"/>
      <c r="C179" s="1456"/>
      <c r="D179" s="1457"/>
      <c r="E179" s="1457"/>
      <c r="F179" s="1457"/>
    </row>
    <row r="180" spans="1:6" ht="22.8">
      <c r="A180" s="1456"/>
      <c r="B180" s="1456"/>
      <c r="C180" s="1456"/>
      <c r="D180" s="1457"/>
      <c r="E180" s="1457"/>
      <c r="F180" s="1457"/>
    </row>
    <row r="181" spans="1:6" ht="22.8">
      <c r="A181" s="1456"/>
      <c r="B181" s="1456"/>
      <c r="C181" s="1456"/>
      <c r="D181" s="1457"/>
      <c r="E181" s="1457"/>
      <c r="F181" s="1457"/>
    </row>
    <row r="182" spans="1:6" ht="22.8">
      <c r="A182" s="1456"/>
      <c r="B182" s="1456"/>
      <c r="C182" s="1456"/>
      <c r="D182" s="1457"/>
      <c r="E182" s="1457"/>
      <c r="F182" s="1457"/>
    </row>
    <row r="183" spans="1:6" ht="22.8">
      <c r="A183" s="1456"/>
      <c r="B183" s="1456"/>
      <c r="C183" s="1456"/>
      <c r="D183" s="1457"/>
      <c r="E183" s="1457"/>
      <c r="F183" s="1457"/>
    </row>
    <row r="184" spans="1:6" ht="22.8">
      <c r="A184" s="1456"/>
      <c r="B184" s="1456"/>
      <c r="C184" s="1456"/>
      <c r="D184" s="1457"/>
      <c r="E184" s="1457"/>
      <c r="F184" s="1457"/>
    </row>
    <row r="185" spans="1:6" ht="22.8">
      <c r="A185" s="1456"/>
      <c r="B185" s="1456"/>
      <c r="C185" s="1456"/>
      <c r="D185" s="1457"/>
      <c r="E185" s="1457"/>
      <c r="F185" s="1457"/>
    </row>
    <row r="186" spans="1:6" ht="22.8">
      <c r="A186" s="1456"/>
      <c r="B186" s="1456"/>
      <c r="C186" s="1456"/>
      <c r="D186" s="1457"/>
      <c r="E186" s="1457"/>
      <c r="F186" s="1457"/>
    </row>
  </sheetData>
  <mergeCells count="18">
    <mergeCell ref="A4:L4"/>
    <mergeCell ref="I1:J1"/>
    <mergeCell ref="K1:L1"/>
    <mergeCell ref="I2:J2"/>
    <mergeCell ref="K2:L2"/>
    <mergeCell ref="A3:L3"/>
    <mergeCell ref="A15:G15"/>
    <mergeCell ref="A16:L16"/>
    <mergeCell ref="A5:A7"/>
    <mergeCell ref="B5:B7"/>
    <mergeCell ref="C5:G5"/>
    <mergeCell ref="H5:L5"/>
    <mergeCell ref="C6:C7"/>
    <mergeCell ref="D6:F6"/>
    <mergeCell ref="G6:G7"/>
    <mergeCell ref="H6:H7"/>
    <mergeCell ref="I6:K6"/>
    <mergeCell ref="L6:L7"/>
  </mergeCells>
  <phoneticPr fontId="13" type="noConversion"/>
  <hyperlinks>
    <hyperlink ref="M1" location="預告統計資料發布時間表!A1" display="回發布時間表" xr:uid="{00E5E658-7E06-4058-88C5-59BC292CE21E}"/>
  </hyperlinks>
  <printOptions horizontalCentered="1"/>
  <pageMargins left="0.35433070866141736" right="0.15748031496062992" top="0.62992125984251968" bottom="0.39370078740157483" header="0.51181102362204722" footer="0.51181102362204722"/>
  <pageSetup paperSize="9" scale="99" orientation="landscape" blackAndWhite="1"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BFA1F-2BFD-4EF7-AE23-7691751846D7}">
  <sheetPr>
    <tabColor rgb="FFFF3300"/>
  </sheetPr>
  <dimension ref="A1:M186"/>
  <sheetViews>
    <sheetView view="pageLayout" topLeftCell="A4" zoomScale="85" zoomScaleNormal="75" zoomScaleSheetLayoutView="75" zoomScalePageLayoutView="85" workbookViewId="0">
      <selection activeCell="J9" sqref="J9"/>
    </sheetView>
  </sheetViews>
  <sheetFormatPr defaultColWidth="9" defaultRowHeight="15.6"/>
  <cols>
    <col min="1" max="1" width="12.21875" style="1449" customWidth="1"/>
    <col min="2" max="3" width="11.6640625" style="1449" customWidth="1"/>
    <col min="4" max="6" width="11.6640625" style="1453" customWidth="1"/>
    <col min="7" max="12" width="11.6640625" style="1449" customWidth="1"/>
    <col min="13" max="256" width="9" style="1449"/>
    <col min="257" max="257" width="12.21875" style="1449" customWidth="1"/>
    <col min="258" max="268" width="11.6640625" style="1449" customWidth="1"/>
    <col min="269" max="512" width="9" style="1449"/>
    <col min="513" max="513" width="12.21875" style="1449" customWidth="1"/>
    <col min="514" max="524" width="11.6640625" style="1449" customWidth="1"/>
    <col min="525" max="768" width="9" style="1449"/>
    <col min="769" max="769" width="12.21875" style="1449" customWidth="1"/>
    <col min="770" max="780" width="11.6640625" style="1449" customWidth="1"/>
    <col min="781" max="1024" width="9" style="1449"/>
    <col min="1025" max="1025" width="12.21875" style="1449" customWidth="1"/>
    <col min="1026" max="1036" width="11.6640625" style="1449" customWidth="1"/>
    <col min="1037" max="1280" width="9" style="1449"/>
    <col min="1281" max="1281" width="12.21875" style="1449" customWidth="1"/>
    <col min="1282" max="1292" width="11.6640625" style="1449" customWidth="1"/>
    <col min="1293" max="1536" width="9" style="1449"/>
    <col min="1537" max="1537" width="12.21875" style="1449" customWidth="1"/>
    <col min="1538" max="1548" width="11.6640625" style="1449" customWidth="1"/>
    <col min="1549" max="1792" width="9" style="1449"/>
    <col min="1793" max="1793" width="12.21875" style="1449" customWidth="1"/>
    <col min="1794" max="1804" width="11.6640625" style="1449" customWidth="1"/>
    <col min="1805" max="2048" width="9" style="1449"/>
    <col min="2049" max="2049" width="12.21875" style="1449" customWidth="1"/>
    <col min="2050" max="2060" width="11.6640625" style="1449" customWidth="1"/>
    <col min="2061" max="2304" width="9" style="1449"/>
    <col min="2305" max="2305" width="12.21875" style="1449" customWidth="1"/>
    <col min="2306" max="2316" width="11.6640625" style="1449" customWidth="1"/>
    <col min="2317" max="2560" width="9" style="1449"/>
    <col min="2561" max="2561" width="12.21875" style="1449" customWidth="1"/>
    <col min="2562" max="2572" width="11.6640625" style="1449" customWidth="1"/>
    <col min="2573" max="2816" width="9" style="1449"/>
    <col min="2817" max="2817" width="12.21875" style="1449" customWidth="1"/>
    <col min="2818" max="2828" width="11.6640625" style="1449" customWidth="1"/>
    <col min="2829" max="3072" width="9" style="1449"/>
    <col min="3073" max="3073" width="12.21875" style="1449" customWidth="1"/>
    <col min="3074" max="3084" width="11.6640625" style="1449" customWidth="1"/>
    <col min="3085" max="3328" width="9" style="1449"/>
    <col min="3329" max="3329" width="12.21875" style="1449" customWidth="1"/>
    <col min="3330" max="3340" width="11.6640625" style="1449" customWidth="1"/>
    <col min="3341" max="3584" width="9" style="1449"/>
    <col min="3585" max="3585" width="12.21875" style="1449" customWidth="1"/>
    <col min="3586" max="3596" width="11.6640625" style="1449" customWidth="1"/>
    <col min="3597" max="3840" width="9" style="1449"/>
    <col min="3841" max="3841" width="12.21875" style="1449" customWidth="1"/>
    <col min="3842" max="3852" width="11.6640625" style="1449" customWidth="1"/>
    <col min="3853" max="4096" width="9" style="1449"/>
    <col min="4097" max="4097" width="12.21875" style="1449" customWidth="1"/>
    <col min="4098" max="4108" width="11.6640625" style="1449" customWidth="1"/>
    <col min="4109" max="4352" width="9" style="1449"/>
    <col min="4353" max="4353" width="12.21875" style="1449" customWidth="1"/>
    <col min="4354" max="4364" width="11.6640625" style="1449" customWidth="1"/>
    <col min="4365" max="4608" width="9" style="1449"/>
    <col min="4609" max="4609" width="12.21875" style="1449" customWidth="1"/>
    <col min="4610" max="4620" width="11.6640625" style="1449" customWidth="1"/>
    <col min="4621" max="4864" width="9" style="1449"/>
    <col min="4865" max="4865" width="12.21875" style="1449" customWidth="1"/>
    <col min="4866" max="4876" width="11.6640625" style="1449" customWidth="1"/>
    <col min="4877" max="5120" width="9" style="1449"/>
    <col min="5121" max="5121" width="12.21875" style="1449" customWidth="1"/>
    <col min="5122" max="5132" width="11.6640625" style="1449" customWidth="1"/>
    <col min="5133" max="5376" width="9" style="1449"/>
    <col min="5377" max="5377" width="12.21875" style="1449" customWidth="1"/>
    <col min="5378" max="5388" width="11.6640625" style="1449" customWidth="1"/>
    <col min="5389" max="5632" width="9" style="1449"/>
    <col min="5633" max="5633" width="12.21875" style="1449" customWidth="1"/>
    <col min="5634" max="5644" width="11.6640625" style="1449" customWidth="1"/>
    <col min="5645" max="5888" width="9" style="1449"/>
    <col min="5889" max="5889" width="12.21875" style="1449" customWidth="1"/>
    <col min="5890" max="5900" width="11.6640625" style="1449" customWidth="1"/>
    <col min="5901" max="6144" width="9" style="1449"/>
    <col min="6145" max="6145" width="12.21875" style="1449" customWidth="1"/>
    <col min="6146" max="6156" width="11.6640625" style="1449" customWidth="1"/>
    <col min="6157" max="6400" width="9" style="1449"/>
    <col min="6401" max="6401" width="12.21875" style="1449" customWidth="1"/>
    <col min="6402" max="6412" width="11.6640625" style="1449" customWidth="1"/>
    <col min="6413" max="6656" width="9" style="1449"/>
    <col min="6657" max="6657" width="12.21875" style="1449" customWidth="1"/>
    <col min="6658" max="6668" width="11.6640625" style="1449" customWidth="1"/>
    <col min="6669" max="6912" width="9" style="1449"/>
    <col min="6913" max="6913" width="12.21875" style="1449" customWidth="1"/>
    <col min="6914" max="6924" width="11.6640625" style="1449" customWidth="1"/>
    <col min="6925" max="7168" width="9" style="1449"/>
    <col min="7169" max="7169" width="12.21875" style="1449" customWidth="1"/>
    <col min="7170" max="7180" width="11.6640625" style="1449" customWidth="1"/>
    <col min="7181" max="7424" width="9" style="1449"/>
    <col min="7425" max="7425" width="12.21875" style="1449" customWidth="1"/>
    <col min="7426" max="7436" width="11.6640625" style="1449" customWidth="1"/>
    <col min="7437" max="7680" width="9" style="1449"/>
    <col min="7681" max="7681" width="12.21875" style="1449" customWidth="1"/>
    <col min="7682" max="7692" width="11.6640625" style="1449" customWidth="1"/>
    <col min="7693" max="7936" width="9" style="1449"/>
    <col min="7937" max="7937" width="12.21875" style="1449" customWidth="1"/>
    <col min="7938" max="7948" width="11.6640625" style="1449" customWidth="1"/>
    <col min="7949" max="8192" width="9" style="1449"/>
    <col min="8193" max="8193" width="12.21875" style="1449" customWidth="1"/>
    <col min="8194" max="8204" width="11.6640625" style="1449" customWidth="1"/>
    <col min="8205" max="8448" width="9" style="1449"/>
    <col min="8449" max="8449" width="12.21875" style="1449" customWidth="1"/>
    <col min="8450" max="8460" width="11.6640625" style="1449" customWidth="1"/>
    <col min="8461" max="8704" width="9" style="1449"/>
    <col min="8705" max="8705" width="12.21875" style="1449" customWidth="1"/>
    <col min="8706" max="8716" width="11.6640625" style="1449" customWidth="1"/>
    <col min="8717" max="8960" width="9" style="1449"/>
    <col min="8961" max="8961" width="12.21875" style="1449" customWidth="1"/>
    <col min="8962" max="8972" width="11.6640625" style="1449" customWidth="1"/>
    <col min="8973" max="9216" width="9" style="1449"/>
    <col min="9217" max="9217" width="12.21875" style="1449" customWidth="1"/>
    <col min="9218" max="9228" width="11.6640625" style="1449" customWidth="1"/>
    <col min="9229" max="9472" width="9" style="1449"/>
    <col min="9473" max="9473" width="12.21875" style="1449" customWidth="1"/>
    <col min="9474" max="9484" width="11.6640625" style="1449" customWidth="1"/>
    <col min="9485" max="9728" width="9" style="1449"/>
    <col min="9729" max="9729" width="12.21875" style="1449" customWidth="1"/>
    <col min="9730" max="9740" width="11.6640625" style="1449" customWidth="1"/>
    <col min="9741" max="9984" width="9" style="1449"/>
    <col min="9985" max="9985" width="12.21875" style="1449" customWidth="1"/>
    <col min="9986" max="9996" width="11.6640625" style="1449" customWidth="1"/>
    <col min="9997" max="10240" width="9" style="1449"/>
    <col min="10241" max="10241" width="12.21875" style="1449" customWidth="1"/>
    <col min="10242" max="10252" width="11.6640625" style="1449" customWidth="1"/>
    <col min="10253" max="10496" width="9" style="1449"/>
    <col min="10497" max="10497" width="12.21875" style="1449" customWidth="1"/>
    <col min="10498" max="10508" width="11.6640625" style="1449" customWidth="1"/>
    <col min="10509" max="10752" width="9" style="1449"/>
    <col min="10753" max="10753" width="12.21875" style="1449" customWidth="1"/>
    <col min="10754" max="10764" width="11.6640625" style="1449" customWidth="1"/>
    <col min="10765" max="11008" width="9" style="1449"/>
    <col min="11009" max="11009" width="12.21875" style="1449" customWidth="1"/>
    <col min="11010" max="11020" width="11.6640625" style="1449" customWidth="1"/>
    <col min="11021" max="11264" width="9" style="1449"/>
    <col min="11265" max="11265" width="12.21875" style="1449" customWidth="1"/>
    <col min="11266" max="11276" width="11.6640625" style="1449" customWidth="1"/>
    <col min="11277" max="11520" width="9" style="1449"/>
    <col min="11521" max="11521" width="12.21875" style="1449" customWidth="1"/>
    <col min="11522" max="11532" width="11.6640625" style="1449" customWidth="1"/>
    <col min="11533" max="11776" width="9" style="1449"/>
    <col min="11777" max="11777" width="12.21875" style="1449" customWidth="1"/>
    <col min="11778" max="11788" width="11.6640625" style="1449" customWidth="1"/>
    <col min="11789" max="12032" width="9" style="1449"/>
    <col min="12033" max="12033" width="12.21875" style="1449" customWidth="1"/>
    <col min="12034" max="12044" width="11.6640625" style="1449" customWidth="1"/>
    <col min="12045" max="12288" width="9" style="1449"/>
    <col min="12289" max="12289" width="12.21875" style="1449" customWidth="1"/>
    <col min="12290" max="12300" width="11.6640625" style="1449" customWidth="1"/>
    <col min="12301" max="12544" width="9" style="1449"/>
    <col min="12545" max="12545" width="12.21875" style="1449" customWidth="1"/>
    <col min="12546" max="12556" width="11.6640625" style="1449" customWidth="1"/>
    <col min="12557" max="12800" width="9" style="1449"/>
    <col min="12801" max="12801" width="12.21875" style="1449" customWidth="1"/>
    <col min="12802" max="12812" width="11.6640625" style="1449" customWidth="1"/>
    <col min="12813" max="13056" width="9" style="1449"/>
    <col min="13057" max="13057" width="12.21875" style="1449" customWidth="1"/>
    <col min="13058" max="13068" width="11.6640625" style="1449" customWidth="1"/>
    <col min="13069" max="13312" width="9" style="1449"/>
    <col min="13313" max="13313" width="12.21875" style="1449" customWidth="1"/>
    <col min="13314" max="13324" width="11.6640625" style="1449" customWidth="1"/>
    <col min="13325" max="13568" width="9" style="1449"/>
    <col min="13569" max="13569" width="12.21875" style="1449" customWidth="1"/>
    <col min="13570" max="13580" width="11.6640625" style="1449" customWidth="1"/>
    <col min="13581" max="13824" width="9" style="1449"/>
    <col min="13825" max="13825" width="12.21875" style="1449" customWidth="1"/>
    <col min="13826" max="13836" width="11.6640625" style="1449" customWidth="1"/>
    <col min="13837" max="14080" width="9" style="1449"/>
    <col min="14081" max="14081" width="12.21875" style="1449" customWidth="1"/>
    <col min="14082" max="14092" width="11.6640625" style="1449" customWidth="1"/>
    <col min="14093" max="14336" width="9" style="1449"/>
    <col min="14337" max="14337" width="12.21875" style="1449" customWidth="1"/>
    <col min="14338" max="14348" width="11.6640625" style="1449" customWidth="1"/>
    <col min="14349" max="14592" width="9" style="1449"/>
    <col min="14593" max="14593" width="12.21875" style="1449" customWidth="1"/>
    <col min="14594" max="14604" width="11.6640625" style="1449" customWidth="1"/>
    <col min="14605" max="14848" width="9" style="1449"/>
    <col min="14849" max="14849" width="12.21875" style="1449" customWidth="1"/>
    <col min="14850" max="14860" width="11.6640625" style="1449" customWidth="1"/>
    <col min="14861" max="15104" width="9" style="1449"/>
    <col min="15105" max="15105" width="12.21875" style="1449" customWidth="1"/>
    <col min="15106" max="15116" width="11.6640625" style="1449" customWidth="1"/>
    <col min="15117" max="15360" width="9" style="1449"/>
    <col min="15361" max="15361" width="12.21875" style="1449" customWidth="1"/>
    <col min="15362" max="15372" width="11.6640625" style="1449" customWidth="1"/>
    <col min="15373" max="15616" width="9" style="1449"/>
    <col min="15617" max="15617" width="12.21875" style="1449" customWidth="1"/>
    <col min="15618" max="15628" width="11.6640625" style="1449" customWidth="1"/>
    <col min="15629" max="15872" width="9" style="1449"/>
    <col min="15873" max="15873" width="12.21875" style="1449" customWidth="1"/>
    <col min="15874" max="15884" width="11.6640625" style="1449" customWidth="1"/>
    <col min="15885" max="16128" width="9" style="1449"/>
    <col min="16129" max="16129" width="12.21875" style="1449" customWidth="1"/>
    <col min="16130" max="16140" width="11.6640625" style="1449" customWidth="1"/>
    <col min="16141" max="16384" width="9" style="1449"/>
  </cols>
  <sheetData>
    <row r="1" spans="1:13" s="1445" customFormat="1" ht="45.6" customHeight="1">
      <c r="A1" s="1444" t="s">
        <v>1088</v>
      </c>
      <c r="B1" s="118"/>
      <c r="C1" s="118"/>
      <c r="D1" s="118"/>
      <c r="E1" s="118"/>
      <c r="F1" s="118"/>
      <c r="G1" s="118"/>
      <c r="H1" s="118"/>
      <c r="I1" s="1895" t="s">
        <v>871</v>
      </c>
      <c r="J1" s="1896"/>
      <c r="K1" s="1897" t="s">
        <v>2397</v>
      </c>
      <c r="L1" s="1898"/>
      <c r="M1" s="73" t="s">
        <v>873</v>
      </c>
    </row>
    <row r="2" spans="1:13" s="1445" customFormat="1" ht="21" customHeight="1">
      <c r="A2" s="1444" t="s">
        <v>2374</v>
      </c>
      <c r="B2" s="1446" t="s">
        <v>2398</v>
      </c>
      <c r="C2" s="1446"/>
      <c r="D2" s="1446"/>
      <c r="E2" s="1446"/>
      <c r="F2" s="1446"/>
      <c r="G2" s="1446"/>
      <c r="H2" s="1447"/>
      <c r="I2" s="1899" t="s">
        <v>1156</v>
      </c>
      <c r="J2" s="1900"/>
      <c r="K2" s="1899" t="s">
        <v>1093</v>
      </c>
      <c r="L2" s="1900"/>
    </row>
    <row r="3" spans="1:13" s="1448" customFormat="1" ht="37.5" customHeight="1">
      <c r="A3" s="1901" t="s">
        <v>2399</v>
      </c>
      <c r="B3" s="1901"/>
      <c r="C3" s="1901"/>
      <c r="D3" s="1901"/>
      <c r="E3" s="1901"/>
      <c r="F3" s="1901"/>
      <c r="G3" s="1901"/>
      <c r="H3" s="1901"/>
      <c r="I3" s="1901"/>
      <c r="J3" s="1901"/>
      <c r="K3" s="1901"/>
      <c r="L3" s="1901"/>
    </row>
    <row r="4" spans="1:13" ht="21" customHeight="1" thickBot="1">
      <c r="A4" s="1894" t="s">
        <v>2502</v>
      </c>
      <c r="B4" s="1894"/>
      <c r="C4" s="1894"/>
      <c r="D4" s="1894"/>
      <c r="E4" s="1894"/>
      <c r="F4" s="1894"/>
      <c r="G4" s="1894"/>
      <c r="H4" s="1894"/>
      <c r="I4" s="1894"/>
      <c r="J4" s="1894"/>
      <c r="K4" s="1894"/>
      <c r="L4" s="1894"/>
    </row>
    <row r="5" spans="1:13" ht="37.35" customHeight="1">
      <c r="A5" s="1882" t="s">
        <v>2400</v>
      </c>
      <c r="B5" s="1885" t="s">
        <v>1024</v>
      </c>
      <c r="C5" s="1888" t="s">
        <v>2401</v>
      </c>
      <c r="D5" s="1888"/>
      <c r="E5" s="1888"/>
      <c r="F5" s="1888"/>
      <c r="G5" s="1888"/>
      <c r="H5" s="1888" t="s">
        <v>2402</v>
      </c>
      <c r="I5" s="1888"/>
      <c r="J5" s="1888"/>
      <c r="K5" s="1888"/>
      <c r="L5" s="1889"/>
    </row>
    <row r="6" spans="1:13" s="1450" customFormat="1" ht="37.35" customHeight="1">
      <c r="A6" s="1883"/>
      <c r="B6" s="1886"/>
      <c r="C6" s="1890" t="s">
        <v>1032</v>
      </c>
      <c r="D6" s="1890" t="s">
        <v>2403</v>
      </c>
      <c r="E6" s="1890"/>
      <c r="F6" s="1890"/>
      <c r="G6" s="1890" t="s">
        <v>1099</v>
      </c>
      <c r="H6" s="1890" t="s">
        <v>1032</v>
      </c>
      <c r="I6" s="1890" t="s">
        <v>2403</v>
      </c>
      <c r="J6" s="1890"/>
      <c r="K6" s="1890"/>
      <c r="L6" s="1892" t="s">
        <v>1099</v>
      </c>
    </row>
    <row r="7" spans="1:13" s="1450" customFormat="1" ht="37.35" customHeight="1" thickBot="1">
      <c r="A7" s="1884"/>
      <c r="B7" s="1887"/>
      <c r="C7" s="1891"/>
      <c r="D7" s="1451" t="s">
        <v>1100</v>
      </c>
      <c r="E7" s="1451" t="s">
        <v>1101</v>
      </c>
      <c r="F7" s="1451" t="s">
        <v>1102</v>
      </c>
      <c r="G7" s="1891"/>
      <c r="H7" s="1891"/>
      <c r="I7" s="1451" t="s">
        <v>1100</v>
      </c>
      <c r="J7" s="1451" t="s">
        <v>1101</v>
      </c>
      <c r="K7" s="1451" t="s">
        <v>1102</v>
      </c>
      <c r="L7" s="1893"/>
    </row>
    <row r="8" spans="1:13" s="1450" customFormat="1" ht="44.25" customHeight="1">
      <c r="A8" s="1529" t="s">
        <v>2042</v>
      </c>
      <c r="B8" s="1532">
        <f>C8+H8</f>
        <v>0</v>
      </c>
      <c r="C8" s="1533">
        <f>D8+G8</f>
        <v>0</v>
      </c>
      <c r="D8" s="1533">
        <f>E8+F8</f>
        <v>0</v>
      </c>
      <c r="E8" s="1534">
        <v>0</v>
      </c>
      <c r="F8" s="1534">
        <v>0</v>
      </c>
      <c r="G8" s="1534">
        <v>0</v>
      </c>
      <c r="H8" s="1533">
        <f>I8+L8</f>
        <v>0</v>
      </c>
      <c r="I8" s="1533">
        <f>J8+K8</f>
        <v>0</v>
      </c>
      <c r="J8" s="1534">
        <v>0</v>
      </c>
      <c r="K8" s="1534">
        <v>0</v>
      </c>
      <c r="L8" s="1535">
        <v>0</v>
      </c>
    </row>
    <row r="9" spans="1:13" s="1450" customFormat="1" ht="44.25" customHeight="1">
      <c r="A9" s="1530" t="s">
        <v>2387</v>
      </c>
      <c r="B9" s="1536">
        <f t="shared" ref="B9:B11" si="0">C9+H9</f>
        <v>0</v>
      </c>
      <c r="C9" s="1537">
        <f t="shared" ref="C9:C11" si="1">D9+G9</f>
        <v>0</v>
      </c>
      <c r="D9" s="1537">
        <f t="shared" ref="D9:D11" si="2">E9+F9</f>
        <v>0</v>
      </c>
      <c r="E9" s="1538">
        <v>0</v>
      </c>
      <c r="F9" s="1538">
        <v>0</v>
      </c>
      <c r="G9" s="1538">
        <v>0</v>
      </c>
      <c r="H9" s="1537">
        <f t="shared" ref="H9:H11" si="3">I9+L9</f>
        <v>0</v>
      </c>
      <c r="I9" s="1537">
        <f t="shared" ref="I9:I11" si="4">J9+K9</f>
        <v>0</v>
      </c>
      <c r="J9" s="1538">
        <v>0</v>
      </c>
      <c r="K9" s="1538">
        <v>0</v>
      </c>
      <c r="L9" s="1539">
        <v>0</v>
      </c>
    </row>
    <row r="10" spans="1:13" s="1450" customFormat="1" ht="44.25" customHeight="1">
      <c r="A10" s="1530" t="s">
        <v>2388</v>
      </c>
      <c r="B10" s="1536">
        <f t="shared" si="0"/>
        <v>0</v>
      </c>
      <c r="C10" s="1537">
        <f t="shared" si="1"/>
        <v>0</v>
      </c>
      <c r="D10" s="1537">
        <f t="shared" si="2"/>
        <v>0</v>
      </c>
      <c r="E10" s="1538">
        <v>0</v>
      </c>
      <c r="F10" s="1538">
        <v>0</v>
      </c>
      <c r="G10" s="1538">
        <v>0</v>
      </c>
      <c r="H10" s="1537">
        <f t="shared" si="3"/>
        <v>0</v>
      </c>
      <c r="I10" s="1537">
        <f t="shared" si="4"/>
        <v>0</v>
      </c>
      <c r="J10" s="1538">
        <v>0</v>
      </c>
      <c r="K10" s="1538">
        <v>0</v>
      </c>
      <c r="L10" s="1539">
        <v>0</v>
      </c>
    </row>
    <row r="11" spans="1:13" s="1450" customFormat="1" ht="44.25" customHeight="1" thickBot="1">
      <c r="A11" s="1531" t="s">
        <v>2389</v>
      </c>
      <c r="B11" s="1540">
        <f t="shared" si="0"/>
        <v>0</v>
      </c>
      <c r="C11" s="1541">
        <f t="shared" si="1"/>
        <v>0</v>
      </c>
      <c r="D11" s="1541">
        <f t="shared" si="2"/>
        <v>0</v>
      </c>
      <c r="E11" s="1542">
        <v>0</v>
      </c>
      <c r="F11" s="1542">
        <v>0</v>
      </c>
      <c r="G11" s="1542">
        <v>0</v>
      </c>
      <c r="H11" s="1541">
        <f t="shared" si="3"/>
        <v>0</v>
      </c>
      <c r="I11" s="1541">
        <f t="shared" si="4"/>
        <v>0</v>
      </c>
      <c r="J11" s="1542">
        <v>0</v>
      </c>
      <c r="K11" s="1542">
        <v>0</v>
      </c>
      <c r="L11" s="1543">
        <v>0</v>
      </c>
    </row>
    <row r="12" spans="1:13" ht="16.2">
      <c r="A12" s="1452" t="s">
        <v>966</v>
      </c>
      <c r="B12" s="119"/>
      <c r="C12" s="119" t="s">
        <v>967</v>
      </c>
      <c r="D12" s="119"/>
      <c r="E12" s="1452" t="s">
        <v>1008</v>
      </c>
      <c r="G12" s="119"/>
      <c r="I12" s="115" t="s">
        <v>968</v>
      </c>
      <c r="K12" s="119"/>
      <c r="L12" s="119"/>
    </row>
    <row r="13" spans="1:13" ht="16.2">
      <c r="A13" s="119"/>
      <c r="B13" s="119"/>
      <c r="C13" s="1427"/>
      <c r="D13" s="119"/>
      <c r="E13" s="119" t="s">
        <v>1009</v>
      </c>
      <c r="G13" s="119"/>
      <c r="H13" s="119"/>
      <c r="I13" s="119"/>
      <c r="J13" s="119"/>
      <c r="K13" s="119"/>
      <c r="L13" s="119"/>
    </row>
    <row r="14" spans="1:13" ht="16.2">
      <c r="A14" s="1452"/>
      <c r="B14" s="119"/>
      <c r="C14" s="1427"/>
      <c r="D14" s="1427"/>
      <c r="E14" s="119"/>
      <c r="F14" s="119"/>
      <c r="G14" s="119"/>
      <c r="H14" s="119"/>
      <c r="I14" s="119"/>
      <c r="J14" s="119"/>
      <c r="K14" s="1454"/>
      <c r="L14" s="119"/>
    </row>
    <row r="15" spans="1:13" ht="27.75" customHeight="1">
      <c r="A15" s="1880" t="s">
        <v>2396</v>
      </c>
      <c r="B15" s="1880"/>
      <c r="C15" s="1880"/>
      <c r="D15" s="1880"/>
      <c r="E15" s="1880"/>
      <c r="F15" s="1880"/>
      <c r="G15" s="1880"/>
      <c r="H15" s="119"/>
      <c r="I15" s="119"/>
      <c r="K15" s="119"/>
      <c r="L15" s="1455" t="s">
        <v>2503</v>
      </c>
    </row>
    <row r="16" spans="1:13" ht="17.399999999999999" customHeight="1">
      <c r="A16" s="1881" t="s">
        <v>2404</v>
      </c>
      <c r="B16" s="1881"/>
      <c r="C16" s="1881"/>
      <c r="D16" s="1881"/>
      <c r="E16" s="1881"/>
      <c r="F16" s="1881"/>
      <c r="G16" s="1881"/>
      <c r="H16" s="1881"/>
      <c r="I16" s="1881"/>
      <c r="J16" s="1881"/>
      <c r="K16" s="1881"/>
      <c r="L16" s="1881"/>
    </row>
    <row r="17" spans="1:12" ht="17.399999999999999" customHeight="1">
      <c r="A17" s="119" t="s">
        <v>2405</v>
      </c>
      <c r="B17" s="119"/>
      <c r="C17" s="119"/>
      <c r="D17" s="119"/>
      <c r="E17" s="119"/>
      <c r="F17" s="119"/>
      <c r="G17" s="119"/>
      <c r="H17" s="119"/>
      <c r="I17" s="119"/>
      <c r="J17" s="119"/>
      <c r="K17" s="119"/>
      <c r="L17" s="119"/>
    </row>
    <row r="18" spans="1:12" ht="16.2">
      <c r="A18" s="119" t="s">
        <v>2392</v>
      </c>
      <c r="B18" s="119"/>
      <c r="C18" s="119"/>
      <c r="D18" s="119"/>
      <c r="E18" s="119"/>
      <c r="F18" s="119"/>
      <c r="G18" s="119"/>
      <c r="H18" s="119"/>
      <c r="I18" s="119"/>
      <c r="J18" s="119"/>
      <c r="K18" s="119"/>
      <c r="L18" s="119"/>
    </row>
    <row r="20" spans="1:12" ht="22.8">
      <c r="A20" s="1456"/>
      <c r="B20" s="1456"/>
      <c r="C20" s="1456"/>
      <c r="D20" s="1457"/>
      <c r="E20" s="1457"/>
      <c r="F20" s="1457"/>
    </row>
    <row r="21" spans="1:12" ht="22.8">
      <c r="A21" s="1456"/>
      <c r="B21" s="1456"/>
      <c r="C21" s="1456"/>
      <c r="D21" s="1457"/>
      <c r="E21" s="1457"/>
      <c r="F21" s="1457"/>
    </row>
    <row r="22" spans="1:12" ht="22.8">
      <c r="A22" s="1456"/>
      <c r="B22" s="1456"/>
      <c r="C22" s="1456"/>
      <c r="D22" s="1457"/>
      <c r="E22" s="1457"/>
      <c r="F22" s="1457"/>
    </row>
    <row r="23" spans="1:12" ht="22.8">
      <c r="A23" s="1456"/>
      <c r="B23" s="1456"/>
      <c r="C23" s="1456"/>
      <c r="D23" s="1457"/>
      <c r="E23" s="1457"/>
      <c r="F23" s="1457"/>
    </row>
    <row r="24" spans="1:12" ht="22.8">
      <c r="A24" s="1456"/>
      <c r="B24" s="1456"/>
      <c r="C24" s="1456"/>
      <c r="D24" s="1457"/>
      <c r="E24" s="1457"/>
      <c r="F24" s="1457"/>
    </row>
    <row r="25" spans="1:12" ht="22.8">
      <c r="A25" s="1456"/>
      <c r="B25" s="1456"/>
      <c r="C25" s="1456"/>
      <c r="D25" s="1457"/>
      <c r="E25" s="1457"/>
      <c r="F25" s="1457"/>
    </row>
    <row r="26" spans="1:12" ht="22.8">
      <c r="A26" s="1456"/>
      <c r="B26" s="1456"/>
      <c r="C26" s="1456"/>
      <c r="D26" s="1457"/>
      <c r="E26" s="1457"/>
      <c r="F26" s="1457"/>
    </row>
    <row r="27" spans="1:12" ht="22.8">
      <c r="A27" s="1456"/>
      <c r="B27" s="1456"/>
      <c r="C27" s="1456"/>
      <c r="D27" s="1457"/>
      <c r="E27" s="1457"/>
      <c r="F27" s="1457"/>
    </row>
    <row r="28" spans="1:12" ht="22.8">
      <c r="A28" s="1456"/>
      <c r="B28" s="1456"/>
      <c r="C28" s="1456"/>
      <c r="D28" s="1457"/>
      <c r="E28" s="1457"/>
      <c r="F28" s="1457"/>
    </row>
    <row r="29" spans="1:12" ht="22.8">
      <c r="A29" s="1456"/>
      <c r="B29" s="1456"/>
      <c r="C29" s="1456"/>
      <c r="D29" s="1457"/>
      <c r="E29" s="1457"/>
      <c r="F29" s="1457"/>
    </row>
    <row r="30" spans="1:12" ht="22.8">
      <c r="A30" s="1456"/>
      <c r="B30" s="1456"/>
      <c r="C30" s="1456"/>
      <c r="D30" s="1457"/>
      <c r="E30" s="1457"/>
      <c r="F30" s="1457"/>
    </row>
    <row r="31" spans="1:12" ht="22.8">
      <c r="A31" s="1456"/>
      <c r="B31" s="1456"/>
      <c r="C31" s="1456"/>
      <c r="D31" s="1457"/>
      <c r="E31" s="1457"/>
      <c r="F31" s="1457"/>
    </row>
    <row r="32" spans="1:12" ht="22.8">
      <c r="A32" s="1456"/>
      <c r="B32" s="1456"/>
      <c r="C32" s="1456"/>
      <c r="D32" s="1457"/>
      <c r="E32" s="1457"/>
      <c r="F32" s="1457"/>
    </row>
    <row r="33" spans="1:6" ht="22.8">
      <c r="A33" s="1456"/>
      <c r="B33" s="1456"/>
      <c r="C33" s="1456"/>
      <c r="D33" s="1457"/>
      <c r="E33" s="1457"/>
      <c r="F33" s="1457"/>
    </row>
    <row r="34" spans="1:6" ht="22.8">
      <c r="A34" s="1456"/>
      <c r="B34" s="1456"/>
      <c r="C34" s="1456"/>
      <c r="D34" s="1457"/>
      <c r="E34" s="1457"/>
      <c r="F34" s="1457"/>
    </row>
    <row r="35" spans="1:6" ht="22.8">
      <c r="A35" s="1456"/>
      <c r="B35" s="1456"/>
      <c r="C35" s="1456"/>
      <c r="D35" s="1457"/>
      <c r="E35" s="1457"/>
      <c r="F35" s="1457"/>
    </row>
    <row r="36" spans="1:6" ht="22.8">
      <c r="A36" s="1456"/>
      <c r="B36" s="1456"/>
      <c r="C36" s="1456"/>
      <c r="D36" s="1457"/>
      <c r="E36" s="1457"/>
      <c r="F36" s="1457"/>
    </row>
    <row r="37" spans="1:6" ht="22.8">
      <c r="A37" s="1456"/>
      <c r="B37" s="1456"/>
      <c r="C37" s="1456"/>
      <c r="D37" s="1457"/>
      <c r="E37" s="1457"/>
      <c r="F37" s="1457"/>
    </row>
    <row r="38" spans="1:6" ht="22.8">
      <c r="A38" s="1456"/>
      <c r="B38" s="1456"/>
      <c r="C38" s="1456"/>
      <c r="D38" s="1457"/>
      <c r="E38" s="1457"/>
      <c r="F38" s="1457"/>
    </row>
    <row r="39" spans="1:6" ht="22.8">
      <c r="A39" s="1456"/>
      <c r="B39" s="1456"/>
      <c r="C39" s="1456"/>
      <c r="D39" s="1457"/>
      <c r="E39" s="1457"/>
      <c r="F39" s="1457"/>
    </row>
    <row r="40" spans="1:6" ht="22.8">
      <c r="A40" s="1456"/>
      <c r="B40" s="1456"/>
      <c r="C40" s="1456"/>
      <c r="D40" s="1457"/>
      <c r="E40" s="1457"/>
      <c r="F40" s="1457"/>
    </row>
    <row r="41" spans="1:6" ht="22.8">
      <c r="A41" s="1456"/>
      <c r="B41" s="1456"/>
      <c r="C41" s="1456"/>
      <c r="D41" s="1457"/>
      <c r="E41" s="1457"/>
      <c r="F41" s="1457"/>
    </row>
    <row r="42" spans="1:6" ht="22.8">
      <c r="A42" s="1456"/>
      <c r="B42" s="1456"/>
      <c r="C42" s="1456"/>
      <c r="D42" s="1457"/>
      <c r="E42" s="1457"/>
      <c r="F42" s="1457"/>
    </row>
    <row r="43" spans="1:6" ht="22.8">
      <c r="A43" s="1456"/>
      <c r="B43" s="1456"/>
      <c r="C43" s="1456"/>
      <c r="D43" s="1457"/>
      <c r="E43" s="1457"/>
      <c r="F43" s="1457"/>
    </row>
    <row r="44" spans="1:6" ht="22.8">
      <c r="A44" s="1456"/>
      <c r="B44" s="1456"/>
      <c r="C44" s="1456"/>
      <c r="D44" s="1457"/>
      <c r="E44" s="1457"/>
      <c r="F44" s="1457"/>
    </row>
    <row r="45" spans="1:6" ht="22.8">
      <c r="A45" s="1456"/>
      <c r="B45" s="1456"/>
      <c r="C45" s="1456"/>
      <c r="D45" s="1457"/>
      <c r="E45" s="1457"/>
      <c r="F45" s="1457"/>
    </row>
    <row r="46" spans="1:6" ht="22.8">
      <c r="A46" s="1456"/>
      <c r="B46" s="1456"/>
      <c r="C46" s="1456"/>
      <c r="D46" s="1457"/>
      <c r="E46" s="1457"/>
      <c r="F46" s="1457"/>
    </row>
    <row r="47" spans="1:6" ht="22.8">
      <c r="A47" s="1456"/>
      <c r="B47" s="1456"/>
      <c r="C47" s="1456"/>
      <c r="D47" s="1457"/>
      <c r="E47" s="1457"/>
      <c r="F47" s="1457"/>
    </row>
    <row r="48" spans="1:6" ht="22.8">
      <c r="A48" s="1456"/>
      <c r="B48" s="1456"/>
      <c r="C48" s="1456"/>
      <c r="D48" s="1457"/>
      <c r="E48" s="1457"/>
      <c r="F48" s="1457"/>
    </row>
    <row r="49" spans="1:6" ht="22.8">
      <c r="A49" s="1456"/>
      <c r="B49" s="1456"/>
      <c r="C49" s="1456"/>
      <c r="D49" s="1457"/>
      <c r="E49" s="1457"/>
      <c r="F49" s="1457"/>
    </row>
    <row r="50" spans="1:6" ht="22.8">
      <c r="A50" s="1456"/>
      <c r="B50" s="1456"/>
      <c r="C50" s="1456"/>
      <c r="D50" s="1457"/>
      <c r="E50" s="1457"/>
      <c r="F50" s="1457"/>
    </row>
    <row r="51" spans="1:6" ht="22.8">
      <c r="A51" s="1456"/>
      <c r="B51" s="1456"/>
      <c r="C51" s="1456"/>
      <c r="D51" s="1457"/>
      <c r="E51" s="1457"/>
      <c r="F51" s="1457"/>
    </row>
    <row r="52" spans="1:6" ht="22.8">
      <c r="A52" s="1456"/>
      <c r="B52" s="1456"/>
      <c r="C52" s="1456"/>
      <c r="D52" s="1457"/>
      <c r="E52" s="1457"/>
      <c r="F52" s="1457"/>
    </row>
    <row r="53" spans="1:6" ht="22.8">
      <c r="A53" s="1456"/>
      <c r="B53" s="1456"/>
      <c r="C53" s="1456"/>
      <c r="D53" s="1457"/>
      <c r="E53" s="1457"/>
      <c r="F53" s="1457"/>
    </row>
    <row r="54" spans="1:6" ht="22.8">
      <c r="A54" s="1456"/>
      <c r="B54" s="1456"/>
      <c r="C54" s="1456"/>
      <c r="D54" s="1457"/>
      <c r="E54" s="1457"/>
      <c r="F54" s="1457"/>
    </row>
    <row r="55" spans="1:6" ht="22.8">
      <c r="A55" s="1456"/>
      <c r="B55" s="1456"/>
      <c r="C55" s="1456"/>
      <c r="D55" s="1457"/>
      <c r="E55" s="1457"/>
      <c r="F55" s="1457"/>
    </row>
    <row r="56" spans="1:6" ht="22.8">
      <c r="A56" s="1456"/>
      <c r="B56" s="1456"/>
      <c r="C56" s="1456"/>
      <c r="D56" s="1457"/>
      <c r="E56" s="1457"/>
      <c r="F56" s="1457"/>
    </row>
    <row r="57" spans="1:6" ht="22.8">
      <c r="A57" s="1456"/>
      <c r="B57" s="1456"/>
      <c r="C57" s="1456"/>
      <c r="D57" s="1457"/>
      <c r="E57" s="1457"/>
      <c r="F57" s="1457"/>
    </row>
    <row r="58" spans="1:6" ht="22.8">
      <c r="A58" s="1456"/>
      <c r="B58" s="1456"/>
      <c r="C58" s="1456"/>
      <c r="D58" s="1457"/>
      <c r="E58" s="1457"/>
      <c r="F58" s="1457"/>
    </row>
    <row r="59" spans="1:6" ht="22.8">
      <c r="A59" s="1456"/>
      <c r="B59" s="1456"/>
      <c r="C59" s="1456"/>
      <c r="D59" s="1457"/>
      <c r="E59" s="1457"/>
      <c r="F59" s="1457"/>
    </row>
    <row r="60" spans="1:6" ht="22.8">
      <c r="A60" s="1456"/>
      <c r="B60" s="1456"/>
      <c r="C60" s="1456"/>
      <c r="D60" s="1457"/>
      <c r="E60" s="1457"/>
      <c r="F60" s="1457"/>
    </row>
    <row r="61" spans="1:6" ht="22.8">
      <c r="A61" s="1456"/>
      <c r="B61" s="1456"/>
      <c r="C61" s="1456"/>
      <c r="D61" s="1457"/>
      <c r="E61" s="1457"/>
      <c r="F61" s="1457"/>
    </row>
    <row r="62" spans="1:6" ht="22.8">
      <c r="A62" s="1456"/>
      <c r="B62" s="1456"/>
      <c r="C62" s="1456"/>
      <c r="D62" s="1457"/>
      <c r="E62" s="1457"/>
      <c r="F62" s="1457"/>
    </row>
    <row r="63" spans="1:6" ht="22.8">
      <c r="A63" s="1456"/>
      <c r="B63" s="1456"/>
      <c r="C63" s="1456"/>
      <c r="D63" s="1457"/>
      <c r="E63" s="1457"/>
      <c r="F63" s="1457"/>
    </row>
    <row r="64" spans="1:6" ht="22.8">
      <c r="A64" s="1456"/>
      <c r="B64" s="1456"/>
      <c r="C64" s="1456"/>
      <c r="D64" s="1457"/>
      <c r="E64" s="1457"/>
      <c r="F64" s="1457"/>
    </row>
    <row r="65" spans="1:6" ht="22.8">
      <c r="A65" s="1456"/>
      <c r="B65" s="1456"/>
      <c r="C65" s="1456"/>
      <c r="D65" s="1457"/>
      <c r="E65" s="1457"/>
      <c r="F65" s="1457"/>
    </row>
    <row r="66" spans="1:6" ht="22.8">
      <c r="A66" s="1456"/>
      <c r="B66" s="1456"/>
      <c r="C66" s="1456"/>
      <c r="D66" s="1457"/>
      <c r="E66" s="1457"/>
      <c r="F66" s="1457"/>
    </row>
    <row r="67" spans="1:6" ht="22.8">
      <c r="A67" s="1456"/>
      <c r="B67" s="1456"/>
      <c r="C67" s="1456"/>
      <c r="D67" s="1457"/>
      <c r="E67" s="1457"/>
      <c r="F67" s="1457"/>
    </row>
    <row r="68" spans="1:6" ht="22.8">
      <c r="A68" s="1456"/>
      <c r="B68" s="1456"/>
      <c r="C68" s="1456"/>
      <c r="D68" s="1457"/>
      <c r="E68" s="1457"/>
      <c r="F68" s="1457"/>
    </row>
    <row r="69" spans="1:6" ht="22.8">
      <c r="A69" s="1456"/>
      <c r="B69" s="1456"/>
      <c r="C69" s="1456"/>
      <c r="D69" s="1457"/>
      <c r="E69" s="1457"/>
      <c r="F69" s="1457"/>
    </row>
    <row r="70" spans="1:6" ht="22.8">
      <c r="A70" s="1456"/>
      <c r="B70" s="1456"/>
      <c r="C70" s="1456"/>
      <c r="D70" s="1457"/>
      <c r="E70" s="1457"/>
      <c r="F70" s="1457"/>
    </row>
    <row r="71" spans="1:6" ht="22.8">
      <c r="A71" s="1456"/>
      <c r="B71" s="1456"/>
      <c r="C71" s="1456"/>
      <c r="D71" s="1457"/>
      <c r="E71" s="1457"/>
      <c r="F71" s="1457"/>
    </row>
    <row r="72" spans="1:6" ht="22.8">
      <c r="A72" s="1456"/>
      <c r="B72" s="1456"/>
      <c r="C72" s="1456"/>
      <c r="D72" s="1457"/>
      <c r="E72" s="1457"/>
      <c r="F72" s="1457"/>
    </row>
    <row r="73" spans="1:6" ht="22.8">
      <c r="A73" s="1456"/>
      <c r="B73" s="1456"/>
      <c r="C73" s="1456"/>
      <c r="D73" s="1457"/>
      <c r="E73" s="1457"/>
      <c r="F73" s="1457"/>
    </row>
    <row r="74" spans="1:6" ht="22.8">
      <c r="A74" s="1456"/>
      <c r="B74" s="1456"/>
      <c r="C74" s="1456"/>
      <c r="D74" s="1457"/>
      <c r="E74" s="1457"/>
      <c r="F74" s="1457"/>
    </row>
    <row r="75" spans="1:6" ht="22.8">
      <c r="A75" s="1456"/>
      <c r="B75" s="1456"/>
      <c r="C75" s="1456"/>
      <c r="D75" s="1457"/>
      <c r="E75" s="1457"/>
      <c r="F75" s="1457"/>
    </row>
    <row r="76" spans="1:6" ht="22.8">
      <c r="A76" s="1456"/>
      <c r="B76" s="1456"/>
      <c r="C76" s="1456"/>
      <c r="D76" s="1457"/>
      <c r="E76" s="1457"/>
      <c r="F76" s="1457"/>
    </row>
    <row r="77" spans="1:6" ht="22.8">
      <c r="A77" s="1456"/>
      <c r="B77" s="1456"/>
      <c r="C77" s="1456"/>
      <c r="D77" s="1457"/>
      <c r="E77" s="1457"/>
      <c r="F77" s="1457"/>
    </row>
    <row r="78" spans="1:6" ht="22.8">
      <c r="A78" s="1456"/>
      <c r="B78" s="1456"/>
      <c r="C78" s="1456"/>
      <c r="D78" s="1457"/>
      <c r="E78" s="1457"/>
      <c r="F78" s="1457"/>
    </row>
    <row r="79" spans="1:6" ht="22.8">
      <c r="A79" s="1456"/>
      <c r="B79" s="1456"/>
      <c r="C79" s="1456"/>
      <c r="D79" s="1457"/>
      <c r="E79" s="1457"/>
      <c r="F79" s="1457"/>
    </row>
    <row r="80" spans="1:6" ht="22.8">
      <c r="A80" s="1456"/>
      <c r="B80" s="1456"/>
      <c r="C80" s="1456"/>
      <c r="D80" s="1457"/>
      <c r="E80" s="1457"/>
      <c r="F80" s="1457"/>
    </row>
    <row r="81" spans="1:6" ht="22.8">
      <c r="A81" s="1456"/>
      <c r="B81" s="1456"/>
      <c r="C81" s="1456"/>
      <c r="D81" s="1457"/>
      <c r="E81" s="1457"/>
      <c r="F81" s="1457"/>
    </row>
    <row r="82" spans="1:6" ht="22.8">
      <c r="A82" s="1456"/>
      <c r="B82" s="1456"/>
      <c r="C82" s="1456"/>
      <c r="D82" s="1457"/>
      <c r="E82" s="1457"/>
      <c r="F82" s="1457"/>
    </row>
    <row r="83" spans="1:6" ht="22.8">
      <c r="A83" s="1456"/>
      <c r="B83" s="1456"/>
      <c r="C83" s="1456"/>
      <c r="D83" s="1457"/>
      <c r="E83" s="1457"/>
      <c r="F83" s="1457"/>
    </row>
    <row r="84" spans="1:6" ht="22.8">
      <c r="A84" s="1456"/>
      <c r="B84" s="1456"/>
      <c r="C84" s="1456"/>
      <c r="D84" s="1457"/>
      <c r="E84" s="1457"/>
      <c r="F84" s="1457"/>
    </row>
    <row r="85" spans="1:6" ht="22.8">
      <c r="A85" s="1456"/>
      <c r="B85" s="1456"/>
      <c r="C85" s="1456"/>
      <c r="D85" s="1457"/>
      <c r="E85" s="1457"/>
      <c r="F85" s="1457"/>
    </row>
    <row r="86" spans="1:6" ht="22.8">
      <c r="A86" s="1456"/>
      <c r="B86" s="1456"/>
      <c r="C86" s="1456"/>
      <c r="D86" s="1457"/>
      <c r="E86" s="1457"/>
      <c r="F86" s="1457"/>
    </row>
    <row r="87" spans="1:6" ht="22.8">
      <c r="A87" s="1456"/>
      <c r="B87" s="1456"/>
      <c r="C87" s="1456"/>
      <c r="D87" s="1457"/>
      <c r="E87" s="1457"/>
      <c r="F87" s="1457"/>
    </row>
    <row r="88" spans="1:6" ht="22.8">
      <c r="A88" s="1456"/>
      <c r="B88" s="1456"/>
      <c r="C88" s="1456"/>
      <c r="D88" s="1457"/>
      <c r="E88" s="1457"/>
      <c r="F88" s="1457"/>
    </row>
    <row r="89" spans="1:6" ht="22.8">
      <c r="A89" s="1456"/>
      <c r="B89" s="1456"/>
      <c r="C89" s="1456"/>
      <c r="D89" s="1457"/>
      <c r="E89" s="1457"/>
      <c r="F89" s="1457"/>
    </row>
    <row r="90" spans="1:6" ht="22.8">
      <c r="A90" s="1456"/>
      <c r="B90" s="1456"/>
      <c r="C90" s="1456"/>
      <c r="D90" s="1457"/>
      <c r="E90" s="1457"/>
      <c r="F90" s="1457"/>
    </row>
    <row r="91" spans="1:6" ht="22.8">
      <c r="A91" s="1456"/>
      <c r="B91" s="1456"/>
      <c r="C91" s="1456"/>
      <c r="D91" s="1457"/>
      <c r="E91" s="1457"/>
      <c r="F91" s="1457"/>
    </row>
    <row r="92" spans="1:6" ht="22.8">
      <c r="A92" s="1456"/>
      <c r="B92" s="1456"/>
      <c r="C92" s="1456"/>
      <c r="D92" s="1457"/>
      <c r="E92" s="1457"/>
      <c r="F92" s="1457"/>
    </row>
    <row r="93" spans="1:6" ht="22.8">
      <c r="A93" s="1456"/>
      <c r="B93" s="1456"/>
      <c r="C93" s="1456"/>
      <c r="D93" s="1457"/>
      <c r="E93" s="1457"/>
      <c r="F93" s="1457"/>
    </row>
    <row r="94" spans="1:6" ht="22.8">
      <c r="A94" s="1456"/>
      <c r="B94" s="1456"/>
      <c r="C94" s="1456"/>
      <c r="D94" s="1457"/>
      <c r="E94" s="1457"/>
      <c r="F94" s="1457"/>
    </row>
    <row r="95" spans="1:6" ht="22.8">
      <c r="A95" s="1456"/>
      <c r="B95" s="1456"/>
      <c r="C95" s="1456"/>
      <c r="D95" s="1457"/>
      <c r="E95" s="1457"/>
      <c r="F95" s="1457"/>
    </row>
    <row r="96" spans="1:6" ht="22.8">
      <c r="A96" s="1456"/>
      <c r="B96" s="1456"/>
      <c r="C96" s="1456"/>
      <c r="D96" s="1457"/>
      <c r="E96" s="1457"/>
      <c r="F96" s="1457"/>
    </row>
    <row r="97" spans="1:6" ht="22.8">
      <c r="A97" s="1456"/>
      <c r="B97" s="1456"/>
      <c r="C97" s="1456"/>
      <c r="D97" s="1457"/>
      <c r="E97" s="1457"/>
      <c r="F97" s="1457"/>
    </row>
    <row r="98" spans="1:6" ht="22.8">
      <c r="A98" s="1456"/>
      <c r="B98" s="1456"/>
      <c r="C98" s="1456"/>
      <c r="D98" s="1457"/>
      <c r="E98" s="1457"/>
      <c r="F98" s="1457"/>
    </row>
    <row r="99" spans="1:6" ht="22.8">
      <c r="A99" s="1456"/>
      <c r="B99" s="1456"/>
      <c r="C99" s="1456"/>
      <c r="D99" s="1457"/>
      <c r="E99" s="1457"/>
      <c r="F99" s="1457"/>
    </row>
    <row r="100" spans="1:6" ht="22.8">
      <c r="A100" s="1456"/>
      <c r="B100" s="1456"/>
      <c r="C100" s="1456"/>
      <c r="D100" s="1457"/>
      <c r="E100" s="1457"/>
      <c r="F100" s="1457"/>
    </row>
    <row r="101" spans="1:6" ht="22.8">
      <c r="A101" s="1456"/>
      <c r="B101" s="1456"/>
      <c r="C101" s="1456"/>
      <c r="D101" s="1457"/>
      <c r="E101" s="1457"/>
      <c r="F101" s="1457"/>
    </row>
    <row r="102" spans="1:6" ht="22.8">
      <c r="A102" s="1456"/>
      <c r="B102" s="1456"/>
      <c r="C102" s="1456"/>
      <c r="D102" s="1457"/>
      <c r="E102" s="1457"/>
      <c r="F102" s="1457"/>
    </row>
    <row r="103" spans="1:6" ht="22.8">
      <c r="A103" s="1456"/>
      <c r="B103" s="1456"/>
      <c r="C103" s="1456"/>
      <c r="D103" s="1457"/>
      <c r="E103" s="1457"/>
      <c r="F103" s="1457"/>
    </row>
    <row r="104" spans="1:6" ht="22.8">
      <c r="A104" s="1456"/>
      <c r="B104" s="1456"/>
      <c r="C104" s="1456"/>
      <c r="D104" s="1457"/>
      <c r="E104" s="1457"/>
      <c r="F104" s="1457"/>
    </row>
    <row r="105" spans="1:6" ht="22.8">
      <c r="A105" s="1456"/>
      <c r="B105" s="1456"/>
      <c r="C105" s="1456"/>
      <c r="D105" s="1457"/>
      <c r="E105" s="1457"/>
      <c r="F105" s="1457"/>
    </row>
    <row r="106" spans="1:6" ht="22.8">
      <c r="A106" s="1456"/>
      <c r="B106" s="1456"/>
      <c r="C106" s="1456"/>
      <c r="D106" s="1457"/>
      <c r="E106" s="1457"/>
      <c r="F106" s="1457"/>
    </row>
    <row r="107" spans="1:6" ht="22.8">
      <c r="A107" s="1456"/>
      <c r="B107" s="1456"/>
      <c r="C107" s="1456"/>
      <c r="D107" s="1457"/>
      <c r="E107" s="1457"/>
      <c r="F107" s="1457"/>
    </row>
    <row r="108" spans="1:6" ht="22.8">
      <c r="A108" s="1456"/>
      <c r="B108" s="1456"/>
      <c r="C108" s="1456"/>
      <c r="D108" s="1457"/>
      <c r="E108" s="1457"/>
      <c r="F108" s="1457"/>
    </row>
    <row r="109" spans="1:6" ht="22.8">
      <c r="A109" s="1456"/>
      <c r="B109" s="1456"/>
      <c r="C109" s="1456"/>
      <c r="D109" s="1457"/>
      <c r="E109" s="1457"/>
      <c r="F109" s="1457"/>
    </row>
    <row r="110" spans="1:6" ht="22.8">
      <c r="A110" s="1456"/>
      <c r="B110" s="1456"/>
      <c r="C110" s="1456"/>
      <c r="D110" s="1457"/>
      <c r="E110" s="1457"/>
      <c r="F110" s="1457"/>
    </row>
    <row r="111" spans="1:6" ht="22.8">
      <c r="A111" s="1456"/>
      <c r="B111" s="1456"/>
      <c r="C111" s="1456"/>
      <c r="D111" s="1457"/>
      <c r="E111" s="1457"/>
      <c r="F111" s="1457"/>
    </row>
    <row r="112" spans="1:6" ht="22.8">
      <c r="A112" s="1456"/>
      <c r="B112" s="1456"/>
      <c r="C112" s="1456"/>
      <c r="D112" s="1457"/>
      <c r="E112" s="1457"/>
      <c r="F112" s="1457"/>
    </row>
    <row r="113" spans="1:6" ht="22.8">
      <c r="A113" s="1456"/>
      <c r="B113" s="1456"/>
      <c r="C113" s="1456"/>
      <c r="D113" s="1457"/>
      <c r="E113" s="1457"/>
      <c r="F113" s="1457"/>
    </row>
    <row r="114" spans="1:6" ht="22.8">
      <c r="A114" s="1456"/>
      <c r="B114" s="1456"/>
      <c r="C114" s="1456"/>
      <c r="D114" s="1457"/>
      <c r="E114" s="1457"/>
      <c r="F114" s="1457"/>
    </row>
    <row r="115" spans="1:6" ht="22.8">
      <c r="A115" s="1456"/>
      <c r="B115" s="1456"/>
      <c r="C115" s="1456"/>
      <c r="D115" s="1457"/>
      <c r="E115" s="1457"/>
      <c r="F115" s="1457"/>
    </row>
    <row r="116" spans="1:6" ht="22.8">
      <c r="A116" s="1456"/>
      <c r="B116" s="1456"/>
      <c r="C116" s="1456"/>
      <c r="D116" s="1457"/>
      <c r="E116" s="1457"/>
      <c r="F116" s="1457"/>
    </row>
    <row r="117" spans="1:6" ht="22.8">
      <c r="A117" s="1456"/>
      <c r="B117" s="1456"/>
      <c r="C117" s="1456"/>
      <c r="D117" s="1457"/>
      <c r="E117" s="1457"/>
      <c r="F117" s="1457"/>
    </row>
    <row r="118" spans="1:6" ht="22.8">
      <c r="A118" s="1456"/>
      <c r="B118" s="1456"/>
      <c r="C118" s="1456"/>
      <c r="D118" s="1457"/>
      <c r="E118" s="1457"/>
      <c r="F118" s="1457"/>
    </row>
    <row r="119" spans="1:6" ht="22.8">
      <c r="A119" s="1456"/>
      <c r="B119" s="1456"/>
      <c r="C119" s="1456"/>
      <c r="D119" s="1457"/>
      <c r="E119" s="1457"/>
      <c r="F119" s="1457"/>
    </row>
    <row r="120" spans="1:6" ht="22.8">
      <c r="A120" s="1456"/>
      <c r="B120" s="1456"/>
      <c r="C120" s="1456"/>
      <c r="D120" s="1457"/>
      <c r="E120" s="1457"/>
      <c r="F120" s="1457"/>
    </row>
    <row r="121" spans="1:6" ht="22.8">
      <c r="A121" s="1456"/>
      <c r="B121" s="1456"/>
      <c r="C121" s="1456"/>
      <c r="D121" s="1457"/>
      <c r="E121" s="1457"/>
      <c r="F121" s="1457"/>
    </row>
    <row r="122" spans="1:6" ht="22.8">
      <c r="A122" s="1456"/>
      <c r="B122" s="1456"/>
      <c r="C122" s="1456"/>
      <c r="D122" s="1457"/>
      <c r="E122" s="1457"/>
      <c r="F122" s="1457"/>
    </row>
    <row r="123" spans="1:6" ht="22.8">
      <c r="A123" s="1456"/>
      <c r="B123" s="1456"/>
      <c r="C123" s="1456"/>
      <c r="D123" s="1457"/>
      <c r="E123" s="1457"/>
      <c r="F123" s="1457"/>
    </row>
    <row r="124" spans="1:6" ht="22.8">
      <c r="A124" s="1456"/>
      <c r="B124" s="1456"/>
      <c r="C124" s="1456"/>
      <c r="D124" s="1457"/>
      <c r="E124" s="1457"/>
      <c r="F124" s="1457"/>
    </row>
    <row r="125" spans="1:6" ht="22.8">
      <c r="A125" s="1456"/>
      <c r="B125" s="1456"/>
      <c r="C125" s="1456"/>
      <c r="D125" s="1457"/>
      <c r="E125" s="1457"/>
      <c r="F125" s="1457"/>
    </row>
    <row r="126" spans="1:6" ht="22.8">
      <c r="A126" s="1456"/>
      <c r="B126" s="1456"/>
      <c r="C126" s="1456"/>
      <c r="D126" s="1457"/>
      <c r="E126" s="1457"/>
      <c r="F126" s="1457"/>
    </row>
    <row r="127" spans="1:6" ht="22.8">
      <c r="A127" s="1456"/>
      <c r="B127" s="1456"/>
      <c r="C127" s="1456"/>
      <c r="D127" s="1457"/>
      <c r="E127" s="1457"/>
      <c r="F127" s="1457"/>
    </row>
    <row r="128" spans="1:6" ht="22.8">
      <c r="A128" s="1456"/>
      <c r="B128" s="1456"/>
      <c r="C128" s="1456"/>
      <c r="D128" s="1457"/>
      <c r="E128" s="1457"/>
      <c r="F128" s="1457"/>
    </row>
    <row r="129" spans="1:6" ht="22.8">
      <c r="A129" s="1456"/>
      <c r="B129" s="1456"/>
      <c r="C129" s="1456"/>
      <c r="D129" s="1457"/>
      <c r="E129" s="1457"/>
      <c r="F129" s="1457"/>
    </row>
    <row r="130" spans="1:6" ht="22.8">
      <c r="A130" s="1456"/>
      <c r="B130" s="1456"/>
      <c r="C130" s="1456"/>
      <c r="D130" s="1457"/>
      <c r="E130" s="1457"/>
      <c r="F130" s="1457"/>
    </row>
    <row r="131" spans="1:6" ht="22.8">
      <c r="A131" s="1456"/>
      <c r="B131" s="1456"/>
      <c r="C131" s="1456"/>
      <c r="D131" s="1457"/>
      <c r="E131" s="1457"/>
      <c r="F131" s="1457"/>
    </row>
    <row r="132" spans="1:6" ht="22.8">
      <c r="A132" s="1456"/>
      <c r="B132" s="1456"/>
      <c r="C132" s="1456"/>
      <c r="D132" s="1457"/>
      <c r="E132" s="1457"/>
      <c r="F132" s="1457"/>
    </row>
    <row r="133" spans="1:6" ht="22.8">
      <c r="A133" s="1456"/>
      <c r="B133" s="1456"/>
      <c r="C133" s="1456"/>
      <c r="D133" s="1457"/>
      <c r="E133" s="1457"/>
      <c r="F133" s="1457"/>
    </row>
    <row r="134" spans="1:6" ht="22.8">
      <c r="A134" s="1456"/>
      <c r="B134" s="1456"/>
      <c r="C134" s="1456"/>
      <c r="D134" s="1457"/>
      <c r="E134" s="1457"/>
      <c r="F134" s="1457"/>
    </row>
    <row r="135" spans="1:6" ht="22.8">
      <c r="A135" s="1456"/>
      <c r="B135" s="1456"/>
      <c r="C135" s="1456"/>
      <c r="D135" s="1457"/>
      <c r="E135" s="1457"/>
      <c r="F135" s="1457"/>
    </row>
    <row r="136" spans="1:6" ht="22.8">
      <c r="A136" s="1456"/>
      <c r="B136" s="1456"/>
      <c r="C136" s="1456"/>
      <c r="D136" s="1457"/>
      <c r="E136" s="1457"/>
      <c r="F136" s="1457"/>
    </row>
    <row r="137" spans="1:6" ht="22.8">
      <c r="A137" s="1456"/>
      <c r="B137" s="1456"/>
      <c r="C137" s="1456"/>
      <c r="D137" s="1457"/>
      <c r="E137" s="1457"/>
      <c r="F137" s="1457"/>
    </row>
    <row r="138" spans="1:6" ht="22.8">
      <c r="A138" s="1456"/>
      <c r="B138" s="1456"/>
      <c r="C138" s="1456"/>
      <c r="D138" s="1457"/>
      <c r="E138" s="1457"/>
      <c r="F138" s="1457"/>
    </row>
    <row r="139" spans="1:6" ht="22.8">
      <c r="A139" s="1456"/>
      <c r="B139" s="1456"/>
      <c r="C139" s="1456"/>
      <c r="D139" s="1457"/>
      <c r="E139" s="1457"/>
      <c r="F139" s="1457"/>
    </row>
    <row r="140" spans="1:6" ht="22.8">
      <c r="A140" s="1456"/>
      <c r="B140" s="1456"/>
      <c r="C140" s="1456"/>
      <c r="D140" s="1457"/>
      <c r="E140" s="1457"/>
      <c r="F140" s="1457"/>
    </row>
    <row r="141" spans="1:6" ht="22.8">
      <c r="A141" s="1456"/>
      <c r="B141" s="1456"/>
      <c r="C141" s="1456"/>
      <c r="D141" s="1457"/>
      <c r="E141" s="1457"/>
      <c r="F141" s="1457"/>
    </row>
    <row r="142" spans="1:6" ht="22.8">
      <c r="A142" s="1456"/>
      <c r="B142" s="1456"/>
      <c r="C142" s="1456"/>
      <c r="D142" s="1457"/>
      <c r="E142" s="1457"/>
      <c r="F142" s="1457"/>
    </row>
    <row r="143" spans="1:6" ht="22.8">
      <c r="A143" s="1456"/>
      <c r="B143" s="1456"/>
      <c r="C143" s="1456"/>
      <c r="D143" s="1457"/>
      <c r="E143" s="1457"/>
      <c r="F143" s="1457"/>
    </row>
    <row r="144" spans="1:6" ht="22.8">
      <c r="A144" s="1456"/>
      <c r="B144" s="1456"/>
      <c r="C144" s="1456"/>
      <c r="D144" s="1457"/>
      <c r="E144" s="1457"/>
      <c r="F144" s="1457"/>
    </row>
    <row r="145" spans="1:6" ht="22.8">
      <c r="A145" s="1456"/>
      <c r="B145" s="1456"/>
      <c r="C145" s="1456"/>
      <c r="D145" s="1457"/>
      <c r="E145" s="1457"/>
      <c r="F145" s="1457"/>
    </row>
    <row r="146" spans="1:6" ht="22.8">
      <c r="A146" s="1456"/>
      <c r="B146" s="1456"/>
      <c r="C146" s="1456"/>
      <c r="D146" s="1457"/>
      <c r="E146" s="1457"/>
      <c r="F146" s="1457"/>
    </row>
    <row r="147" spans="1:6" ht="22.8">
      <c r="A147" s="1456"/>
      <c r="B147" s="1456"/>
      <c r="C147" s="1456"/>
      <c r="D147" s="1457"/>
      <c r="E147" s="1457"/>
      <c r="F147" s="1457"/>
    </row>
    <row r="148" spans="1:6" ht="22.8">
      <c r="A148" s="1456"/>
      <c r="B148" s="1456"/>
      <c r="C148" s="1456"/>
      <c r="D148" s="1457"/>
      <c r="E148" s="1457"/>
      <c r="F148" s="1457"/>
    </row>
    <row r="149" spans="1:6" ht="22.8">
      <c r="A149" s="1456"/>
      <c r="B149" s="1456"/>
      <c r="C149" s="1456"/>
      <c r="D149" s="1457"/>
      <c r="E149" s="1457"/>
      <c r="F149" s="1457"/>
    </row>
    <row r="150" spans="1:6" ht="22.8">
      <c r="A150" s="1456"/>
      <c r="B150" s="1456"/>
      <c r="C150" s="1456"/>
      <c r="D150" s="1457"/>
      <c r="E150" s="1457"/>
      <c r="F150" s="1457"/>
    </row>
    <row r="151" spans="1:6" ht="22.8">
      <c r="A151" s="1456"/>
      <c r="B151" s="1456"/>
      <c r="C151" s="1456"/>
      <c r="D151" s="1457"/>
      <c r="E151" s="1457"/>
      <c r="F151" s="1457"/>
    </row>
    <row r="152" spans="1:6" ht="22.8">
      <c r="A152" s="1456"/>
      <c r="B152" s="1456"/>
      <c r="C152" s="1456"/>
      <c r="D152" s="1457"/>
      <c r="E152" s="1457"/>
      <c r="F152" s="1457"/>
    </row>
    <row r="153" spans="1:6" ht="22.8">
      <c r="A153" s="1456"/>
      <c r="B153" s="1456"/>
      <c r="C153" s="1456"/>
      <c r="D153" s="1457"/>
      <c r="E153" s="1457"/>
      <c r="F153" s="1457"/>
    </row>
    <row r="154" spans="1:6" ht="22.8">
      <c r="A154" s="1456"/>
      <c r="B154" s="1456"/>
      <c r="C154" s="1456"/>
      <c r="D154" s="1457"/>
      <c r="E154" s="1457"/>
      <c r="F154" s="1457"/>
    </row>
    <row r="155" spans="1:6" ht="22.8">
      <c r="A155" s="1456"/>
      <c r="B155" s="1456"/>
      <c r="C155" s="1456"/>
      <c r="D155" s="1457"/>
      <c r="E155" s="1457"/>
      <c r="F155" s="1457"/>
    </row>
    <row r="156" spans="1:6" ht="22.8">
      <c r="A156" s="1456"/>
      <c r="B156" s="1456"/>
      <c r="C156" s="1456"/>
      <c r="D156" s="1457"/>
      <c r="E156" s="1457"/>
      <c r="F156" s="1457"/>
    </row>
    <row r="157" spans="1:6" ht="22.8">
      <c r="A157" s="1456"/>
      <c r="B157" s="1456"/>
      <c r="C157" s="1456"/>
      <c r="D157" s="1457"/>
      <c r="E157" s="1457"/>
      <c r="F157" s="1457"/>
    </row>
    <row r="158" spans="1:6" ht="22.8">
      <c r="A158" s="1456"/>
      <c r="B158" s="1456"/>
      <c r="C158" s="1456"/>
      <c r="D158" s="1457"/>
      <c r="E158" s="1457"/>
      <c r="F158" s="1457"/>
    </row>
    <row r="159" spans="1:6" ht="22.8">
      <c r="A159" s="1456"/>
      <c r="B159" s="1456"/>
      <c r="C159" s="1456"/>
      <c r="D159" s="1457"/>
      <c r="E159" s="1457"/>
      <c r="F159" s="1457"/>
    </row>
    <row r="160" spans="1:6" ht="22.8">
      <c r="A160" s="1456"/>
      <c r="B160" s="1456"/>
      <c r="C160" s="1456"/>
      <c r="D160" s="1457"/>
      <c r="E160" s="1457"/>
      <c r="F160" s="1457"/>
    </row>
    <row r="161" spans="1:6" ht="22.8">
      <c r="A161" s="1456"/>
      <c r="B161" s="1456"/>
      <c r="C161" s="1456"/>
      <c r="D161" s="1457"/>
      <c r="E161" s="1457"/>
      <c r="F161" s="1457"/>
    </row>
    <row r="162" spans="1:6" ht="22.8">
      <c r="A162" s="1456"/>
      <c r="B162" s="1456"/>
      <c r="C162" s="1456"/>
      <c r="D162" s="1457"/>
      <c r="E162" s="1457"/>
      <c r="F162" s="1457"/>
    </row>
    <row r="163" spans="1:6" ht="22.8">
      <c r="A163" s="1456"/>
      <c r="B163" s="1456"/>
      <c r="C163" s="1456"/>
      <c r="D163" s="1457"/>
      <c r="E163" s="1457"/>
      <c r="F163" s="1457"/>
    </row>
    <row r="164" spans="1:6" ht="22.8">
      <c r="A164" s="1456"/>
      <c r="B164" s="1456"/>
      <c r="C164" s="1456"/>
      <c r="D164" s="1457"/>
      <c r="E164" s="1457"/>
      <c r="F164" s="1457"/>
    </row>
    <row r="165" spans="1:6" ht="22.8">
      <c r="A165" s="1456"/>
      <c r="B165" s="1456"/>
      <c r="C165" s="1456"/>
      <c r="D165" s="1457"/>
      <c r="E165" s="1457"/>
      <c r="F165" s="1457"/>
    </row>
    <row r="166" spans="1:6" ht="22.8">
      <c r="A166" s="1456"/>
      <c r="B166" s="1456"/>
      <c r="C166" s="1456"/>
      <c r="D166" s="1457"/>
      <c r="E166" s="1457"/>
      <c r="F166" s="1457"/>
    </row>
    <row r="167" spans="1:6" ht="22.8">
      <c r="A167" s="1456"/>
      <c r="B167" s="1456"/>
      <c r="C167" s="1456"/>
      <c r="D167" s="1457"/>
      <c r="E167" s="1457"/>
      <c r="F167" s="1457"/>
    </row>
    <row r="168" spans="1:6" ht="22.8">
      <c r="A168" s="1456"/>
      <c r="B168" s="1456"/>
      <c r="C168" s="1456"/>
      <c r="D168" s="1457"/>
      <c r="E168" s="1457"/>
      <c r="F168" s="1457"/>
    </row>
    <row r="169" spans="1:6" ht="22.8">
      <c r="A169" s="1456"/>
      <c r="B169" s="1456"/>
      <c r="C169" s="1456"/>
      <c r="D169" s="1457"/>
      <c r="E169" s="1457"/>
      <c r="F169" s="1457"/>
    </row>
    <row r="170" spans="1:6" ht="22.8">
      <c r="A170" s="1456"/>
      <c r="B170" s="1456"/>
      <c r="C170" s="1456"/>
      <c r="D170" s="1457"/>
      <c r="E170" s="1457"/>
      <c r="F170" s="1457"/>
    </row>
    <row r="171" spans="1:6" ht="22.8">
      <c r="A171" s="1456"/>
      <c r="B171" s="1456"/>
      <c r="C171" s="1456"/>
      <c r="D171" s="1457"/>
      <c r="E171" s="1457"/>
      <c r="F171" s="1457"/>
    </row>
    <row r="172" spans="1:6" ht="22.8">
      <c r="A172" s="1456"/>
      <c r="B172" s="1456"/>
      <c r="C172" s="1456"/>
      <c r="D172" s="1457"/>
      <c r="E172" s="1457"/>
      <c r="F172" s="1457"/>
    </row>
    <row r="173" spans="1:6" ht="22.8">
      <c r="A173" s="1456"/>
      <c r="B173" s="1456"/>
      <c r="C173" s="1456"/>
      <c r="D173" s="1457"/>
      <c r="E173" s="1457"/>
      <c r="F173" s="1457"/>
    </row>
    <row r="174" spans="1:6" ht="22.8">
      <c r="A174" s="1456"/>
      <c r="B174" s="1456"/>
      <c r="C174" s="1456"/>
      <c r="D174" s="1457"/>
      <c r="E174" s="1457"/>
      <c r="F174" s="1457"/>
    </row>
    <row r="175" spans="1:6" ht="22.8">
      <c r="A175" s="1456"/>
      <c r="B175" s="1456"/>
      <c r="C175" s="1456"/>
      <c r="D175" s="1457"/>
      <c r="E175" s="1457"/>
      <c r="F175" s="1457"/>
    </row>
    <row r="176" spans="1:6" ht="22.8">
      <c r="A176" s="1456"/>
      <c r="B176" s="1456"/>
      <c r="C176" s="1456"/>
      <c r="D176" s="1457"/>
      <c r="E176" s="1457"/>
      <c r="F176" s="1457"/>
    </row>
    <row r="177" spans="1:6" ht="22.8">
      <c r="A177" s="1456"/>
      <c r="B177" s="1456"/>
      <c r="C177" s="1456"/>
      <c r="D177" s="1457"/>
      <c r="E177" s="1457"/>
      <c r="F177" s="1457"/>
    </row>
    <row r="178" spans="1:6" ht="22.8">
      <c r="A178" s="1456"/>
      <c r="B178" s="1456"/>
      <c r="C178" s="1456"/>
      <c r="D178" s="1457"/>
      <c r="E178" s="1457"/>
      <c r="F178" s="1457"/>
    </row>
    <row r="179" spans="1:6" ht="22.8">
      <c r="A179" s="1456"/>
      <c r="B179" s="1456"/>
      <c r="C179" s="1456"/>
      <c r="D179" s="1457"/>
      <c r="E179" s="1457"/>
      <c r="F179" s="1457"/>
    </row>
    <row r="180" spans="1:6" ht="22.8">
      <c r="A180" s="1456"/>
      <c r="B180" s="1456"/>
      <c r="C180" s="1456"/>
      <c r="D180" s="1457"/>
      <c r="E180" s="1457"/>
      <c r="F180" s="1457"/>
    </row>
    <row r="181" spans="1:6" ht="22.8">
      <c r="A181" s="1456"/>
      <c r="B181" s="1456"/>
      <c r="C181" s="1456"/>
      <c r="D181" s="1457"/>
      <c r="E181" s="1457"/>
      <c r="F181" s="1457"/>
    </row>
    <row r="182" spans="1:6" ht="22.8">
      <c r="A182" s="1456"/>
      <c r="B182" s="1456"/>
      <c r="C182" s="1456"/>
      <c r="D182" s="1457"/>
      <c r="E182" s="1457"/>
      <c r="F182" s="1457"/>
    </row>
    <row r="183" spans="1:6" ht="22.8">
      <c r="A183" s="1456"/>
      <c r="B183" s="1456"/>
      <c r="C183" s="1456"/>
      <c r="D183" s="1457"/>
      <c r="E183" s="1457"/>
      <c r="F183" s="1457"/>
    </row>
    <row r="184" spans="1:6" ht="22.8">
      <c r="A184" s="1456"/>
      <c r="B184" s="1456"/>
      <c r="C184" s="1456"/>
      <c r="D184" s="1457"/>
      <c r="E184" s="1457"/>
      <c r="F184" s="1457"/>
    </row>
    <row r="185" spans="1:6" ht="22.8">
      <c r="A185" s="1456"/>
      <c r="B185" s="1456"/>
      <c r="C185" s="1456"/>
      <c r="D185" s="1457"/>
      <c r="E185" s="1457"/>
      <c r="F185" s="1457"/>
    </row>
    <row r="186" spans="1:6" ht="22.8">
      <c r="A186" s="1456"/>
      <c r="B186" s="1456"/>
      <c r="C186" s="1456"/>
      <c r="D186" s="1457"/>
      <c r="E186" s="1457"/>
      <c r="F186" s="1457"/>
    </row>
  </sheetData>
  <mergeCells count="18">
    <mergeCell ref="A15:G15"/>
    <mergeCell ref="A16:L16"/>
    <mergeCell ref="A5:A7"/>
    <mergeCell ref="B5:B7"/>
    <mergeCell ref="C5:G5"/>
    <mergeCell ref="H5:L5"/>
    <mergeCell ref="C6:C7"/>
    <mergeCell ref="D6:F6"/>
    <mergeCell ref="G6:G7"/>
    <mergeCell ref="H6:H7"/>
    <mergeCell ref="I6:K6"/>
    <mergeCell ref="L6:L7"/>
    <mergeCell ref="A4:L4"/>
    <mergeCell ref="I1:J1"/>
    <mergeCell ref="K1:L1"/>
    <mergeCell ref="I2:J2"/>
    <mergeCell ref="K2:L2"/>
    <mergeCell ref="A3:L3"/>
  </mergeCells>
  <phoneticPr fontId="13" type="noConversion"/>
  <hyperlinks>
    <hyperlink ref="M1" location="預告統計資料發布時間表!A1" display="回發布時間表" xr:uid="{D996D602-40F0-445A-B37E-FE280F54477B}"/>
  </hyperlinks>
  <printOptions horizontalCentered="1"/>
  <pageMargins left="0.35433070866141736" right="0.15748031496062992" top="0.62992125984251968" bottom="0.39370078740157483" header="0.51181102362204722" footer="0.51181102362204722"/>
  <pageSetup paperSize="9" scale="99" orientation="landscape" blackAndWhite="1"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370C1-AE5C-477F-9C40-EEC3C74F012A}">
  <sheetPr>
    <pageSetUpPr fitToPage="1"/>
  </sheetPr>
  <dimension ref="A1:Q15"/>
  <sheetViews>
    <sheetView view="pageLayout" zoomScale="70" zoomScaleNormal="70" zoomScaleSheetLayoutView="85" zoomScalePageLayoutView="70" workbookViewId="0">
      <selection activeCell="B7" sqref="B7:H9"/>
    </sheetView>
  </sheetViews>
  <sheetFormatPr defaultColWidth="9.6640625" defaultRowHeight="16.2"/>
  <cols>
    <col min="1" max="1" width="19.44140625" style="106" customWidth="1"/>
    <col min="2" max="7" width="22.33203125" style="106" customWidth="1"/>
    <col min="8" max="8" width="26.33203125" style="106" customWidth="1"/>
    <col min="9" max="256" width="9.6640625" style="106"/>
    <col min="257" max="257" width="19.44140625" style="106" customWidth="1"/>
    <col min="258" max="264" width="22.33203125" style="106" customWidth="1"/>
    <col min="265" max="512" width="9.6640625" style="106"/>
    <col min="513" max="513" width="19.44140625" style="106" customWidth="1"/>
    <col min="514" max="520" width="22.33203125" style="106" customWidth="1"/>
    <col min="521" max="768" width="9.6640625" style="106"/>
    <col min="769" max="769" width="19.44140625" style="106" customWidth="1"/>
    <col min="770" max="776" width="22.33203125" style="106" customWidth="1"/>
    <col min="777" max="1024" width="9.6640625" style="106"/>
    <col min="1025" max="1025" width="19.44140625" style="106" customWidth="1"/>
    <col min="1026" max="1032" width="22.33203125" style="106" customWidth="1"/>
    <col min="1033" max="1280" width="9.6640625" style="106"/>
    <col min="1281" max="1281" width="19.44140625" style="106" customWidth="1"/>
    <col min="1282" max="1288" width="22.33203125" style="106" customWidth="1"/>
    <col min="1289" max="1536" width="9.6640625" style="106"/>
    <col min="1537" max="1537" width="19.44140625" style="106" customWidth="1"/>
    <col min="1538" max="1544" width="22.33203125" style="106" customWidth="1"/>
    <col min="1545" max="1792" width="9.6640625" style="106"/>
    <col min="1793" max="1793" width="19.44140625" style="106" customWidth="1"/>
    <col min="1794" max="1800" width="22.33203125" style="106" customWidth="1"/>
    <col min="1801" max="2048" width="9.6640625" style="106"/>
    <col min="2049" max="2049" width="19.44140625" style="106" customWidth="1"/>
    <col min="2050" max="2056" width="22.33203125" style="106" customWidth="1"/>
    <col min="2057" max="2304" width="9.6640625" style="106"/>
    <col min="2305" max="2305" width="19.44140625" style="106" customWidth="1"/>
    <col min="2306" max="2312" width="22.33203125" style="106" customWidth="1"/>
    <col min="2313" max="2560" width="9.6640625" style="106"/>
    <col min="2561" max="2561" width="19.44140625" style="106" customWidth="1"/>
    <col min="2562" max="2568" width="22.33203125" style="106" customWidth="1"/>
    <col min="2569" max="2816" width="9.6640625" style="106"/>
    <col min="2817" max="2817" width="19.44140625" style="106" customWidth="1"/>
    <col min="2818" max="2824" width="22.33203125" style="106" customWidth="1"/>
    <col min="2825" max="3072" width="9.6640625" style="106"/>
    <col min="3073" max="3073" width="19.44140625" style="106" customWidth="1"/>
    <col min="3074" max="3080" width="22.33203125" style="106" customWidth="1"/>
    <col min="3081" max="3328" width="9.6640625" style="106"/>
    <col min="3329" max="3329" width="19.44140625" style="106" customWidth="1"/>
    <col min="3330" max="3336" width="22.33203125" style="106" customWidth="1"/>
    <col min="3337" max="3584" width="9.6640625" style="106"/>
    <col min="3585" max="3585" width="19.44140625" style="106" customWidth="1"/>
    <col min="3586" max="3592" width="22.33203125" style="106" customWidth="1"/>
    <col min="3593" max="3840" width="9.6640625" style="106"/>
    <col min="3841" max="3841" width="19.44140625" style="106" customWidth="1"/>
    <col min="3842" max="3848" width="22.33203125" style="106" customWidth="1"/>
    <col min="3849" max="4096" width="9.6640625" style="106"/>
    <col min="4097" max="4097" width="19.44140625" style="106" customWidth="1"/>
    <col min="4098" max="4104" width="22.33203125" style="106" customWidth="1"/>
    <col min="4105" max="4352" width="9.6640625" style="106"/>
    <col min="4353" max="4353" width="19.44140625" style="106" customWidth="1"/>
    <col min="4354" max="4360" width="22.33203125" style="106" customWidth="1"/>
    <col min="4361" max="4608" width="9.6640625" style="106"/>
    <col min="4609" max="4609" width="19.44140625" style="106" customWidth="1"/>
    <col min="4610" max="4616" width="22.33203125" style="106" customWidth="1"/>
    <col min="4617" max="4864" width="9.6640625" style="106"/>
    <col min="4865" max="4865" width="19.44140625" style="106" customWidth="1"/>
    <col min="4866" max="4872" width="22.33203125" style="106" customWidth="1"/>
    <col min="4873" max="5120" width="9.6640625" style="106"/>
    <col min="5121" max="5121" width="19.44140625" style="106" customWidth="1"/>
    <col min="5122" max="5128" width="22.33203125" style="106" customWidth="1"/>
    <col min="5129" max="5376" width="9.6640625" style="106"/>
    <col min="5377" max="5377" width="19.44140625" style="106" customWidth="1"/>
    <col min="5378" max="5384" width="22.33203125" style="106" customWidth="1"/>
    <col min="5385" max="5632" width="9.6640625" style="106"/>
    <col min="5633" max="5633" width="19.44140625" style="106" customWidth="1"/>
    <col min="5634" max="5640" width="22.33203125" style="106" customWidth="1"/>
    <col min="5641" max="5888" width="9.6640625" style="106"/>
    <col min="5889" max="5889" width="19.44140625" style="106" customWidth="1"/>
    <col min="5890" max="5896" width="22.33203125" style="106" customWidth="1"/>
    <col min="5897" max="6144" width="9.6640625" style="106"/>
    <col min="6145" max="6145" width="19.44140625" style="106" customWidth="1"/>
    <col min="6146" max="6152" width="22.33203125" style="106" customWidth="1"/>
    <col min="6153" max="6400" width="9.6640625" style="106"/>
    <col min="6401" max="6401" width="19.44140625" style="106" customWidth="1"/>
    <col min="6402" max="6408" width="22.33203125" style="106" customWidth="1"/>
    <col min="6409" max="6656" width="9.6640625" style="106"/>
    <col min="6657" max="6657" width="19.44140625" style="106" customWidth="1"/>
    <col min="6658" max="6664" width="22.33203125" style="106" customWidth="1"/>
    <col min="6665" max="6912" width="9.6640625" style="106"/>
    <col min="6913" max="6913" width="19.44140625" style="106" customWidth="1"/>
    <col min="6914" max="6920" width="22.33203125" style="106" customWidth="1"/>
    <col min="6921" max="7168" width="9.6640625" style="106"/>
    <col min="7169" max="7169" width="19.44140625" style="106" customWidth="1"/>
    <col min="7170" max="7176" width="22.33203125" style="106" customWidth="1"/>
    <col min="7177" max="7424" width="9.6640625" style="106"/>
    <col min="7425" max="7425" width="19.44140625" style="106" customWidth="1"/>
    <col min="7426" max="7432" width="22.33203125" style="106" customWidth="1"/>
    <col min="7433" max="7680" width="9.6640625" style="106"/>
    <col min="7681" max="7681" width="19.44140625" style="106" customWidth="1"/>
    <col min="7682" max="7688" width="22.33203125" style="106" customWidth="1"/>
    <col min="7689" max="7936" width="9.6640625" style="106"/>
    <col min="7937" max="7937" width="19.44140625" style="106" customWidth="1"/>
    <col min="7938" max="7944" width="22.33203125" style="106" customWidth="1"/>
    <col min="7945" max="8192" width="9.6640625" style="106"/>
    <col min="8193" max="8193" width="19.44140625" style="106" customWidth="1"/>
    <col min="8194" max="8200" width="22.33203125" style="106" customWidth="1"/>
    <col min="8201" max="8448" width="9.6640625" style="106"/>
    <col min="8449" max="8449" width="19.44140625" style="106" customWidth="1"/>
    <col min="8450" max="8456" width="22.33203125" style="106" customWidth="1"/>
    <col min="8457" max="8704" width="9.6640625" style="106"/>
    <col min="8705" max="8705" width="19.44140625" style="106" customWidth="1"/>
    <col min="8706" max="8712" width="22.33203125" style="106" customWidth="1"/>
    <col min="8713" max="8960" width="9.6640625" style="106"/>
    <col min="8961" max="8961" width="19.44140625" style="106" customWidth="1"/>
    <col min="8962" max="8968" width="22.33203125" style="106" customWidth="1"/>
    <col min="8969" max="9216" width="9.6640625" style="106"/>
    <col min="9217" max="9217" width="19.44140625" style="106" customWidth="1"/>
    <col min="9218" max="9224" width="22.33203125" style="106" customWidth="1"/>
    <col min="9225" max="9472" width="9.6640625" style="106"/>
    <col min="9473" max="9473" width="19.44140625" style="106" customWidth="1"/>
    <col min="9474" max="9480" width="22.33203125" style="106" customWidth="1"/>
    <col min="9481" max="9728" width="9.6640625" style="106"/>
    <col min="9729" max="9729" width="19.44140625" style="106" customWidth="1"/>
    <col min="9730" max="9736" width="22.33203125" style="106" customWidth="1"/>
    <col min="9737" max="9984" width="9.6640625" style="106"/>
    <col min="9985" max="9985" width="19.44140625" style="106" customWidth="1"/>
    <col min="9986" max="9992" width="22.33203125" style="106" customWidth="1"/>
    <col min="9993" max="10240" width="9.6640625" style="106"/>
    <col min="10241" max="10241" width="19.44140625" style="106" customWidth="1"/>
    <col min="10242" max="10248" width="22.33203125" style="106" customWidth="1"/>
    <col min="10249" max="10496" width="9.6640625" style="106"/>
    <col min="10497" max="10497" width="19.44140625" style="106" customWidth="1"/>
    <col min="10498" max="10504" width="22.33203125" style="106" customWidth="1"/>
    <col min="10505" max="10752" width="9.6640625" style="106"/>
    <col min="10753" max="10753" width="19.44140625" style="106" customWidth="1"/>
    <col min="10754" max="10760" width="22.33203125" style="106" customWidth="1"/>
    <col min="10761" max="11008" width="9.6640625" style="106"/>
    <col min="11009" max="11009" width="19.44140625" style="106" customWidth="1"/>
    <col min="11010" max="11016" width="22.33203125" style="106" customWidth="1"/>
    <col min="11017" max="11264" width="9.6640625" style="106"/>
    <col min="11265" max="11265" width="19.44140625" style="106" customWidth="1"/>
    <col min="11266" max="11272" width="22.33203125" style="106" customWidth="1"/>
    <col min="11273" max="11520" width="9.6640625" style="106"/>
    <col min="11521" max="11521" width="19.44140625" style="106" customWidth="1"/>
    <col min="11522" max="11528" width="22.33203125" style="106" customWidth="1"/>
    <col min="11529" max="11776" width="9.6640625" style="106"/>
    <col min="11777" max="11777" width="19.44140625" style="106" customWidth="1"/>
    <col min="11778" max="11784" width="22.33203125" style="106" customWidth="1"/>
    <col min="11785" max="12032" width="9.6640625" style="106"/>
    <col min="12033" max="12033" width="19.44140625" style="106" customWidth="1"/>
    <col min="12034" max="12040" width="22.33203125" style="106" customWidth="1"/>
    <col min="12041" max="12288" width="9.6640625" style="106"/>
    <col min="12289" max="12289" width="19.44140625" style="106" customWidth="1"/>
    <col min="12290" max="12296" width="22.33203125" style="106" customWidth="1"/>
    <col min="12297" max="12544" width="9.6640625" style="106"/>
    <col min="12545" max="12545" width="19.44140625" style="106" customWidth="1"/>
    <col min="12546" max="12552" width="22.33203125" style="106" customWidth="1"/>
    <col min="12553" max="12800" width="9.6640625" style="106"/>
    <col min="12801" max="12801" width="19.44140625" style="106" customWidth="1"/>
    <col min="12802" max="12808" width="22.33203125" style="106" customWidth="1"/>
    <col min="12809" max="13056" width="9.6640625" style="106"/>
    <col min="13057" max="13057" width="19.44140625" style="106" customWidth="1"/>
    <col min="13058" max="13064" width="22.33203125" style="106" customWidth="1"/>
    <col min="13065" max="13312" width="9.6640625" style="106"/>
    <col min="13313" max="13313" width="19.44140625" style="106" customWidth="1"/>
    <col min="13314" max="13320" width="22.33203125" style="106" customWidth="1"/>
    <col min="13321" max="13568" width="9.6640625" style="106"/>
    <col min="13569" max="13569" width="19.44140625" style="106" customWidth="1"/>
    <col min="13570" max="13576" width="22.33203125" style="106" customWidth="1"/>
    <col min="13577" max="13824" width="9.6640625" style="106"/>
    <col min="13825" max="13825" width="19.44140625" style="106" customWidth="1"/>
    <col min="13826" max="13832" width="22.33203125" style="106" customWidth="1"/>
    <col min="13833" max="14080" width="9.6640625" style="106"/>
    <col min="14081" max="14081" width="19.44140625" style="106" customWidth="1"/>
    <col min="14082" max="14088" width="22.33203125" style="106" customWidth="1"/>
    <col min="14089" max="14336" width="9.6640625" style="106"/>
    <col min="14337" max="14337" width="19.44140625" style="106" customWidth="1"/>
    <col min="14338" max="14344" width="22.33203125" style="106" customWidth="1"/>
    <col min="14345" max="14592" width="9.6640625" style="106"/>
    <col min="14593" max="14593" width="19.44140625" style="106" customWidth="1"/>
    <col min="14594" max="14600" width="22.33203125" style="106" customWidth="1"/>
    <col min="14601" max="14848" width="9.6640625" style="106"/>
    <col min="14849" max="14849" width="19.44140625" style="106" customWidth="1"/>
    <col min="14850" max="14856" width="22.33203125" style="106" customWidth="1"/>
    <col min="14857" max="15104" width="9.6640625" style="106"/>
    <col min="15105" max="15105" width="19.44140625" style="106" customWidth="1"/>
    <col min="15106" max="15112" width="22.33203125" style="106" customWidth="1"/>
    <col min="15113" max="15360" width="9.6640625" style="106"/>
    <col min="15361" max="15361" width="19.44140625" style="106" customWidth="1"/>
    <col min="15362" max="15368" width="22.33203125" style="106" customWidth="1"/>
    <col min="15369" max="15616" width="9.6640625" style="106"/>
    <col min="15617" max="15617" width="19.44140625" style="106" customWidth="1"/>
    <col min="15618" max="15624" width="22.33203125" style="106" customWidth="1"/>
    <col min="15625" max="15872" width="9.6640625" style="106"/>
    <col min="15873" max="15873" width="19.44140625" style="106" customWidth="1"/>
    <col min="15874" max="15880" width="22.33203125" style="106" customWidth="1"/>
    <col min="15881" max="16128" width="9.6640625" style="106"/>
    <col min="16129" max="16129" width="19.44140625" style="106" customWidth="1"/>
    <col min="16130" max="16136" width="22.33203125" style="106" customWidth="1"/>
    <col min="16137" max="16384" width="9.6640625" style="106"/>
  </cols>
  <sheetData>
    <row r="1" spans="1:17" ht="19.95" customHeight="1" thickBot="1">
      <c r="A1" s="101" t="s">
        <v>1079</v>
      </c>
      <c r="B1" s="148"/>
      <c r="C1" s="148"/>
      <c r="D1" s="148"/>
      <c r="E1" s="148"/>
      <c r="F1" s="148"/>
      <c r="G1" s="120" t="s">
        <v>1051</v>
      </c>
      <c r="H1" s="121" t="s">
        <v>1052</v>
      </c>
      <c r="I1" s="147" t="s">
        <v>873</v>
      </c>
    </row>
    <row r="2" spans="1:17" ht="19.95" customHeight="1" thickBot="1">
      <c r="A2" s="101" t="s">
        <v>1080</v>
      </c>
      <c r="B2" s="1857" t="s">
        <v>1054</v>
      </c>
      <c r="C2" s="1857"/>
      <c r="D2" s="149"/>
      <c r="E2" s="124"/>
      <c r="F2" s="109"/>
      <c r="G2" s="120" t="s">
        <v>1081</v>
      </c>
      <c r="H2" s="122" t="s">
        <v>1114</v>
      </c>
    </row>
    <row r="3" spans="1:17" ht="40.950000000000003" customHeight="1">
      <c r="A3" s="1858" t="s">
        <v>1115</v>
      </c>
      <c r="B3" s="1858"/>
      <c r="C3" s="1858"/>
      <c r="D3" s="1858"/>
      <c r="E3" s="1858"/>
      <c r="F3" s="1858"/>
      <c r="G3" s="1858"/>
      <c r="H3" s="1858"/>
    </row>
    <row r="4" spans="1:17" ht="28.95" customHeight="1" thickBot="1">
      <c r="A4" s="125"/>
      <c r="B4" s="150"/>
      <c r="C4" s="1902" t="s">
        <v>2148</v>
      </c>
      <c r="D4" s="1902"/>
      <c r="E4" s="1902"/>
      <c r="F4" s="1902"/>
      <c r="G4" s="150"/>
      <c r="H4" s="151" t="s">
        <v>1084</v>
      </c>
    </row>
    <row r="5" spans="1:17" ht="64.95" customHeight="1" thickBot="1">
      <c r="A5" s="1862" t="s">
        <v>1085</v>
      </c>
      <c r="B5" s="1860" t="s">
        <v>1062</v>
      </c>
      <c r="C5" s="1860" t="s">
        <v>1116</v>
      </c>
      <c r="D5" s="1860"/>
      <c r="E5" s="1860"/>
      <c r="F5" s="1860" t="s">
        <v>1117</v>
      </c>
      <c r="G5" s="1860"/>
      <c r="H5" s="1861"/>
    </row>
    <row r="6" spans="1:17" ht="64.95" customHeight="1" thickBot="1">
      <c r="A6" s="1862"/>
      <c r="B6" s="1860"/>
      <c r="C6" s="111" t="s">
        <v>1065</v>
      </c>
      <c r="D6" s="111" t="s">
        <v>1063</v>
      </c>
      <c r="E6" s="111" t="s">
        <v>1064</v>
      </c>
      <c r="F6" s="111" t="s">
        <v>1065</v>
      </c>
      <c r="G6" s="111" t="s">
        <v>1063</v>
      </c>
      <c r="H6" s="1567" t="s">
        <v>1064</v>
      </c>
    </row>
    <row r="7" spans="1:17" ht="64.95" customHeight="1" thickBot="1">
      <c r="A7" s="1566" t="s">
        <v>1068</v>
      </c>
      <c r="B7" s="1523">
        <f>C7+F7</f>
        <v>1</v>
      </c>
      <c r="C7" s="1572">
        <f>SUM(D7:E7)</f>
        <v>1</v>
      </c>
      <c r="D7" s="1524">
        <v>0</v>
      </c>
      <c r="E7" s="1524">
        <v>1</v>
      </c>
      <c r="F7" s="1523">
        <f>SUM(G7:H7)</f>
        <v>0</v>
      </c>
      <c r="G7" s="1524">
        <v>0</v>
      </c>
      <c r="H7" s="1525">
        <v>0</v>
      </c>
    </row>
    <row r="8" spans="1:17" ht="64.95" customHeight="1" thickBot="1">
      <c r="A8" s="1566" t="s">
        <v>1070</v>
      </c>
      <c r="B8" s="1523">
        <f t="shared" ref="B8:B9" si="0">C8+F8</f>
        <v>1</v>
      </c>
      <c r="C8" s="1572">
        <f t="shared" ref="C8:C9" si="1">SUM(D8:E8)</f>
        <v>1</v>
      </c>
      <c r="D8" s="1524">
        <v>0</v>
      </c>
      <c r="E8" s="1524">
        <v>1</v>
      </c>
      <c r="F8" s="1523">
        <f t="shared" ref="F8:F9" si="2">SUM(G8:H8)</f>
        <v>0</v>
      </c>
      <c r="G8" s="1524">
        <v>0</v>
      </c>
      <c r="H8" s="1525">
        <v>0</v>
      </c>
    </row>
    <row r="9" spans="1:17" ht="64.95" customHeight="1" thickBot="1">
      <c r="A9" s="1566" t="s">
        <v>1071</v>
      </c>
      <c r="B9" s="1523">
        <f t="shared" si="0"/>
        <v>0</v>
      </c>
      <c r="C9" s="1523">
        <f t="shared" si="1"/>
        <v>0</v>
      </c>
      <c r="D9" s="1524">
        <v>0</v>
      </c>
      <c r="E9" s="1524">
        <v>0</v>
      </c>
      <c r="F9" s="1523">
        <f t="shared" si="2"/>
        <v>0</v>
      </c>
      <c r="G9" s="1524">
        <v>0</v>
      </c>
      <c r="H9" s="1525">
        <v>0</v>
      </c>
    </row>
    <row r="10" spans="1:17" ht="25.2" customHeight="1">
      <c r="A10" s="113" t="s">
        <v>1118</v>
      </c>
      <c r="B10" s="113"/>
      <c r="C10" s="113"/>
      <c r="D10" s="113"/>
      <c r="E10" s="113"/>
      <c r="F10" s="113"/>
      <c r="G10" s="113"/>
      <c r="H10" s="113"/>
    </row>
    <row r="11" spans="1:17" ht="25.2" customHeight="1">
      <c r="A11" s="113" t="s">
        <v>1119</v>
      </c>
      <c r="B11" s="113"/>
      <c r="C11" s="113"/>
      <c r="D11" s="113"/>
      <c r="E11" s="113"/>
      <c r="F11" s="113"/>
      <c r="G11" s="113"/>
      <c r="H11" s="113"/>
      <c r="Q11" s="112"/>
    </row>
    <row r="12" spans="1:17" ht="15" customHeight="1">
      <c r="A12" s="113"/>
      <c r="B12" s="113"/>
      <c r="C12" s="113"/>
      <c r="D12" s="113"/>
      <c r="E12" s="113"/>
      <c r="F12" s="113"/>
      <c r="G12" s="112"/>
      <c r="H12" s="1183" t="s">
        <v>2264</v>
      </c>
    </row>
    <row r="13" spans="1:17">
      <c r="A13" s="152" t="s">
        <v>1074</v>
      </c>
      <c r="B13" s="113"/>
      <c r="C13" s="113"/>
      <c r="D13" s="113"/>
      <c r="E13" s="113"/>
      <c r="F13" s="113"/>
      <c r="G13" s="113"/>
      <c r="H13" s="113"/>
    </row>
    <row r="14" spans="1:17">
      <c r="A14" s="152" t="s">
        <v>1120</v>
      </c>
      <c r="B14" s="113"/>
      <c r="C14" s="113"/>
      <c r="D14" s="113"/>
      <c r="E14" s="113"/>
      <c r="F14" s="113"/>
      <c r="G14" s="113"/>
      <c r="H14" s="113"/>
    </row>
    <row r="15" spans="1:17">
      <c r="A15" s="1829" t="s">
        <v>1121</v>
      </c>
      <c r="B15" s="1829"/>
      <c r="C15" s="1829"/>
      <c r="D15" s="1829"/>
      <c r="E15" s="1829"/>
      <c r="F15" s="1829"/>
      <c r="G15" s="112"/>
      <c r="H15" s="112"/>
    </row>
  </sheetData>
  <sheetProtection formatCells="0" formatColumns="0" formatRows="0" selectLockedCells="1"/>
  <mergeCells count="8">
    <mergeCell ref="A15:F15"/>
    <mergeCell ref="B2:C2"/>
    <mergeCell ref="A3:H3"/>
    <mergeCell ref="C4:F4"/>
    <mergeCell ref="A5:A6"/>
    <mergeCell ref="B5:B6"/>
    <mergeCell ref="C5:E5"/>
    <mergeCell ref="F5:H5"/>
  </mergeCells>
  <phoneticPr fontId="13" type="noConversion"/>
  <hyperlinks>
    <hyperlink ref="I1" location="預告統計資料發布時間表!A1" display="回發布時間表" xr:uid="{8774EF3E-3959-4B2B-A3C0-28E9D9FAF2E3}"/>
  </hyperlinks>
  <printOptions horizontalCentered="1"/>
  <pageMargins left="0.59027777777777779" right="0.59027777777777779" top="0.59027777777777779" bottom="0.59027777777777779" header="0.51180555555555551" footer="0.51180555555555551"/>
  <pageSetup paperSize="9" scale="76" firstPageNumber="0"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4.9989318521683403E-2"/>
  </sheetPr>
  <dimension ref="A1:B35"/>
  <sheetViews>
    <sheetView workbookViewId="0">
      <selection activeCell="D12" sqref="D12"/>
    </sheetView>
  </sheetViews>
  <sheetFormatPr defaultRowHeight="16.2"/>
  <cols>
    <col min="1" max="1" width="93.6640625" customWidth="1"/>
  </cols>
  <sheetData>
    <row r="1" spans="1:2" ht="19.8">
      <c r="A1" s="12" t="s">
        <v>799</v>
      </c>
      <c r="B1" s="1" t="s">
        <v>15</v>
      </c>
    </row>
    <row r="2" spans="1:2" ht="19.8">
      <c r="A2" s="13" t="s">
        <v>534</v>
      </c>
    </row>
    <row r="3" spans="1:2" ht="19.8">
      <c r="A3" s="13" t="s">
        <v>250</v>
      </c>
    </row>
    <row r="4" spans="1:2" ht="19.8">
      <c r="A4" s="14" t="s">
        <v>3</v>
      </c>
    </row>
    <row r="5" spans="1:2" ht="19.8">
      <c r="A5" s="57" t="s">
        <v>796</v>
      </c>
    </row>
    <row r="6" spans="1:2" ht="19.8">
      <c r="A6" s="57" t="s">
        <v>797</v>
      </c>
    </row>
    <row r="7" spans="1:2" ht="19.8">
      <c r="A7" s="59" t="s">
        <v>846</v>
      </c>
    </row>
    <row r="8" spans="1:2" ht="19.8">
      <c r="A8" s="59" t="s">
        <v>840</v>
      </c>
    </row>
    <row r="9" spans="1:2" ht="19.8">
      <c r="A9" s="59" t="s">
        <v>845</v>
      </c>
    </row>
    <row r="10" spans="1:2" ht="19.8">
      <c r="A10" s="56" t="s">
        <v>4</v>
      </c>
    </row>
    <row r="11" spans="1:2" ht="19.8">
      <c r="A11" s="57" t="s">
        <v>559</v>
      </c>
    </row>
    <row r="12" spans="1:2" ht="88.2">
      <c r="A12" s="58" t="s">
        <v>786</v>
      </c>
    </row>
    <row r="13" spans="1:2" ht="19.8">
      <c r="A13" s="14" t="s">
        <v>6</v>
      </c>
    </row>
    <row r="14" spans="1:2" ht="99">
      <c r="A14" s="17" t="s">
        <v>772</v>
      </c>
    </row>
    <row r="15" spans="1:2" ht="19.8">
      <c r="A15" s="10" t="s">
        <v>205</v>
      </c>
    </row>
    <row r="16" spans="1:2" ht="19.8">
      <c r="A16" s="9" t="s">
        <v>7</v>
      </c>
    </row>
    <row r="17" spans="1:1" ht="39.6">
      <c r="A17" s="10" t="s">
        <v>251</v>
      </c>
    </row>
    <row r="18" spans="1:1" ht="59.4">
      <c r="A18" s="10" t="s">
        <v>252</v>
      </c>
    </row>
    <row r="19" spans="1:1" ht="19.8">
      <c r="A19" s="10" t="s">
        <v>253</v>
      </c>
    </row>
    <row r="20" spans="1:1" ht="19.8">
      <c r="A20" s="10" t="s">
        <v>254</v>
      </c>
    </row>
    <row r="21" spans="1:1" ht="19.8">
      <c r="A21" s="10" t="s">
        <v>255</v>
      </c>
    </row>
    <row r="22" spans="1:1" ht="19.8">
      <c r="A22" s="10" t="s">
        <v>256</v>
      </c>
    </row>
    <row r="23" spans="1:1" ht="19.8">
      <c r="A23" s="45" t="s">
        <v>214</v>
      </c>
    </row>
    <row r="24" spans="1:1" ht="19.8">
      <c r="A24" s="45" t="s">
        <v>248</v>
      </c>
    </row>
    <row r="25" spans="1:1" ht="19.8">
      <c r="A25" s="45" t="s">
        <v>135</v>
      </c>
    </row>
    <row r="26" spans="1:1" ht="19.8">
      <c r="A26" s="45" t="s">
        <v>564</v>
      </c>
    </row>
    <row r="27" spans="1:1" ht="19.8">
      <c r="A27" s="45" t="s">
        <v>9</v>
      </c>
    </row>
    <row r="28" spans="1:1" ht="19.8">
      <c r="A28" s="55" t="s">
        <v>10</v>
      </c>
    </row>
    <row r="29" spans="1:1" ht="39.6">
      <c r="A29" s="45" t="s">
        <v>773</v>
      </c>
    </row>
    <row r="30" spans="1:1" ht="39.6">
      <c r="A30" s="45" t="s">
        <v>216</v>
      </c>
    </row>
    <row r="31" spans="1:1" ht="19.8">
      <c r="A31" s="55" t="s">
        <v>11</v>
      </c>
    </row>
    <row r="32" spans="1:1" ht="39.6">
      <c r="A32" s="45" t="s">
        <v>232</v>
      </c>
    </row>
    <row r="33" spans="1:1" ht="19.8">
      <c r="A33" s="45" t="s">
        <v>39</v>
      </c>
    </row>
    <row r="34" spans="1:1" ht="39.6">
      <c r="A34" s="53" t="s">
        <v>14</v>
      </c>
    </row>
    <row r="35" spans="1:1" ht="20.399999999999999" thickBot="1">
      <c r="A35" s="54" t="s">
        <v>12</v>
      </c>
    </row>
  </sheetData>
  <phoneticPr fontId="13" type="noConversion"/>
  <hyperlinks>
    <hyperlink ref="B1" location="預告統計資料發布時間表!A1" display="回發布時間表" xr:uid="{00000000-0004-0000-0800-00000000000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752D4-FAE1-467B-819E-C9B67C7DA26A}">
  <sheetPr>
    <tabColor rgb="FFFF3300"/>
    <pageSetUpPr fitToPage="1"/>
  </sheetPr>
  <dimension ref="A1:L15"/>
  <sheetViews>
    <sheetView view="pageLayout" topLeftCell="A4" zoomScaleNormal="85" zoomScaleSheetLayoutView="85" workbookViewId="0">
      <selection activeCell="B7" sqref="B7:H9"/>
    </sheetView>
  </sheetViews>
  <sheetFormatPr defaultColWidth="7.109375" defaultRowHeight="12"/>
  <cols>
    <col min="1" max="8" width="17.6640625" style="1468" customWidth="1"/>
    <col min="9" max="256" width="7.109375" style="1468"/>
    <col min="257" max="264" width="17.6640625" style="1468" customWidth="1"/>
    <col min="265" max="512" width="7.109375" style="1468"/>
    <col min="513" max="520" width="17.6640625" style="1468" customWidth="1"/>
    <col min="521" max="768" width="7.109375" style="1468"/>
    <col min="769" max="776" width="17.6640625" style="1468" customWidth="1"/>
    <col min="777" max="1024" width="7.109375" style="1468"/>
    <col min="1025" max="1032" width="17.6640625" style="1468" customWidth="1"/>
    <col min="1033" max="1280" width="7.109375" style="1468"/>
    <col min="1281" max="1288" width="17.6640625" style="1468" customWidth="1"/>
    <col min="1289" max="1536" width="7.109375" style="1468"/>
    <col min="1537" max="1544" width="17.6640625" style="1468" customWidth="1"/>
    <col min="1545" max="1792" width="7.109375" style="1468"/>
    <col min="1793" max="1800" width="17.6640625" style="1468" customWidth="1"/>
    <col min="1801" max="2048" width="7.109375" style="1468"/>
    <col min="2049" max="2056" width="17.6640625" style="1468" customWidth="1"/>
    <col min="2057" max="2304" width="7.109375" style="1468"/>
    <col min="2305" max="2312" width="17.6640625" style="1468" customWidth="1"/>
    <col min="2313" max="2560" width="7.109375" style="1468"/>
    <col min="2561" max="2568" width="17.6640625" style="1468" customWidth="1"/>
    <col min="2569" max="2816" width="7.109375" style="1468"/>
    <col min="2817" max="2824" width="17.6640625" style="1468" customWidth="1"/>
    <col min="2825" max="3072" width="7.109375" style="1468"/>
    <col min="3073" max="3080" width="17.6640625" style="1468" customWidth="1"/>
    <col min="3081" max="3328" width="7.109375" style="1468"/>
    <col min="3329" max="3336" width="17.6640625" style="1468" customWidth="1"/>
    <col min="3337" max="3584" width="7.109375" style="1468"/>
    <col min="3585" max="3592" width="17.6640625" style="1468" customWidth="1"/>
    <col min="3593" max="3840" width="7.109375" style="1468"/>
    <col min="3841" max="3848" width="17.6640625" style="1468" customWidth="1"/>
    <col min="3849" max="4096" width="7.109375" style="1468"/>
    <col min="4097" max="4104" width="17.6640625" style="1468" customWidth="1"/>
    <col min="4105" max="4352" width="7.109375" style="1468"/>
    <col min="4353" max="4360" width="17.6640625" style="1468" customWidth="1"/>
    <col min="4361" max="4608" width="7.109375" style="1468"/>
    <col min="4609" max="4616" width="17.6640625" style="1468" customWidth="1"/>
    <col min="4617" max="4864" width="7.109375" style="1468"/>
    <col min="4865" max="4872" width="17.6640625" style="1468" customWidth="1"/>
    <col min="4873" max="5120" width="7.109375" style="1468"/>
    <col min="5121" max="5128" width="17.6640625" style="1468" customWidth="1"/>
    <col min="5129" max="5376" width="7.109375" style="1468"/>
    <col min="5377" max="5384" width="17.6640625" style="1468" customWidth="1"/>
    <col min="5385" max="5632" width="7.109375" style="1468"/>
    <col min="5633" max="5640" width="17.6640625" style="1468" customWidth="1"/>
    <col min="5641" max="5888" width="7.109375" style="1468"/>
    <col min="5889" max="5896" width="17.6640625" style="1468" customWidth="1"/>
    <col min="5897" max="6144" width="7.109375" style="1468"/>
    <col min="6145" max="6152" width="17.6640625" style="1468" customWidth="1"/>
    <col min="6153" max="6400" width="7.109375" style="1468"/>
    <col min="6401" max="6408" width="17.6640625" style="1468" customWidth="1"/>
    <col min="6409" max="6656" width="7.109375" style="1468"/>
    <col min="6657" max="6664" width="17.6640625" style="1468" customWidth="1"/>
    <col min="6665" max="6912" width="7.109375" style="1468"/>
    <col min="6913" max="6920" width="17.6640625" style="1468" customWidth="1"/>
    <col min="6921" max="7168" width="7.109375" style="1468"/>
    <col min="7169" max="7176" width="17.6640625" style="1468" customWidth="1"/>
    <col min="7177" max="7424" width="7.109375" style="1468"/>
    <col min="7425" max="7432" width="17.6640625" style="1468" customWidth="1"/>
    <col min="7433" max="7680" width="7.109375" style="1468"/>
    <col min="7681" max="7688" width="17.6640625" style="1468" customWidth="1"/>
    <col min="7689" max="7936" width="7.109375" style="1468"/>
    <col min="7937" max="7944" width="17.6640625" style="1468" customWidth="1"/>
    <col min="7945" max="8192" width="7.109375" style="1468"/>
    <col min="8193" max="8200" width="17.6640625" style="1468" customWidth="1"/>
    <col min="8201" max="8448" width="7.109375" style="1468"/>
    <col min="8449" max="8456" width="17.6640625" style="1468" customWidth="1"/>
    <col min="8457" max="8704" width="7.109375" style="1468"/>
    <col min="8705" max="8712" width="17.6640625" style="1468" customWidth="1"/>
    <col min="8713" max="8960" width="7.109375" style="1468"/>
    <col min="8961" max="8968" width="17.6640625" style="1468" customWidth="1"/>
    <col min="8969" max="9216" width="7.109375" style="1468"/>
    <col min="9217" max="9224" width="17.6640625" style="1468" customWidth="1"/>
    <col min="9225" max="9472" width="7.109375" style="1468"/>
    <col min="9473" max="9480" width="17.6640625" style="1468" customWidth="1"/>
    <col min="9481" max="9728" width="7.109375" style="1468"/>
    <col min="9729" max="9736" width="17.6640625" style="1468" customWidth="1"/>
    <col min="9737" max="9984" width="7.109375" style="1468"/>
    <col min="9985" max="9992" width="17.6640625" style="1468" customWidth="1"/>
    <col min="9993" max="10240" width="7.109375" style="1468"/>
    <col min="10241" max="10248" width="17.6640625" style="1468" customWidth="1"/>
    <col min="10249" max="10496" width="7.109375" style="1468"/>
    <col min="10497" max="10504" width="17.6640625" style="1468" customWidth="1"/>
    <col min="10505" max="10752" width="7.109375" style="1468"/>
    <col min="10753" max="10760" width="17.6640625" style="1468" customWidth="1"/>
    <col min="10761" max="11008" width="7.109375" style="1468"/>
    <col min="11009" max="11016" width="17.6640625" style="1468" customWidth="1"/>
    <col min="11017" max="11264" width="7.109375" style="1468"/>
    <col min="11265" max="11272" width="17.6640625" style="1468" customWidth="1"/>
    <col min="11273" max="11520" width="7.109375" style="1468"/>
    <col min="11521" max="11528" width="17.6640625" style="1468" customWidth="1"/>
    <col min="11529" max="11776" width="7.109375" style="1468"/>
    <col min="11777" max="11784" width="17.6640625" style="1468" customWidth="1"/>
    <col min="11785" max="12032" width="7.109375" style="1468"/>
    <col min="12033" max="12040" width="17.6640625" style="1468" customWidth="1"/>
    <col min="12041" max="12288" width="7.109375" style="1468"/>
    <col min="12289" max="12296" width="17.6640625" style="1468" customWidth="1"/>
    <col min="12297" max="12544" width="7.109375" style="1468"/>
    <col min="12545" max="12552" width="17.6640625" style="1468" customWidth="1"/>
    <col min="12553" max="12800" width="7.109375" style="1468"/>
    <col min="12801" max="12808" width="17.6640625" style="1468" customWidth="1"/>
    <col min="12809" max="13056" width="7.109375" style="1468"/>
    <col min="13057" max="13064" width="17.6640625" style="1468" customWidth="1"/>
    <col min="13065" max="13312" width="7.109375" style="1468"/>
    <col min="13313" max="13320" width="17.6640625" style="1468" customWidth="1"/>
    <col min="13321" max="13568" width="7.109375" style="1468"/>
    <col min="13569" max="13576" width="17.6640625" style="1468" customWidth="1"/>
    <col min="13577" max="13824" width="7.109375" style="1468"/>
    <col min="13825" max="13832" width="17.6640625" style="1468" customWidth="1"/>
    <col min="13833" max="14080" width="7.109375" style="1468"/>
    <col min="14081" max="14088" width="17.6640625" style="1468" customWidth="1"/>
    <col min="14089" max="14336" width="7.109375" style="1468"/>
    <col min="14337" max="14344" width="17.6640625" style="1468" customWidth="1"/>
    <col min="14345" max="14592" width="7.109375" style="1468"/>
    <col min="14593" max="14600" width="17.6640625" style="1468" customWidth="1"/>
    <col min="14601" max="14848" width="7.109375" style="1468"/>
    <col min="14849" max="14856" width="17.6640625" style="1468" customWidth="1"/>
    <col min="14857" max="15104" width="7.109375" style="1468"/>
    <col min="15105" max="15112" width="17.6640625" style="1468" customWidth="1"/>
    <col min="15113" max="15360" width="7.109375" style="1468"/>
    <col min="15361" max="15368" width="17.6640625" style="1468" customWidth="1"/>
    <col min="15369" max="15616" width="7.109375" style="1468"/>
    <col min="15617" max="15624" width="17.6640625" style="1468" customWidth="1"/>
    <col min="15625" max="15872" width="7.109375" style="1468"/>
    <col min="15873" max="15880" width="17.6640625" style="1468" customWidth="1"/>
    <col min="15881" max="16128" width="7.109375" style="1468"/>
    <col min="16129" max="16136" width="17.6640625" style="1468" customWidth="1"/>
    <col min="16137" max="16384" width="7.109375" style="1468"/>
  </cols>
  <sheetData>
    <row r="1" spans="1:12" s="1464" customFormat="1" ht="35.4" customHeight="1" thickBot="1">
      <c r="A1" s="1458" t="s">
        <v>1088</v>
      </c>
      <c r="B1" s="1459"/>
      <c r="C1" s="1460"/>
      <c r="D1" s="1461"/>
      <c r="E1" s="1462"/>
      <c r="F1" s="1458" t="s">
        <v>871</v>
      </c>
      <c r="G1" s="1904" t="s">
        <v>2406</v>
      </c>
      <c r="H1" s="1905"/>
      <c r="I1" s="147" t="s">
        <v>873</v>
      </c>
      <c r="J1" s="1462"/>
      <c r="K1" s="1462"/>
      <c r="L1" s="1462"/>
    </row>
    <row r="2" spans="1:12" s="1464" customFormat="1" ht="20.399999999999999" customHeight="1" thickBot="1">
      <c r="A2" s="1458" t="s">
        <v>2374</v>
      </c>
      <c r="B2" s="156" t="s">
        <v>2375</v>
      </c>
      <c r="C2" s="1465"/>
      <c r="D2" s="1466"/>
      <c r="E2" s="1467"/>
      <c r="F2" s="1458" t="s">
        <v>1156</v>
      </c>
      <c r="G2" s="1906" t="s">
        <v>2407</v>
      </c>
      <c r="H2" s="1907"/>
      <c r="I2" s="1462"/>
      <c r="J2" s="1462"/>
      <c r="K2" s="1462"/>
      <c r="L2" s="1462"/>
    </row>
    <row r="3" spans="1:12" s="1463" customFormat="1" ht="54" customHeight="1">
      <c r="A3" s="1908" t="s">
        <v>2408</v>
      </c>
      <c r="B3" s="1908"/>
      <c r="C3" s="1908"/>
      <c r="D3" s="1908"/>
      <c r="E3" s="1908"/>
      <c r="F3" s="1908"/>
      <c r="G3" s="1908"/>
      <c r="H3" s="1908"/>
    </row>
    <row r="4" spans="1:12" ht="24" customHeight="1" thickBot="1">
      <c r="A4" s="1909" t="s">
        <v>2433</v>
      </c>
      <c r="B4" s="1909"/>
      <c r="C4" s="1909"/>
      <c r="D4" s="1909"/>
      <c r="E4" s="1909"/>
      <c r="F4" s="1909"/>
      <c r="G4" s="1909"/>
      <c r="H4" s="1909"/>
      <c r="I4" s="1463"/>
      <c r="J4" s="1463"/>
      <c r="K4" s="1463"/>
      <c r="L4" s="1463"/>
    </row>
    <row r="5" spans="1:12" s="1470" customFormat="1" ht="21.9" customHeight="1">
      <c r="A5" s="1910" t="s">
        <v>1189</v>
      </c>
      <c r="B5" s="1912" t="s">
        <v>1024</v>
      </c>
      <c r="C5" s="1914" t="s">
        <v>2409</v>
      </c>
      <c r="D5" s="1914"/>
      <c r="E5" s="1914"/>
      <c r="F5" s="1914" t="s">
        <v>2410</v>
      </c>
      <c r="G5" s="1914"/>
      <c r="H5" s="1915"/>
      <c r="I5" s="1469"/>
      <c r="J5" s="1469"/>
      <c r="K5" s="1469"/>
      <c r="L5" s="1469"/>
    </row>
    <row r="6" spans="1:12" s="1470" customFormat="1" ht="21.9" customHeight="1" thickBot="1">
      <c r="A6" s="1911"/>
      <c r="B6" s="1913"/>
      <c r="C6" s="1471" t="s">
        <v>1032</v>
      </c>
      <c r="D6" s="1471" t="s">
        <v>1098</v>
      </c>
      <c r="E6" s="1471" t="s">
        <v>1099</v>
      </c>
      <c r="F6" s="1471" t="s">
        <v>1032</v>
      </c>
      <c r="G6" s="1471" t="s">
        <v>1098</v>
      </c>
      <c r="H6" s="1544" t="s">
        <v>1099</v>
      </c>
      <c r="I6" s="1469"/>
      <c r="J6" s="1469"/>
      <c r="K6" s="1469"/>
      <c r="L6" s="1469"/>
    </row>
    <row r="7" spans="1:12" s="1473" customFormat="1" ht="63.6" customHeight="1">
      <c r="A7" s="1545" t="s">
        <v>1024</v>
      </c>
      <c r="B7" s="1548">
        <f>C7+F7</f>
        <v>1</v>
      </c>
      <c r="C7" s="1548">
        <f>SUM(D7:E7)</f>
        <v>1</v>
      </c>
      <c r="D7" s="1549">
        <v>0</v>
      </c>
      <c r="E7" s="1549">
        <v>1</v>
      </c>
      <c r="F7" s="1548">
        <f>SUM(G7:H7)</f>
        <v>0</v>
      </c>
      <c r="G7" s="1549">
        <v>0</v>
      </c>
      <c r="H7" s="1550">
        <v>0</v>
      </c>
      <c r="I7" s="1472"/>
      <c r="J7" s="1472"/>
      <c r="K7" s="1472"/>
      <c r="L7" s="1472"/>
    </row>
    <row r="8" spans="1:12" s="1473" customFormat="1" ht="63.6" customHeight="1">
      <c r="A8" s="1546" t="s">
        <v>1104</v>
      </c>
      <c r="B8" s="1551">
        <f t="shared" ref="B8:B9" si="0">C8+F8</f>
        <v>1</v>
      </c>
      <c r="C8" s="1551">
        <f t="shared" ref="C8:C9" si="1">SUM(D8:E8)</f>
        <v>1</v>
      </c>
      <c r="D8" s="1538">
        <v>0</v>
      </c>
      <c r="E8" s="1538">
        <v>1</v>
      </c>
      <c r="F8" s="1551">
        <f t="shared" ref="F8:F9" si="2">SUM(G8:H8)</f>
        <v>0</v>
      </c>
      <c r="G8" s="1538">
        <v>0</v>
      </c>
      <c r="H8" s="1539">
        <v>0</v>
      </c>
      <c r="I8" s="1472"/>
      <c r="J8" s="1472"/>
      <c r="K8" s="1472"/>
      <c r="L8" s="1472"/>
    </row>
    <row r="9" spans="1:12" s="1473" customFormat="1" ht="63.6" customHeight="1" thickBot="1">
      <c r="A9" s="1547" t="s">
        <v>1105</v>
      </c>
      <c r="B9" s="1552">
        <f t="shared" si="0"/>
        <v>0</v>
      </c>
      <c r="C9" s="1552">
        <f t="shared" si="1"/>
        <v>0</v>
      </c>
      <c r="D9" s="1542">
        <v>0</v>
      </c>
      <c r="E9" s="1542">
        <v>0</v>
      </c>
      <c r="F9" s="1552">
        <f t="shared" si="2"/>
        <v>0</v>
      </c>
      <c r="G9" s="1542">
        <v>0</v>
      </c>
      <c r="H9" s="1543">
        <v>0</v>
      </c>
      <c r="I9" s="1472"/>
      <c r="J9" s="1472"/>
      <c r="K9" s="1472"/>
      <c r="L9" s="1472"/>
    </row>
    <row r="10" spans="1:12" ht="16.2">
      <c r="A10" s="173" t="s">
        <v>966</v>
      </c>
      <c r="B10" s="265" t="s">
        <v>967</v>
      </c>
      <c r="C10" s="1463"/>
      <c r="D10" s="173" t="s">
        <v>1008</v>
      </c>
      <c r="E10" s="1463"/>
      <c r="F10" s="1441" t="s">
        <v>968</v>
      </c>
      <c r="G10" s="1463"/>
      <c r="H10" s="1442"/>
      <c r="I10" s="1463"/>
      <c r="J10" s="1463"/>
      <c r="K10" s="1463"/>
      <c r="L10" s="1463"/>
    </row>
    <row r="11" spans="1:12" ht="16.2">
      <c r="A11" s="174"/>
      <c r="B11" s="174"/>
      <c r="C11" s="1435"/>
      <c r="D11" s="174" t="s">
        <v>1009</v>
      </c>
      <c r="E11" s="1463"/>
      <c r="F11" s="174"/>
      <c r="G11" s="174"/>
      <c r="H11" s="265"/>
      <c r="I11" s="1463"/>
      <c r="J11" s="1463"/>
      <c r="K11" s="1463"/>
      <c r="L11" s="1463"/>
    </row>
    <row r="12" spans="1:12" ht="16.2">
      <c r="A12" s="173"/>
      <c r="B12" s="174"/>
      <c r="C12" s="1435"/>
      <c r="D12" s="1435"/>
      <c r="E12" s="1435"/>
      <c r="F12" s="174"/>
      <c r="G12" s="1463"/>
      <c r="H12" s="174"/>
      <c r="I12" s="1463"/>
      <c r="J12" s="1463"/>
      <c r="K12" s="1463"/>
      <c r="L12" s="1463"/>
    </row>
    <row r="13" spans="1:12" ht="29.25" customHeight="1">
      <c r="A13" s="174" t="s">
        <v>2396</v>
      </c>
      <c r="B13" s="174"/>
      <c r="C13" s="174"/>
      <c r="D13" s="1435"/>
      <c r="E13" s="1435"/>
      <c r="F13" s="1435"/>
      <c r="H13" s="1483" t="s">
        <v>2432</v>
      </c>
      <c r="I13" s="1463"/>
      <c r="J13" s="1463"/>
      <c r="K13" s="1463"/>
      <c r="L13" s="1463"/>
    </row>
    <row r="14" spans="1:12" ht="16.2">
      <c r="A14" s="1903" t="s">
        <v>2411</v>
      </c>
      <c r="B14" s="1833"/>
      <c r="C14" s="1833"/>
      <c r="D14" s="1833"/>
      <c r="E14" s="1833"/>
      <c r="F14" s="1833"/>
      <c r="G14" s="1833"/>
      <c r="H14" s="1833"/>
      <c r="I14" s="1833"/>
      <c r="J14" s="1833"/>
      <c r="K14" s="1833"/>
      <c r="L14" s="1833"/>
    </row>
    <row r="15" spans="1:12" ht="16.2">
      <c r="A15" s="1834" t="s">
        <v>2412</v>
      </c>
      <c r="B15" s="1834"/>
      <c r="C15" s="1834"/>
      <c r="D15" s="1834"/>
      <c r="E15" s="1834"/>
      <c r="F15" s="1834"/>
      <c r="G15" s="1834"/>
      <c r="H15" s="1834"/>
      <c r="I15" s="1463"/>
      <c r="J15" s="1463"/>
      <c r="K15" s="1463"/>
      <c r="L15" s="1463"/>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4D546867-6498-437F-A66D-5106C878E89C}"/>
  </hyperlinks>
  <printOptions horizontalCentered="1"/>
  <pageMargins left="0.74803149606299213" right="0" top="1.1023622047244095" bottom="0.59055118110236227" header="0.31496062992125984" footer="0.31496062992125984"/>
  <pageSetup paperSize="9" scale="80" orientation="landscape"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FB116-B5A4-463E-BC75-B09EA08CEBAB}">
  <sheetPr>
    <tabColor rgb="FFFF3300"/>
    <pageSetUpPr fitToPage="1"/>
  </sheetPr>
  <dimension ref="A1:L15"/>
  <sheetViews>
    <sheetView view="pageLayout" topLeftCell="A2" zoomScaleNormal="85" zoomScaleSheetLayoutView="85" workbookViewId="0">
      <selection activeCell="B7" sqref="B7:H9"/>
    </sheetView>
  </sheetViews>
  <sheetFormatPr defaultColWidth="7.109375" defaultRowHeight="12"/>
  <cols>
    <col min="1" max="8" width="17.6640625" style="1468" customWidth="1"/>
    <col min="9" max="256" width="7.109375" style="1468"/>
    <col min="257" max="264" width="17.6640625" style="1468" customWidth="1"/>
    <col min="265" max="512" width="7.109375" style="1468"/>
    <col min="513" max="520" width="17.6640625" style="1468" customWidth="1"/>
    <col min="521" max="768" width="7.109375" style="1468"/>
    <col min="769" max="776" width="17.6640625" style="1468" customWidth="1"/>
    <col min="777" max="1024" width="7.109375" style="1468"/>
    <col min="1025" max="1032" width="17.6640625" style="1468" customWidth="1"/>
    <col min="1033" max="1280" width="7.109375" style="1468"/>
    <col min="1281" max="1288" width="17.6640625" style="1468" customWidth="1"/>
    <col min="1289" max="1536" width="7.109375" style="1468"/>
    <col min="1537" max="1544" width="17.6640625" style="1468" customWidth="1"/>
    <col min="1545" max="1792" width="7.109375" style="1468"/>
    <col min="1793" max="1800" width="17.6640625" style="1468" customWidth="1"/>
    <col min="1801" max="2048" width="7.109375" style="1468"/>
    <col min="2049" max="2056" width="17.6640625" style="1468" customWidth="1"/>
    <col min="2057" max="2304" width="7.109375" style="1468"/>
    <col min="2305" max="2312" width="17.6640625" style="1468" customWidth="1"/>
    <col min="2313" max="2560" width="7.109375" style="1468"/>
    <col min="2561" max="2568" width="17.6640625" style="1468" customWidth="1"/>
    <col min="2569" max="2816" width="7.109375" style="1468"/>
    <col min="2817" max="2824" width="17.6640625" style="1468" customWidth="1"/>
    <col min="2825" max="3072" width="7.109375" style="1468"/>
    <col min="3073" max="3080" width="17.6640625" style="1468" customWidth="1"/>
    <col min="3081" max="3328" width="7.109375" style="1468"/>
    <col min="3329" max="3336" width="17.6640625" style="1468" customWidth="1"/>
    <col min="3337" max="3584" width="7.109375" style="1468"/>
    <col min="3585" max="3592" width="17.6640625" style="1468" customWidth="1"/>
    <col min="3593" max="3840" width="7.109375" style="1468"/>
    <col min="3841" max="3848" width="17.6640625" style="1468" customWidth="1"/>
    <col min="3849" max="4096" width="7.109375" style="1468"/>
    <col min="4097" max="4104" width="17.6640625" style="1468" customWidth="1"/>
    <col min="4105" max="4352" width="7.109375" style="1468"/>
    <col min="4353" max="4360" width="17.6640625" style="1468" customWidth="1"/>
    <col min="4361" max="4608" width="7.109375" style="1468"/>
    <col min="4609" max="4616" width="17.6640625" style="1468" customWidth="1"/>
    <col min="4617" max="4864" width="7.109375" style="1468"/>
    <col min="4865" max="4872" width="17.6640625" style="1468" customWidth="1"/>
    <col min="4873" max="5120" width="7.109375" style="1468"/>
    <col min="5121" max="5128" width="17.6640625" style="1468" customWidth="1"/>
    <col min="5129" max="5376" width="7.109375" style="1468"/>
    <col min="5377" max="5384" width="17.6640625" style="1468" customWidth="1"/>
    <col min="5385" max="5632" width="7.109375" style="1468"/>
    <col min="5633" max="5640" width="17.6640625" style="1468" customWidth="1"/>
    <col min="5641" max="5888" width="7.109375" style="1468"/>
    <col min="5889" max="5896" width="17.6640625" style="1468" customWidth="1"/>
    <col min="5897" max="6144" width="7.109375" style="1468"/>
    <col min="6145" max="6152" width="17.6640625" style="1468" customWidth="1"/>
    <col min="6153" max="6400" width="7.109375" style="1468"/>
    <col min="6401" max="6408" width="17.6640625" style="1468" customWidth="1"/>
    <col min="6409" max="6656" width="7.109375" style="1468"/>
    <col min="6657" max="6664" width="17.6640625" style="1468" customWidth="1"/>
    <col min="6665" max="6912" width="7.109375" style="1468"/>
    <col min="6913" max="6920" width="17.6640625" style="1468" customWidth="1"/>
    <col min="6921" max="7168" width="7.109375" style="1468"/>
    <col min="7169" max="7176" width="17.6640625" style="1468" customWidth="1"/>
    <col min="7177" max="7424" width="7.109375" style="1468"/>
    <col min="7425" max="7432" width="17.6640625" style="1468" customWidth="1"/>
    <col min="7433" max="7680" width="7.109375" style="1468"/>
    <col min="7681" max="7688" width="17.6640625" style="1468" customWidth="1"/>
    <col min="7689" max="7936" width="7.109375" style="1468"/>
    <col min="7937" max="7944" width="17.6640625" style="1468" customWidth="1"/>
    <col min="7945" max="8192" width="7.109375" style="1468"/>
    <col min="8193" max="8200" width="17.6640625" style="1468" customWidth="1"/>
    <col min="8201" max="8448" width="7.109375" style="1468"/>
    <col min="8449" max="8456" width="17.6640625" style="1468" customWidth="1"/>
    <col min="8457" max="8704" width="7.109375" style="1468"/>
    <col min="8705" max="8712" width="17.6640625" style="1468" customWidth="1"/>
    <col min="8713" max="8960" width="7.109375" style="1468"/>
    <col min="8961" max="8968" width="17.6640625" style="1468" customWidth="1"/>
    <col min="8969" max="9216" width="7.109375" style="1468"/>
    <col min="9217" max="9224" width="17.6640625" style="1468" customWidth="1"/>
    <col min="9225" max="9472" width="7.109375" style="1468"/>
    <col min="9473" max="9480" width="17.6640625" style="1468" customWidth="1"/>
    <col min="9481" max="9728" width="7.109375" style="1468"/>
    <col min="9729" max="9736" width="17.6640625" style="1468" customWidth="1"/>
    <col min="9737" max="9984" width="7.109375" style="1468"/>
    <col min="9985" max="9992" width="17.6640625" style="1468" customWidth="1"/>
    <col min="9993" max="10240" width="7.109375" style="1468"/>
    <col min="10241" max="10248" width="17.6640625" style="1468" customWidth="1"/>
    <col min="10249" max="10496" width="7.109375" style="1468"/>
    <col min="10497" max="10504" width="17.6640625" style="1468" customWidth="1"/>
    <col min="10505" max="10752" width="7.109375" style="1468"/>
    <col min="10753" max="10760" width="17.6640625" style="1468" customWidth="1"/>
    <col min="10761" max="11008" width="7.109375" style="1468"/>
    <col min="11009" max="11016" width="17.6640625" style="1468" customWidth="1"/>
    <col min="11017" max="11264" width="7.109375" style="1468"/>
    <col min="11265" max="11272" width="17.6640625" style="1468" customWidth="1"/>
    <col min="11273" max="11520" width="7.109375" style="1468"/>
    <col min="11521" max="11528" width="17.6640625" style="1468" customWidth="1"/>
    <col min="11529" max="11776" width="7.109375" style="1468"/>
    <col min="11777" max="11784" width="17.6640625" style="1468" customWidth="1"/>
    <col min="11785" max="12032" width="7.109375" style="1468"/>
    <col min="12033" max="12040" width="17.6640625" style="1468" customWidth="1"/>
    <col min="12041" max="12288" width="7.109375" style="1468"/>
    <col min="12289" max="12296" width="17.6640625" style="1468" customWidth="1"/>
    <col min="12297" max="12544" width="7.109375" style="1468"/>
    <col min="12545" max="12552" width="17.6640625" style="1468" customWidth="1"/>
    <col min="12553" max="12800" width="7.109375" style="1468"/>
    <col min="12801" max="12808" width="17.6640625" style="1468" customWidth="1"/>
    <col min="12809" max="13056" width="7.109375" style="1468"/>
    <col min="13057" max="13064" width="17.6640625" style="1468" customWidth="1"/>
    <col min="13065" max="13312" width="7.109375" style="1468"/>
    <col min="13313" max="13320" width="17.6640625" style="1468" customWidth="1"/>
    <col min="13321" max="13568" width="7.109375" style="1468"/>
    <col min="13569" max="13576" width="17.6640625" style="1468" customWidth="1"/>
    <col min="13577" max="13824" width="7.109375" style="1468"/>
    <col min="13825" max="13832" width="17.6640625" style="1468" customWidth="1"/>
    <col min="13833" max="14080" width="7.109375" style="1468"/>
    <col min="14081" max="14088" width="17.6640625" style="1468" customWidth="1"/>
    <col min="14089" max="14336" width="7.109375" style="1468"/>
    <col min="14337" max="14344" width="17.6640625" style="1468" customWidth="1"/>
    <col min="14345" max="14592" width="7.109375" style="1468"/>
    <col min="14593" max="14600" width="17.6640625" style="1468" customWidth="1"/>
    <col min="14601" max="14848" width="7.109375" style="1468"/>
    <col min="14849" max="14856" width="17.6640625" style="1468" customWidth="1"/>
    <col min="14857" max="15104" width="7.109375" style="1468"/>
    <col min="15105" max="15112" width="17.6640625" style="1468" customWidth="1"/>
    <col min="15113" max="15360" width="7.109375" style="1468"/>
    <col min="15361" max="15368" width="17.6640625" style="1468" customWidth="1"/>
    <col min="15369" max="15616" width="7.109375" style="1468"/>
    <col min="15617" max="15624" width="17.6640625" style="1468" customWidth="1"/>
    <col min="15625" max="15872" width="7.109375" style="1468"/>
    <col min="15873" max="15880" width="17.6640625" style="1468" customWidth="1"/>
    <col min="15881" max="16128" width="7.109375" style="1468"/>
    <col min="16129" max="16136" width="17.6640625" style="1468" customWidth="1"/>
    <col min="16137" max="16384" width="7.109375" style="1468"/>
  </cols>
  <sheetData>
    <row r="1" spans="1:12" s="1464" customFormat="1" ht="35.4" customHeight="1" thickBot="1">
      <c r="A1" s="1458" t="s">
        <v>1088</v>
      </c>
      <c r="B1" s="1459"/>
      <c r="C1" s="1460"/>
      <c r="D1" s="1461"/>
      <c r="E1" s="1462"/>
      <c r="F1" s="1458" t="s">
        <v>871</v>
      </c>
      <c r="G1" s="1904" t="s">
        <v>2406</v>
      </c>
      <c r="H1" s="1905"/>
      <c r="I1" s="147" t="s">
        <v>873</v>
      </c>
      <c r="J1" s="1462"/>
      <c r="K1" s="1462"/>
      <c r="L1" s="1462"/>
    </row>
    <row r="2" spans="1:12" s="1464" customFormat="1" ht="20.399999999999999" customHeight="1" thickBot="1">
      <c r="A2" s="1458" t="s">
        <v>2374</v>
      </c>
      <c r="B2" s="156" t="s">
        <v>2375</v>
      </c>
      <c r="C2" s="1465"/>
      <c r="D2" s="1466"/>
      <c r="E2" s="1467"/>
      <c r="F2" s="1458" t="s">
        <v>1156</v>
      </c>
      <c r="G2" s="1906" t="s">
        <v>2407</v>
      </c>
      <c r="H2" s="1907"/>
      <c r="I2" s="1462"/>
      <c r="J2" s="1462"/>
      <c r="K2" s="1462"/>
      <c r="L2" s="1462"/>
    </row>
    <row r="3" spans="1:12" s="1463" customFormat="1" ht="54" customHeight="1">
      <c r="A3" s="1908" t="s">
        <v>2408</v>
      </c>
      <c r="B3" s="1908"/>
      <c r="C3" s="1908"/>
      <c r="D3" s="1908"/>
      <c r="E3" s="1908"/>
      <c r="F3" s="1908"/>
      <c r="G3" s="1908"/>
      <c r="H3" s="1908"/>
    </row>
    <row r="4" spans="1:12" ht="24" customHeight="1" thickBot="1">
      <c r="A4" s="1909" t="s">
        <v>2441</v>
      </c>
      <c r="B4" s="1909"/>
      <c r="C4" s="1909"/>
      <c r="D4" s="1909"/>
      <c r="E4" s="1909"/>
      <c r="F4" s="1909"/>
      <c r="G4" s="1909"/>
      <c r="H4" s="1909"/>
      <c r="I4" s="1463"/>
      <c r="J4" s="1463"/>
      <c r="K4" s="1463"/>
      <c r="L4" s="1463"/>
    </row>
    <row r="5" spans="1:12" s="1470" customFormat="1" ht="21.9" customHeight="1">
      <c r="A5" s="1910" t="s">
        <v>1189</v>
      </c>
      <c r="B5" s="1912" t="s">
        <v>1024</v>
      </c>
      <c r="C5" s="1914" t="s">
        <v>2409</v>
      </c>
      <c r="D5" s="1914"/>
      <c r="E5" s="1914"/>
      <c r="F5" s="1914" t="s">
        <v>2410</v>
      </c>
      <c r="G5" s="1914"/>
      <c r="H5" s="1915"/>
      <c r="I5" s="1469"/>
      <c r="J5" s="1469"/>
      <c r="K5" s="1469"/>
      <c r="L5" s="1469"/>
    </row>
    <row r="6" spans="1:12" s="1470" customFormat="1" ht="21.9" customHeight="1" thickBot="1">
      <c r="A6" s="1911"/>
      <c r="B6" s="1913"/>
      <c r="C6" s="1471" t="s">
        <v>1032</v>
      </c>
      <c r="D6" s="1471" t="s">
        <v>1098</v>
      </c>
      <c r="E6" s="1471" t="s">
        <v>1099</v>
      </c>
      <c r="F6" s="1471" t="s">
        <v>1032</v>
      </c>
      <c r="G6" s="1471" t="s">
        <v>1098</v>
      </c>
      <c r="H6" s="1544" t="s">
        <v>1099</v>
      </c>
      <c r="I6" s="1469"/>
      <c r="J6" s="1469"/>
      <c r="K6" s="1469"/>
      <c r="L6" s="1469"/>
    </row>
    <row r="7" spans="1:12" s="1473" customFormat="1" ht="63.6" customHeight="1">
      <c r="A7" s="1545" t="s">
        <v>1024</v>
      </c>
      <c r="B7" s="1548">
        <f>C7+F7</f>
        <v>1</v>
      </c>
      <c r="C7" s="1548">
        <f>SUM(D7:E7)</f>
        <v>1</v>
      </c>
      <c r="D7" s="1549">
        <v>0</v>
      </c>
      <c r="E7" s="1549">
        <v>1</v>
      </c>
      <c r="F7" s="1548">
        <f>SUM(G7:H7)</f>
        <v>0</v>
      </c>
      <c r="G7" s="1549">
        <v>0</v>
      </c>
      <c r="H7" s="1550">
        <v>0</v>
      </c>
      <c r="I7" s="1472"/>
      <c r="J7" s="1472"/>
      <c r="K7" s="1472"/>
      <c r="L7" s="1472"/>
    </row>
    <row r="8" spans="1:12" s="1473" customFormat="1" ht="63.6" customHeight="1">
      <c r="A8" s="1546" t="s">
        <v>1104</v>
      </c>
      <c r="B8" s="1551">
        <f t="shared" ref="B8:B9" si="0">C8+F8</f>
        <v>1</v>
      </c>
      <c r="C8" s="1551">
        <f t="shared" ref="C8:C9" si="1">SUM(D8:E8)</f>
        <v>1</v>
      </c>
      <c r="D8" s="1538">
        <v>0</v>
      </c>
      <c r="E8" s="1538">
        <v>1</v>
      </c>
      <c r="F8" s="1551">
        <f t="shared" ref="F8:F9" si="2">SUM(G8:H8)</f>
        <v>0</v>
      </c>
      <c r="G8" s="1538">
        <v>0</v>
      </c>
      <c r="H8" s="1539">
        <v>0</v>
      </c>
      <c r="I8" s="1472"/>
      <c r="J8" s="1472"/>
      <c r="K8" s="1472"/>
      <c r="L8" s="1472"/>
    </row>
    <row r="9" spans="1:12" s="1473" customFormat="1" ht="63.6" customHeight="1" thickBot="1">
      <c r="A9" s="1547" t="s">
        <v>1105</v>
      </c>
      <c r="B9" s="1552">
        <f t="shared" si="0"/>
        <v>0</v>
      </c>
      <c r="C9" s="1552">
        <f t="shared" si="1"/>
        <v>0</v>
      </c>
      <c r="D9" s="1542">
        <v>0</v>
      </c>
      <c r="E9" s="1542">
        <v>0</v>
      </c>
      <c r="F9" s="1552">
        <f t="shared" si="2"/>
        <v>0</v>
      </c>
      <c r="G9" s="1542">
        <v>0</v>
      </c>
      <c r="H9" s="1543">
        <v>0</v>
      </c>
      <c r="I9" s="1472"/>
      <c r="J9" s="1472"/>
      <c r="K9" s="1472"/>
      <c r="L9" s="1472"/>
    </row>
    <row r="10" spans="1:12" ht="16.2">
      <c r="A10" s="173" t="s">
        <v>966</v>
      </c>
      <c r="B10" s="265" t="s">
        <v>967</v>
      </c>
      <c r="C10" s="1463"/>
      <c r="D10" s="173" t="s">
        <v>1008</v>
      </c>
      <c r="E10" s="1463"/>
      <c r="F10" s="1441" t="s">
        <v>968</v>
      </c>
      <c r="G10" s="1463"/>
      <c r="H10" s="1442"/>
      <c r="I10" s="1463"/>
      <c r="J10" s="1463"/>
      <c r="K10" s="1463"/>
      <c r="L10" s="1463"/>
    </row>
    <row r="11" spans="1:12" ht="16.2">
      <c r="A11" s="174"/>
      <c r="B11" s="174"/>
      <c r="C11" s="1435"/>
      <c r="D11" s="174" t="s">
        <v>1009</v>
      </c>
      <c r="E11" s="1463"/>
      <c r="F11" s="174"/>
      <c r="G11" s="174"/>
      <c r="H11" s="265"/>
      <c r="I11" s="1463"/>
      <c r="J11" s="1463"/>
      <c r="K11" s="1463"/>
      <c r="L11" s="1463"/>
    </row>
    <row r="12" spans="1:12" ht="16.2">
      <c r="A12" s="173"/>
      <c r="B12" s="174"/>
      <c r="C12" s="1435"/>
      <c r="D12" s="1435"/>
      <c r="E12" s="1435"/>
      <c r="F12" s="174"/>
      <c r="G12" s="1463"/>
      <c r="H12" s="174"/>
      <c r="I12" s="1463"/>
      <c r="J12" s="1463"/>
      <c r="K12" s="1463"/>
      <c r="L12" s="1463"/>
    </row>
    <row r="13" spans="1:12" ht="29.25" customHeight="1">
      <c r="A13" s="174" t="s">
        <v>2396</v>
      </c>
      <c r="B13" s="174"/>
      <c r="C13" s="174"/>
      <c r="D13" s="1435"/>
      <c r="E13" s="1435"/>
      <c r="F13" s="1435"/>
      <c r="H13" s="1483" t="s">
        <v>2439</v>
      </c>
      <c r="I13" s="1463"/>
      <c r="J13" s="1463"/>
      <c r="K13" s="1463"/>
      <c r="L13" s="1463"/>
    </row>
    <row r="14" spans="1:12" ht="16.2">
      <c r="A14" s="1903" t="s">
        <v>2411</v>
      </c>
      <c r="B14" s="1833"/>
      <c r="C14" s="1833"/>
      <c r="D14" s="1833"/>
      <c r="E14" s="1833"/>
      <c r="F14" s="1833"/>
      <c r="G14" s="1833"/>
      <c r="H14" s="1833"/>
      <c r="I14" s="1833"/>
      <c r="J14" s="1833"/>
      <c r="K14" s="1833"/>
      <c r="L14" s="1833"/>
    </row>
    <row r="15" spans="1:12" ht="16.2">
      <c r="A15" s="1834" t="s">
        <v>2412</v>
      </c>
      <c r="B15" s="1834"/>
      <c r="C15" s="1834"/>
      <c r="D15" s="1834"/>
      <c r="E15" s="1834"/>
      <c r="F15" s="1834"/>
      <c r="G15" s="1834"/>
      <c r="H15" s="1834"/>
      <c r="I15" s="1463"/>
      <c r="J15" s="1463"/>
      <c r="K15" s="1463"/>
      <c r="L15" s="1463"/>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FC92E1B2-D004-4F73-9B46-FA430E67FDD7}"/>
  </hyperlinks>
  <printOptions horizontalCentered="1"/>
  <pageMargins left="0.74803149606299213" right="0" top="1.1023622047244095" bottom="0.59055118110236227" header="0.31496062992125984" footer="0.31496062992125984"/>
  <pageSetup paperSize="9" scale="80" orientation="landscape"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B31FC-7F21-43BA-BAE5-A4B139ACBA51}">
  <sheetPr>
    <tabColor rgb="FFFF3300"/>
    <pageSetUpPr fitToPage="1"/>
  </sheetPr>
  <dimension ref="A1:L15"/>
  <sheetViews>
    <sheetView view="pageLayout" topLeftCell="A4" zoomScaleNormal="85" zoomScaleSheetLayoutView="85" workbookViewId="0">
      <selection activeCell="A14" sqref="A14:L14"/>
    </sheetView>
  </sheetViews>
  <sheetFormatPr defaultColWidth="7.109375" defaultRowHeight="12"/>
  <cols>
    <col min="1" max="8" width="17.6640625" style="1468" customWidth="1"/>
    <col min="9" max="256" width="7.109375" style="1468"/>
    <col min="257" max="264" width="17.6640625" style="1468" customWidth="1"/>
    <col min="265" max="512" width="7.109375" style="1468"/>
    <col min="513" max="520" width="17.6640625" style="1468" customWidth="1"/>
    <col min="521" max="768" width="7.109375" style="1468"/>
    <col min="769" max="776" width="17.6640625" style="1468" customWidth="1"/>
    <col min="777" max="1024" width="7.109375" style="1468"/>
    <col min="1025" max="1032" width="17.6640625" style="1468" customWidth="1"/>
    <col min="1033" max="1280" width="7.109375" style="1468"/>
    <col min="1281" max="1288" width="17.6640625" style="1468" customWidth="1"/>
    <col min="1289" max="1536" width="7.109375" style="1468"/>
    <col min="1537" max="1544" width="17.6640625" style="1468" customWidth="1"/>
    <col min="1545" max="1792" width="7.109375" style="1468"/>
    <col min="1793" max="1800" width="17.6640625" style="1468" customWidth="1"/>
    <col min="1801" max="2048" width="7.109375" style="1468"/>
    <col min="2049" max="2056" width="17.6640625" style="1468" customWidth="1"/>
    <col min="2057" max="2304" width="7.109375" style="1468"/>
    <col min="2305" max="2312" width="17.6640625" style="1468" customWidth="1"/>
    <col min="2313" max="2560" width="7.109375" style="1468"/>
    <col min="2561" max="2568" width="17.6640625" style="1468" customWidth="1"/>
    <col min="2569" max="2816" width="7.109375" style="1468"/>
    <col min="2817" max="2824" width="17.6640625" style="1468" customWidth="1"/>
    <col min="2825" max="3072" width="7.109375" style="1468"/>
    <col min="3073" max="3080" width="17.6640625" style="1468" customWidth="1"/>
    <col min="3081" max="3328" width="7.109375" style="1468"/>
    <col min="3329" max="3336" width="17.6640625" style="1468" customWidth="1"/>
    <col min="3337" max="3584" width="7.109375" style="1468"/>
    <col min="3585" max="3592" width="17.6640625" style="1468" customWidth="1"/>
    <col min="3593" max="3840" width="7.109375" style="1468"/>
    <col min="3841" max="3848" width="17.6640625" style="1468" customWidth="1"/>
    <col min="3849" max="4096" width="7.109375" style="1468"/>
    <col min="4097" max="4104" width="17.6640625" style="1468" customWidth="1"/>
    <col min="4105" max="4352" width="7.109375" style="1468"/>
    <col min="4353" max="4360" width="17.6640625" style="1468" customWidth="1"/>
    <col min="4361" max="4608" width="7.109375" style="1468"/>
    <col min="4609" max="4616" width="17.6640625" style="1468" customWidth="1"/>
    <col min="4617" max="4864" width="7.109375" style="1468"/>
    <col min="4865" max="4872" width="17.6640625" style="1468" customWidth="1"/>
    <col min="4873" max="5120" width="7.109375" style="1468"/>
    <col min="5121" max="5128" width="17.6640625" style="1468" customWidth="1"/>
    <col min="5129" max="5376" width="7.109375" style="1468"/>
    <col min="5377" max="5384" width="17.6640625" style="1468" customWidth="1"/>
    <col min="5385" max="5632" width="7.109375" style="1468"/>
    <col min="5633" max="5640" width="17.6640625" style="1468" customWidth="1"/>
    <col min="5641" max="5888" width="7.109375" style="1468"/>
    <col min="5889" max="5896" width="17.6640625" style="1468" customWidth="1"/>
    <col min="5897" max="6144" width="7.109375" style="1468"/>
    <col min="6145" max="6152" width="17.6640625" style="1468" customWidth="1"/>
    <col min="6153" max="6400" width="7.109375" style="1468"/>
    <col min="6401" max="6408" width="17.6640625" style="1468" customWidth="1"/>
    <col min="6409" max="6656" width="7.109375" style="1468"/>
    <col min="6657" max="6664" width="17.6640625" style="1468" customWidth="1"/>
    <col min="6665" max="6912" width="7.109375" style="1468"/>
    <col min="6913" max="6920" width="17.6640625" style="1468" customWidth="1"/>
    <col min="6921" max="7168" width="7.109375" style="1468"/>
    <col min="7169" max="7176" width="17.6640625" style="1468" customWidth="1"/>
    <col min="7177" max="7424" width="7.109375" style="1468"/>
    <col min="7425" max="7432" width="17.6640625" style="1468" customWidth="1"/>
    <col min="7433" max="7680" width="7.109375" style="1468"/>
    <col min="7681" max="7688" width="17.6640625" style="1468" customWidth="1"/>
    <col min="7689" max="7936" width="7.109375" style="1468"/>
    <col min="7937" max="7944" width="17.6640625" style="1468" customWidth="1"/>
    <col min="7945" max="8192" width="7.109375" style="1468"/>
    <col min="8193" max="8200" width="17.6640625" style="1468" customWidth="1"/>
    <col min="8201" max="8448" width="7.109375" style="1468"/>
    <col min="8449" max="8456" width="17.6640625" style="1468" customWidth="1"/>
    <col min="8457" max="8704" width="7.109375" style="1468"/>
    <col min="8705" max="8712" width="17.6640625" style="1468" customWidth="1"/>
    <col min="8713" max="8960" width="7.109375" style="1468"/>
    <col min="8961" max="8968" width="17.6640625" style="1468" customWidth="1"/>
    <col min="8969" max="9216" width="7.109375" style="1468"/>
    <col min="9217" max="9224" width="17.6640625" style="1468" customWidth="1"/>
    <col min="9225" max="9472" width="7.109375" style="1468"/>
    <col min="9473" max="9480" width="17.6640625" style="1468" customWidth="1"/>
    <col min="9481" max="9728" width="7.109375" style="1468"/>
    <col min="9729" max="9736" width="17.6640625" style="1468" customWidth="1"/>
    <col min="9737" max="9984" width="7.109375" style="1468"/>
    <col min="9985" max="9992" width="17.6640625" style="1468" customWidth="1"/>
    <col min="9993" max="10240" width="7.109375" style="1468"/>
    <col min="10241" max="10248" width="17.6640625" style="1468" customWidth="1"/>
    <col min="10249" max="10496" width="7.109375" style="1468"/>
    <col min="10497" max="10504" width="17.6640625" style="1468" customWidth="1"/>
    <col min="10505" max="10752" width="7.109375" style="1468"/>
    <col min="10753" max="10760" width="17.6640625" style="1468" customWidth="1"/>
    <col min="10761" max="11008" width="7.109375" style="1468"/>
    <col min="11009" max="11016" width="17.6640625" style="1468" customWidth="1"/>
    <col min="11017" max="11264" width="7.109375" style="1468"/>
    <col min="11265" max="11272" width="17.6640625" style="1468" customWidth="1"/>
    <col min="11273" max="11520" width="7.109375" style="1468"/>
    <col min="11521" max="11528" width="17.6640625" style="1468" customWidth="1"/>
    <col min="11529" max="11776" width="7.109375" style="1468"/>
    <col min="11777" max="11784" width="17.6640625" style="1468" customWidth="1"/>
    <col min="11785" max="12032" width="7.109375" style="1468"/>
    <col min="12033" max="12040" width="17.6640625" style="1468" customWidth="1"/>
    <col min="12041" max="12288" width="7.109375" style="1468"/>
    <col min="12289" max="12296" width="17.6640625" style="1468" customWidth="1"/>
    <col min="12297" max="12544" width="7.109375" style="1468"/>
    <col min="12545" max="12552" width="17.6640625" style="1468" customWidth="1"/>
    <col min="12553" max="12800" width="7.109375" style="1468"/>
    <col min="12801" max="12808" width="17.6640625" style="1468" customWidth="1"/>
    <col min="12809" max="13056" width="7.109375" style="1468"/>
    <col min="13057" max="13064" width="17.6640625" style="1468" customWidth="1"/>
    <col min="13065" max="13312" width="7.109375" style="1468"/>
    <col min="13313" max="13320" width="17.6640625" style="1468" customWidth="1"/>
    <col min="13321" max="13568" width="7.109375" style="1468"/>
    <col min="13569" max="13576" width="17.6640625" style="1468" customWidth="1"/>
    <col min="13577" max="13824" width="7.109375" style="1468"/>
    <col min="13825" max="13832" width="17.6640625" style="1468" customWidth="1"/>
    <col min="13833" max="14080" width="7.109375" style="1468"/>
    <col min="14081" max="14088" width="17.6640625" style="1468" customWidth="1"/>
    <col min="14089" max="14336" width="7.109375" style="1468"/>
    <col min="14337" max="14344" width="17.6640625" style="1468" customWidth="1"/>
    <col min="14345" max="14592" width="7.109375" style="1468"/>
    <col min="14593" max="14600" width="17.6640625" style="1468" customWidth="1"/>
    <col min="14601" max="14848" width="7.109375" style="1468"/>
    <col min="14849" max="14856" width="17.6640625" style="1468" customWidth="1"/>
    <col min="14857" max="15104" width="7.109375" style="1468"/>
    <col min="15105" max="15112" width="17.6640625" style="1468" customWidth="1"/>
    <col min="15113" max="15360" width="7.109375" style="1468"/>
    <col min="15361" max="15368" width="17.6640625" style="1468" customWidth="1"/>
    <col min="15369" max="15616" width="7.109375" style="1468"/>
    <col min="15617" max="15624" width="17.6640625" style="1468" customWidth="1"/>
    <col min="15625" max="15872" width="7.109375" style="1468"/>
    <col min="15873" max="15880" width="17.6640625" style="1468" customWidth="1"/>
    <col min="15881" max="16128" width="7.109375" style="1468"/>
    <col min="16129" max="16136" width="17.6640625" style="1468" customWidth="1"/>
    <col min="16137" max="16384" width="7.109375" style="1468"/>
  </cols>
  <sheetData>
    <row r="1" spans="1:12" s="1464" customFormat="1" ht="35.4" customHeight="1" thickBot="1">
      <c r="A1" s="1458" t="s">
        <v>1088</v>
      </c>
      <c r="B1" s="1459"/>
      <c r="C1" s="1460"/>
      <c r="D1" s="1461"/>
      <c r="E1" s="1462"/>
      <c r="F1" s="1458" t="s">
        <v>871</v>
      </c>
      <c r="G1" s="1904" t="s">
        <v>2406</v>
      </c>
      <c r="H1" s="1905"/>
      <c r="I1" s="147" t="s">
        <v>873</v>
      </c>
      <c r="J1" s="1462"/>
      <c r="K1" s="1462"/>
      <c r="L1" s="1462"/>
    </row>
    <row r="2" spans="1:12" s="1464" customFormat="1" ht="20.399999999999999" customHeight="1" thickBot="1">
      <c r="A2" s="1458" t="s">
        <v>2374</v>
      </c>
      <c r="B2" s="156" t="s">
        <v>2375</v>
      </c>
      <c r="C2" s="1465"/>
      <c r="D2" s="1466"/>
      <c r="E2" s="1467"/>
      <c r="F2" s="1458" t="s">
        <v>1156</v>
      </c>
      <c r="G2" s="1906" t="s">
        <v>2407</v>
      </c>
      <c r="H2" s="1907"/>
      <c r="I2" s="1462"/>
      <c r="J2" s="1462"/>
      <c r="K2" s="1462"/>
      <c r="L2" s="1462"/>
    </row>
    <row r="3" spans="1:12" s="1463" customFormat="1" ht="54" customHeight="1">
      <c r="A3" s="1908" t="s">
        <v>2408</v>
      </c>
      <c r="B3" s="1908"/>
      <c r="C3" s="1908"/>
      <c r="D3" s="1908"/>
      <c r="E3" s="1908"/>
      <c r="F3" s="1908"/>
      <c r="G3" s="1908"/>
      <c r="H3" s="1908"/>
    </row>
    <row r="4" spans="1:12" ht="24" customHeight="1" thickBot="1">
      <c r="A4" s="1909" t="s">
        <v>2502</v>
      </c>
      <c r="B4" s="1909"/>
      <c r="C4" s="1909"/>
      <c r="D4" s="1909"/>
      <c r="E4" s="1909"/>
      <c r="F4" s="1909"/>
      <c r="G4" s="1909"/>
      <c r="H4" s="1909"/>
      <c r="I4" s="1463"/>
      <c r="J4" s="1463"/>
      <c r="K4" s="1463"/>
      <c r="L4" s="1463"/>
    </row>
    <row r="5" spans="1:12" s="1470" customFormat="1" ht="21.9" customHeight="1">
      <c r="A5" s="1910" t="s">
        <v>1189</v>
      </c>
      <c r="B5" s="1912" t="s">
        <v>1024</v>
      </c>
      <c r="C5" s="1914" t="s">
        <v>2409</v>
      </c>
      <c r="D5" s="1914"/>
      <c r="E5" s="1914"/>
      <c r="F5" s="1914" t="s">
        <v>2410</v>
      </c>
      <c r="G5" s="1914"/>
      <c r="H5" s="1915"/>
      <c r="I5" s="1469"/>
      <c r="J5" s="1469"/>
      <c r="K5" s="1469"/>
      <c r="L5" s="1469"/>
    </row>
    <row r="6" spans="1:12" s="1470" customFormat="1" ht="21.9" customHeight="1" thickBot="1">
      <c r="A6" s="1911"/>
      <c r="B6" s="1913"/>
      <c r="C6" s="1471" t="s">
        <v>1032</v>
      </c>
      <c r="D6" s="1471" t="s">
        <v>1098</v>
      </c>
      <c r="E6" s="1471" t="s">
        <v>1099</v>
      </c>
      <c r="F6" s="1471" t="s">
        <v>1032</v>
      </c>
      <c r="G6" s="1471" t="s">
        <v>1098</v>
      </c>
      <c r="H6" s="1544" t="s">
        <v>1099</v>
      </c>
      <c r="I6" s="1469"/>
      <c r="J6" s="1469"/>
      <c r="K6" s="1469"/>
      <c r="L6" s="1469"/>
    </row>
    <row r="7" spans="1:12" s="1473" customFormat="1" ht="63.6" customHeight="1">
      <c r="A7" s="1545" t="s">
        <v>1024</v>
      </c>
      <c r="B7" s="1548">
        <f>C7+F7</f>
        <v>1</v>
      </c>
      <c r="C7" s="1548">
        <f>SUM(D7:E7)</f>
        <v>1</v>
      </c>
      <c r="D7" s="1549">
        <v>0</v>
      </c>
      <c r="E7" s="1549">
        <v>1</v>
      </c>
      <c r="F7" s="1548">
        <f>SUM(G7:H7)</f>
        <v>0</v>
      </c>
      <c r="G7" s="1549">
        <v>0</v>
      </c>
      <c r="H7" s="1550">
        <v>0</v>
      </c>
      <c r="I7" s="1472"/>
      <c r="J7" s="1472"/>
      <c r="K7" s="1472"/>
      <c r="L7" s="1472"/>
    </row>
    <row r="8" spans="1:12" s="1473" customFormat="1" ht="63.6" customHeight="1">
      <c r="A8" s="1546" t="s">
        <v>1104</v>
      </c>
      <c r="B8" s="1551">
        <f t="shared" ref="B8:B9" si="0">C8+F8</f>
        <v>1</v>
      </c>
      <c r="C8" s="1551">
        <f t="shared" ref="C8:C9" si="1">SUM(D8:E8)</f>
        <v>1</v>
      </c>
      <c r="D8" s="1538">
        <v>0</v>
      </c>
      <c r="E8" s="1538">
        <v>1</v>
      </c>
      <c r="F8" s="1551">
        <f t="shared" ref="F8:F9" si="2">SUM(G8:H8)</f>
        <v>0</v>
      </c>
      <c r="G8" s="1538">
        <v>0</v>
      </c>
      <c r="H8" s="1539">
        <v>0</v>
      </c>
      <c r="I8" s="1472"/>
      <c r="J8" s="1472"/>
      <c r="K8" s="1472"/>
      <c r="L8" s="1472"/>
    </row>
    <row r="9" spans="1:12" s="1473" customFormat="1" ht="63.6" customHeight="1" thickBot="1">
      <c r="A9" s="1547" t="s">
        <v>1105</v>
      </c>
      <c r="B9" s="1552">
        <f t="shared" si="0"/>
        <v>0</v>
      </c>
      <c r="C9" s="1552">
        <f t="shared" si="1"/>
        <v>0</v>
      </c>
      <c r="D9" s="1542">
        <v>0</v>
      </c>
      <c r="E9" s="1542">
        <v>0</v>
      </c>
      <c r="F9" s="1552">
        <f t="shared" si="2"/>
        <v>0</v>
      </c>
      <c r="G9" s="1542">
        <v>0</v>
      </c>
      <c r="H9" s="1543">
        <v>0</v>
      </c>
      <c r="I9" s="1472"/>
      <c r="J9" s="1472"/>
      <c r="K9" s="1472"/>
      <c r="L9" s="1472"/>
    </row>
    <row r="10" spans="1:12" ht="16.2">
      <c r="A10" s="173" t="s">
        <v>966</v>
      </c>
      <c r="B10" s="265" t="s">
        <v>967</v>
      </c>
      <c r="C10" s="1463"/>
      <c r="D10" s="173" t="s">
        <v>1008</v>
      </c>
      <c r="E10" s="1463"/>
      <c r="F10" s="1441" t="s">
        <v>968</v>
      </c>
      <c r="G10" s="1463"/>
      <c r="H10" s="1442"/>
      <c r="I10" s="1463"/>
      <c r="J10" s="1463"/>
      <c r="K10" s="1463"/>
      <c r="L10" s="1463"/>
    </row>
    <row r="11" spans="1:12" ht="16.2">
      <c r="A11" s="174"/>
      <c r="B11" s="174"/>
      <c r="C11" s="1435"/>
      <c r="D11" s="174" t="s">
        <v>1009</v>
      </c>
      <c r="E11" s="1463"/>
      <c r="F11" s="174"/>
      <c r="G11" s="174"/>
      <c r="H11" s="265"/>
      <c r="I11" s="1463"/>
      <c r="J11" s="1463"/>
      <c r="K11" s="1463"/>
      <c r="L11" s="1463"/>
    </row>
    <row r="12" spans="1:12" ht="16.2">
      <c r="A12" s="173"/>
      <c r="B12" s="174"/>
      <c r="C12" s="1435"/>
      <c r="D12" s="1435"/>
      <c r="E12" s="1435"/>
      <c r="F12" s="174"/>
      <c r="G12" s="1463"/>
      <c r="H12" s="174"/>
      <c r="I12" s="1463"/>
      <c r="J12" s="1463"/>
      <c r="K12" s="1463"/>
      <c r="L12" s="1463"/>
    </row>
    <row r="13" spans="1:12" ht="29.25" customHeight="1">
      <c r="A13" s="174" t="s">
        <v>2396</v>
      </c>
      <c r="B13" s="174"/>
      <c r="C13" s="174"/>
      <c r="D13" s="1435"/>
      <c r="E13" s="1435"/>
      <c r="F13" s="1435"/>
      <c r="H13" s="1483" t="s">
        <v>2501</v>
      </c>
      <c r="I13" s="1463"/>
      <c r="J13" s="1463"/>
      <c r="K13" s="1463"/>
      <c r="L13" s="1463"/>
    </row>
    <row r="14" spans="1:12" ht="16.2">
      <c r="A14" s="1903" t="s">
        <v>2411</v>
      </c>
      <c r="B14" s="1833"/>
      <c r="C14" s="1833"/>
      <c r="D14" s="1833"/>
      <c r="E14" s="1833"/>
      <c r="F14" s="1833"/>
      <c r="G14" s="1833"/>
      <c r="H14" s="1833"/>
      <c r="I14" s="1833"/>
      <c r="J14" s="1833"/>
      <c r="K14" s="1833"/>
      <c r="L14" s="1833"/>
    </row>
    <row r="15" spans="1:12" ht="16.2">
      <c r="A15" s="1834" t="s">
        <v>2412</v>
      </c>
      <c r="B15" s="1834"/>
      <c r="C15" s="1834"/>
      <c r="D15" s="1834"/>
      <c r="E15" s="1834"/>
      <c r="F15" s="1834"/>
      <c r="G15" s="1834"/>
      <c r="H15" s="1834"/>
      <c r="I15" s="1463"/>
      <c r="J15" s="1463"/>
      <c r="K15" s="1463"/>
      <c r="L15" s="1463"/>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BC9E4407-5822-4F7C-8B3B-FAA4D07C0451}"/>
  </hyperlinks>
  <printOptions horizontalCentered="1"/>
  <pageMargins left="0.74803149606299213" right="0" top="1.1023622047244095" bottom="0.59055118110236227" header="0.31496062992125984" footer="0.31496062992125984"/>
  <pageSetup paperSize="9" scale="80"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2C0D2-D43A-44D7-A874-52BB4217FD67}">
  <sheetPr>
    <pageSetUpPr fitToPage="1"/>
  </sheetPr>
  <dimension ref="A1:Q15"/>
  <sheetViews>
    <sheetView view="pageLayout" topLeftCell="A4" zoomScale="70" zoomScaleNormal="70" zoomScaleSheetLayoutView="85" zoomScalePageLayoutView="70" workbookViewId="0">
      <selection activeCell="F9" sqref="F9"/>
    </sheetView>
  </sheetViews>
  <sheetFormatPr defaultColWidth="9.6640625" defaultRowHeight="16.2"/>
  <cols>
    <col min="1" max="1" width="20.77734375" style="106" customWidth="1"/>
    <col min="2" max="7" width="22.33203125" style="106" customWidth="1"/>
    <col min="8" max="8" width="26.21875" style="106" customWidth="1"/>
    <col min="9" max="256" width="9.6640625" style="106"/>
    <col min="257" max="257" width="20.77734375" style="106" customWidth="1"/>
    <col min="258" max="264" width="22.33203125" style="106" customWidth="1"/>
    <col min="265" max="512" width="9.6640625" style="106"/>
    <col min="513" max="513" width="20.77734375" style="106" customWidth="1"/>
    <col min="514" max="520" width="22.33203125" style="106" customWidth="1"/>
    <col min="521" max="768" width="9.6640625" style="106"/>
    <col min="769" max="769" width="20.77734375" style="106" customWidth="1"/>
    <col min="770" max="776" width="22.33203125" style="106" customWidth="1"/>
    <col min="777" max="1024" width="9.6640625" style="106"/>
    <col min="1025" max="1025" width="20.77734375" style="106" customWidth="1"/>
    <col min="1026" max="1032" width="22.33203125" style="106" customWidth="1"/>
    <col min="1033" max="1280" width="9.6640625" style="106"/>
    <col min="1281" max="1281" width="20.77734375" style="106" customWidth="1"/>
    <col min="1282" max="1288" width="22.33203125" style="106" customWidth="1"/>
    <col min="1289" max="1536" width="9.6640625" style="106"/>
    <col min="1537" max="1537" width="20.77734375" style="106" customWidth="1"/>
    <col min="1538" max="1544" width="22.33203125" style="106" customWidth="1"/>
    <col min="1545" max="1792" width="9.6640625" style="106"/>
    <col min="1793" max="1793" width="20.77734375" style="106" customWidth="1"/>
    <col min="1794" max="1800" width="22.33203125" style="106" customWidth="1"/>
    <col min="1801" max="2048" width="9.6640625" style="106"/>
    <col min="2049" max="2049" width="20.77734375" style="106" customWidth="1"/>
    <col min="2050" max="2056" width="22.33203125" style="106" customWidth="1"/>
    <col min="2057" max="2304" width="9.6640625" style="106"/>
    <col min="2305" max="2305" width="20.77734375" style="106" customWidth="1"/>
    <col min="2306" max="2312" width="22.33203125" style="106" customWidth="1"/>
    <col min="2313" max="2560" width="9.6640625" style="106"/>
    <col min="2561" max="2561" width="20.77734375" style="106" customWidth="1"/>
    <col min="2562" max="2568" width="22.33203125" style="106" customWidth="1"/>
    <col min="2569" max="2816" width="9.6640625" style="106"/>
    <col min="2817" max="2817" width="20.77734375" style="106" customWidth="1"/>
    <col min="2818" max="2824" width="22.33203125" style="106" customWidth="1"/>
    <col min="2825" max="3072" width="9.6640625" style="106"/>
    <col min="3073" max="3073" width="20.77734375" style="106" customWidth="1"/>
    <col min="3074" max="3080" width="22.33203125" style="106" customWidth="1"/>
    <col min="3081" max="3328" width="9.6640625" style="106"/>
    <col min="3329" max="3329" width="20.77734375" style="106" customWidth="1"/>
    <col min="3330" max="3336" width="22.33203125" style="106" customWidth="1"/>
    <col min="3337" max="3584" width="9.6640625" style="106"/>
    <col min="3585" max="3585" width="20.77734375" style="106" customWidth="1"/>
    <col min="3586" max="3592" width="22.33203125" style="106" customWidth="1"/>
    <col min="3593" max="3840" width="9.6640625" style="106"/>
    <col min="3841" max="3841" width="20.77734375" style="106" customWidth="1"/>
    <col min="3842" max="3848" width="22.33203125" style="106" customWidth="1"/>
    <col min="3849" max="4096" width="9.6640625" style="106"/>
    <col min="4097" max="4097" width="20.77734375" style="106" customWidth="1"/>
    <col min="4098" max="4104" width="22.33203125" style="106" customWidth="1"/>
    <col min="4105" max="4352" width="9.6640625" style="106"/>
    <col min="4353" max="4353" width="20.77734375" style="106" customWidth="1"/>
    <col min="4354" max="4360" width="22.33203125" style="106" customWidth="1"/>
    <col min="4361" max="4608" width="9.6640625" style="106"/>
    <col min="4609" max="4609" width="20.77734375" style="106" customWidth="1"/>
    <col min="4610" max="4616" width="22.33203125" style="106" customWidth="1"/>
    <col min="4617" max="4864" width="9.6640625" style="106"/>
    <col min="4865" max="4865" width="20.77734375" style="106" customWidth="1"/>
    <col min="4866" max="4872" width="22.33203125" style="106" customWidth="1"/>
    <col min="4873" max="5120" width="9.6640625" style="106"/>
    <col min="5121" max="5121" width="20.77734375" style="106" customWidth="1"/>
    <col min="5122" max="5128" width="22.33203125" style="106" customWidth="1"/>
    <col min="5129" max="5376" width="9.6640625" style="106"/>
    <col min="5377" max="5377" width="20.77734375" style="106" customWidth="1"/>
    <col min="5378" max="5384" width="22.33203125" style="106" customWidth="1"/>
    <col min="5385" max="5632" width="9.6640625" style="106"/>
    <col min="5633" max="5633" width="20.77734375" style="106" customWidth="1"/>
    <col min="5634" max="5640" width="22.33203125" style="106" customWidth="1"/>
    <col min="5641" max="5888" width="9.6640625" style="106"/>
    <col min="5889" max="5889" width="20.77734375" style="106" customWidth="1"/>
    <col min="5890" max="5896" width="22.33203125" style="106" customWidth="1"/>
    <col min="5897" max="6144" width="9.6640625" style="106"/>
    <col min="6145" max="6145" width="20.77734375" style="106" customWidth="1"/>
    <col min="6146" max="6152" width="22.33203125" style="106" customWidth="1"/>
    <col min="6153" max="6400" width="9.6640625" style="106"/>
    <col min="6401" max="6401" width="20.77734375" style="106" customWidth="1"/>
    <col min="6402" max="6408" width="22.33203125" style="106" customWidth="1"/>
    <col min="6409" max="6656" width="9.6640625" style="106"/>
    <col min="6657" max="6657" width="20.77734375" style="106" customWidth="1"/>
    <col min="6658" max="6664" width="22.33203125" style="106" customWidth="1"/>
    <col min="6665" max="6912" width="9.6640625" style="106"/>
    <col min="6913" max="6913" width="20.77734375" style="106" customWidth="1"/>
    <col min="6914" max="6920" width="22.33203125" style="106" customWidth="1"/>
    <col min="6921" max="7168" width="9.6640625" style="106"/>
    <col min="7169" max="7169" width="20.77734375" style="106" customWidth="1"/>
    <col min="7170" max="7176" width="22.33203125" style="106" customWidth="1"/>
    <col min="7177" max="7424" width="9.6640625" style="106"/>
    <col min="7425" max="7425" width="20.77734375" style="106" customWidth="1"/>
    <col min="7426" max="7432" width="22.33203125" style="106" customWidth="1"/>
    <col min="7433" max="7680" width="9.6640625" style="106"/>
    <col min="7681" max="7681" width="20.77734375" style="106" customWidth="1"/>
    <col min="7682" max="7688" width="22.33203125" style="106" customWidth="1"/>
    <col min="7689" max="7936" width="9.6640625" style="106"/>
    <col min="7937" max="7937" width="20.77734375" style="106" customWidth="1"/>
    <col min="7938" max="7944" width="22.33203125" style="106" customWidth="1"/>
    <col min="7945" max="8192" width="9.6640625" style="106"/>
    <col min="8193" max="8193" width="20.77734375" style="106" customWidth="1"/>
    <col min="8194" max="8200" width="22.33203125" style="106" customWidth="1"/>
    <col min="8201" max="8448" width="9.6640625" style="106"/>
    <col min="8449" max="8449" width="20.77734375" style="106" customWidth="1"/>
    <col min="8450" max="8456" width="22.33203125" style="106" customWidth="1"/>
    <col min="8457" max="8704" width="9.6640625" style="106"/>
    <col min="8705" max="8705" width="20.77734375" style="106" customWidth="1"/>
    <col min="8706" max="8712" width="22.33203125" style="106" customWidth="1"/>
    <col min="8713" max="8960" width="9.6640625" style="106"/>
    <col min="8961" max="8961" width="20.77734375" style="106" customWidth="1"/>
    <col min="8962" max="8968" width="22.33203125" style="106" customWidth="1"/>
    <col min="8969" max="9216" width="9.6640625" style="106"/>
    <col min="9217" max="9217" width="20.77734375" style="106" customWidth="1"/>
    <col min="9218" max="9224" width="22.33203125" style="106" customWidth="1"/>
    <col min="9225" max="9472" width="9.6640625" style="106"/>
    <col min="9473" max="9473" width="20.77734375" style="106" customWidth="1"/>
    <col min="9474" max="9480" width="22.33203125" style="106" customWidth="1"/>
    <col min="9481" max="9728" width="9.6640625" style="106"/>
    <col min="9729" max="9729" width="20.77734375" style="106" customWidth="1"/>
    <col min="9730" max="9736" width="22.33203125" style="106" customWidth="1"/>
    <col min="9737" max="9984" width="9.6640625" style="106"/>
    <col min="9985" max="9985" width="20.77734375" style="106" customWidth="1"/>
    <col min="9986" max="9992" width="22.33203125" style="106" customWidth="1"/>
    <col min="9993" max="10240" width="9.6640625" style="106"/>
    <col min="10241" max="10241" width="20.77734375" style="106" customWidth="1"/>
    <col min="10242" max="10248" width="22.33203125" style="106" customWidth="1"/>
    <col min="10249" max="10496" width="9.6640625" style="106"/>
    <col min="10497" max="10497" width="20.77734375" style="106" customWidth="1"/>
    <col min="10498" max="10504" width="22.33203125" style="106" customWidth="1"/>
    <col min="10505" max="10752" width="9.6640625" style="106"/>
    <col min="10753" max="10753" width="20.77734375" style="106" customWidth="1"/>
    <col min="10754" max="10760" width="22.33203125" style="106" customWidth="1"/>
    <col min="10761" max="11008" width="9.6640625" style="106"/>
    <col min="11009" max="11009" width="20.77734375" style="106" customWidth="1"/>
    <col min="11010" max="11016" width="22.33203125" style="106" customWidth="1"/>
    <col min="11017" max="11264" width="9.6640625" style="106"/>
    <col min="11265" max="11265" width="20.77734375" style="106" customWidth="1"/>
    <col min="11266" max="11272" width="22.33203125" style="106" customWidth="1"/>
    <col min="11273" max="11520" width="9.6640625" style="106"/>
    <col min="11521" max="11521" width="20.77734375" style="106" customWidth="1"/>
    <col min="11522" max="11528" width="22.33203125" style="106" customWidth="1"/>
    <col min="11529" max="11776" width="9.6640625" style="106"/>
    <col min="11777" max="11777" width="20.77734375" style="106" customWidth="1"/>
    <col min="11778" max="11784" width="22.33203125" style="106" customWidth="1"/>
    <col min="11785" max="12032" width="9.6640625" style="106"/>
    <col min="12033" max="12033" width="20.77734375" style="106" customWidth="1"/>
    <col min="12034" max="12040" width="22.33203125" style="106" customWidth="1"/>
    <col min="12041" max="12288" width="9.6640625" style="106"/>
    <col min="12289" max="12289" width="20.77734375" style="106" customWidth="1"/>
    <col min="12290" max="12296" width="22.33203125" style="106" customWidth="1"/>
    <col min="12297" max="12544" width="9.6640625" style="106"/>
    <col min="12545" max="12545" width="20.77734375" style="106" customWidth="1"/>
    <col min="12546" max="12552" width="22.33203125" style="106" customWidth="1"/>
    <col min="12553" max="12800" width="9.6640625" style="106"/>
    <col min="12801" max="12801" width="20.77734375" style="106" customWidth="1"/>
    <col min="12802" max="12808" width="22.33203125" style="106" customWidth="1"/>
    <col min="12809" max="13056" width="9.6640625" style="106"/>
    <col min="13057" max="13057" width="20.77734375" style="106" customWidth="1"/>
    <col min="13058" max="13064" width="22.33203125" style="106" customWidth="1"/>
    <col min="13065" max="13312" width="9.6640625" style="106"/>
    <col min="13313" max="13313" width="20.77734375" style="106" customWidth="1"/>
    <col min="13314" max="13320" width="22.33203125" style="106" customWidth="1"/>
    <col min="13321" max="13568" width="9.6640625" style="106"/>
    <col min="13569" max="13569" width="20.77734375" style="106" customWidth="1"/>
    <col min="13570" max="13576" width="22.33203125" style="106" customWidth="1"/>
    <col min="13577" max="13824" width="9.6640625" style="106"/>
    <col min="13825" max="13825" width="20.77734375" style="106" customWidth="1"/>
    <col min="13826" max="13832" width="22.33203125" style="106" customWidth="1"/>
    <col min="13833" max="14080" width="9.6640625" style="106"/>
    <col min="14081" max="14081" width="20.77734375" style="106" customWidth="1"/>
    <col min="14082" max="14088" width="22.33203125" style="106" customWidth="1"/>
    <col min="14089" max="14336" width="9.6640625" style="106"/>
    <col min="14337" max="14337" width="20.77734375" style="106" customWidth="1"/>
    <col min="14338" max="14344" width="22.33203125" style="106" customWidth="1"/>
    <col min="14345" max="14592" width="9.6640625" style="106"/>
    <col min="14593" max="14593" width="20.77734375" style="106" customWidth="1"/>
    <col min="14594" max="14600" width="22.33203125" style="106" customWidth="1"/>
    <col min="14601" max="14848" width="9.6640625" style="106"/>
    <col min="14849" max="14849" width="20.77734375" style="106" customWidth="1"/>
    <col min="14850" max="14856" width="22.33203125" style="106" customWidth="1"/>
    <col min="14857" max="15104" width="9.6640625" style="106"/>
    <col min="15105" max="15105" width="20.77734375" style="106" customWidth="1"/>
    <col min="15106" max="15112" width="22.33203125" style="106" customWidth="1"/>
    <col min="15113" max="15360" width="9.6640625" style="106"/>
    <col min="15361" max="15361" width="20.77734375" style="106" customWidth="1"/>
    <col min="15362" max="15368" width="22.33203125" style="106" customWidth="1"/>
    <col min="15369" max="15616" width="9.6640625" style="106"/>
    <col min="15617" max="15617" width="20.77734375" style="106" customWidth="1"/>
    <col min="15618" max="15624" width="22.33203125" style="106" customWidth="1"/>
    <col min="15625" max="15872" width="9.6640625" style="106"/>
    <col min="15873" max="15873" width="20.77734375" style="106" customWidth="1"/>
    <col min="15874" max="15880" width="22.33203125" style="106" customWidth="1"/>
    <col min="15881" max="16128" width="9.6640625" style="106"/>
    <col min="16129" max="16129" width="20.77734375" style="106" customWidth="1"/>
    <col min="16130" max="16136" width="22.33203125" style="106" customWidth="1"/>
    <col min="16137" max="16384" width="9.6640625" style="106"/>
  </cols>
  <sheetData>
    <row r="1" spans="1:17" ht="19.95" customHeight="1" thickBot="1">
      <c r="A1" s="101" t="s">
        <v>1079</v>
      </c>
      <c r="B1" s="148"/>
      <c r="C1" s="148"/>
      <c r="D1" s="148"/>
      <c r="E1" s="148"/>
      <c r="F1" s="148"/>
      <c r="G1" s="120" t="s">
        <v>1051</v>
      </c>
      <c r="H1" s="121" t="s">
        <v>1052</v>
      </c>
      <c r="I1" s="147" t="s">
        <v>873</v>
      </c>
    </row>
    <row r="2" spans="1:17" ht="19.95" customHeight="1" thickBot="1">
      <c r="A2" s="101" t="s">
        <v>1080</v>
      </c>
      <c r="B2" s="1857" t="s">
        <v>1054</v>
      </c>
      <c r="C2" s="1857"/>
      <c r="D2" s="149"/>
      <c r="E2" s="124"/>
      <c r="F2" s="109"/>
      <c r="G2" s="120" t="s">
        <v>1081</v>
      </c>
      <c r="H2" s="122" t="s">
        <v>1122</v>
      </c>
    </row>
    <row r="3" spans="1:17" ht="39.6" customHeight="1">
      <c r="A3" s="1858" t="s">
        <v>1123</v>
      </c>
      <c r="B3" s="1858"/>
      <c r="C3" s="1858"/>
      <c r="D3" s="1858"/>
      <c r="E3" s="1858"/>
      <c r="F3" s="1858"/>
      <c r="G3" s="1858"/>
      <c r="H3" s="1858"/>
    </row>
    <row r="4" spans="1:17" ht="28.2" customHeight="1" thickBot="1">
      <c r="A4" s="112"/>
      <c r="B4" s="150"/>
      <c r="C4" s="1902" t="s">
        <v>2148</v>
      </c>
      <c r="D4" s="1902"/>
      <c r="E4" s="1902"/>
      <c r="F4" s="1902"/>
      <c r="G4" s="150"/>
      <c r="H4" s="151" t="s">
        <v>1084</v>
      </c>
    </row>
    <row r="5" spans="1:17" ht="64.95" customHeight="1" thickBot="1">
      <c r="A5" s="1862" t="s">
        <v>1085</v>
      </c>
      <c r="B5" s="1860" t="s">
        <v>1062</v>
      </c>
      <c r="C5" s="1860" t="s">
        <v>1116</v>
      </c>
      <c r="D5" s="1860"/>
      <c r="E5" s="1860"/>
      <c r="F5" s="1860" t="s">
        <v>1117</v>
      </c>
      <c r="G5" s="1860"/>
      <c r="H5" s="1861"/>
    </row>
    <row r="6" spans="1:17" ht="64.95" customHeight="1" thickBot="1">
      <c r="A6" s="1862"/>
      <c r="B6" s="1860"/>
      <c r="C6" s="111" t="s">
        <v>1065</v>
      </c>
      <c r="D6" s="111" t="s">
        <v>1063</v>
      </c>
      <c r="E6" s="111" t="s">
        <v>1064</v>
      </c>
      <c r="F6" s="111" t="s">
        <v>1065</v>
      </c>
      <c r="G6" s="111" t="s">
        <v>1063</v>
      </c>
      <c r="H6" s="1567" t="s">
        <v>1064</v>
      </c>
    </row>
    <row r="7" spans="1:17" ht="64.95" customHeight="1" thickBot="1">
      <c r="A7" s="1566" t="s">
        <v>1068</v>
      </c>
      <c r="B7" s="1523">
        <f>C7+F7</f>
        <v>4</v>
      </c>
      <c r="C7" s="1573">
        <f>SUM(C8:C9)</f>
        <v>4</v>
      </c>
      <c r="D7" s="1574">
        <f>SUM(D8:D9)</f>
        <v>0</v>
      </c>
      <c r="E7" s="1574">
        <f>SUM(E8:E9)</f>
        <v>4</v>
      </c>
      <c r="F7" s="1575">
        <f>F8+F9</f>
        <v>0</v>
      </c>
      <c r="G7" s="1574">
        <f t="shared" ref="G7:H7" si="0">G8+G9</f>
        <v>0</v>
      </c>
      <c r="H7" s="1576">
        <f t="shared" si="0"/>
        <v>0</v>
      </c>
    </row>
    <row r="8" spans="1:17" ht="64.95" customHeight="1" thickBot="1">
      <c r="A8" s="1566" t="s">
        <v>1070</v>
      </c>
      <c r="B8" s="1523">
        <f t="shared" ref="B8:B9" si="1">C8+F8</f>
        <v>4</v>
      </c>
      <c r="C8" s="1573">
        <f>SUM(D8:E8)</f>
        <v>4</v>
      </c>
      <c r="D8" s="1574">
        <v>0</v>
      </c>
      <c r="E8" s="1574">
        <v>4</v>
      </c>
      <c r="F8" s="1575">
        <v>0</v>
      </c>
      <c r="G8" s="1574">
        <v>0</v>
      </c>
      <c r="H8" s="1576">
        <v>0</v>
      </c>
    </row>
    <row r="9" spans="1:17" ht="64.95" customHeight="1" thickBot="1">
      <c r="A9" s="1566" t="s">
        <v>1071</v>
      </c>
      <c r="B9" s="1523">
        <f t="shared" si="1"/>
        <v>0</v>
      </c>
      <c r="C9" s="1575">
        <f>SUM(D9:E9)</f>
        <v>0</v>
      </c>
      <c r="D9" s="1574">
        <v>0</v>
      </c>
      <c r="E9" s="1574">
        <v>0</v>
      </c>
      <c r="F9" s="1575">
        <v>0</v>
      </c>
      <c r="G9" s="1574">
        <v>0</v>
      </c>
      <c r="H9" s="1576">
        <v>0</v>
      </c>
    </row>
    <row r="10" spans="1:17" ht="25.2" customHeight="1">
      <c r="A10" s="113" t="s">
        <v>1124</v>
      </c>
      <c r="B10" s="113"/>
      <c r="C10" s="113"/>
      <c r="D10" s="113"/>
      <c r="E10" s="113"/>
      <c r="F10" s="113"/>
      <c r="G10" s="113"/>
      <c r="H10" s="113"/>
    </row>
    <row r="11" spans="1:17" ht="25.2" customHeight="1">
      <c r="A11" s="113" t="s">
        <v>1125</v>
      </c>
      <c r="B11" s="113"/>
      <c r="C11" s="113"/>
      <c r="D11" s="113"/>
      <c r="E11" s="113"/>
      <c r="F11" s="113"/>
      <c r="G11" s="113"/>
      <c r="H11" s="113"/>
      <c r="Q11" s="112"/>
    </row>
    <row r="12" spans="1:17" ht="25.2" customHeight="1">
      <c r="A12" s="113"/>
      <c r="B12" s="113"/>
      <c r="C12" s="113"/>
      <c r="D12" s="113"/>
      <c r="E12" s="113"/>
      <c r="F12" s="1916" t="s">
        <v>2266</v>
      </c>
      <c r="G12" s="1916"/>
      <c r="H12" s="1916"/>
    </row>
    <row r="13" spans="1:17">
      <c r="A13" s="115" t="s">
        <v>1074</v>
      </c>
      <c r="B13" s="113"/>
      <c r="C13" s="113"/>
      <c r="D13" s="113"/>
      <c r="E13" s="113"/>
      <c r="F13" s="113"/>
      <c r="G13" s="113"/>
      <c r="H13" s="113"/>
    </row>
    <row r="14" spans="1:17">
      <c r="A14" s="115" t="s">
        <v>1120</v>
      </c>
      <c r="B14" s="113"/>
      <c r="C14" s="113"/>
      <c r="D14" s="113"/>
      <c r="E14" s="113"/>
      <c r="F14" s="113"/>
      <c r="G14" s="113"/>
      <c r="H14" s="113"/>
    </row>
    <row r="15" spans="1:17">
      <c r="A15" s="1829" t="s">
        <v>1121</v>
      </c>
      <c r="B15" s="1829"/>
      <c r="C15" s="1829"/>
      <c r="D15" s="1829"/>
      <c r="E15" s="1829"/>
      <c r="F15" s="1829"/>
      <c r="G15" s="113"/>
      <c r="H15" s="113"/>
    </row>
  </sheetData>
  <sheetProtection formatCells="0" formatColumns="0" formatRows="0" selectLockedCells="1"/>
  <mergeCells count="9">
    <mergeCell ref="F12:H12"/>
    <mergeCell ref="A15:F15"/>
    <mergeCell ref="B2:C2"/>
    <mergeCell ref="A3:H3"/>
    <mergeCell ref="C4:F4"/>
    <mergeCell ref="A5:A6"/>
    <mergeCell ref="B5:B6"/>
    <mergeCell ref="C5:E5"/>
    <mergeCell ref="F5:H5"/>
  </mergeCells>
  <phoneticPr fontId="13" type="noConversion"/>
  <hyperlinks>
    <hyperlink ref="I1" location="預告統計資料發布時間表!A1" display="回發布時間表" xr:uid="{CC9A0267-4683-48BB-82C3-50CAE1A53DC0}"/>
  </hyperlinks>
  <printOptions horizontalCentered="1"/>
  <pageMargins left="0.59055118110236227" right="0.59055118110236227" top="0.59055118110236227" bottom="0.59055118110236227" header="0.51181102362204722" footer="0.51181102362204722"/>
  <pageSetup paperSize="9" scale="68" firstPageNumber="0" orientation="landscape" horizontalDpi="300" verticalDpi="300" r:id="rId1"/>
  <headerFooter alignWithMargins="0"/>
  <ignoredErrors>
    <ignoredError sqref="B7:H7 B8:B9" unlockedFormula="1"/>
  </ignoredError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A427F-1811-44EF-9D36-31175528F17C}">
  <sheetPr>
    <tabColor rgb="FFFF3300"/>
    <pageSetUpPr fitToPage="1"/>
  </sheetPr>
  <dimension ref="A1:L16"/>
  <sheetViews>
    <sheetView view="pageLayout" topLeftCell="A4" zoomScaleNormal="100" zoomScaleSheetLayoutView="100" workbookViewId="0">
      <selection activeCell="E8" sqref="E8"/>
    </sheetView>
  </sheetViews>
  <sheetFormatPr defaultColWidth="7.109375" defaultRowHeight="12"/>
  <cols>
    <col min="1" max="8" width="17.6640625" style="1468" customWidth="1"/>
    <col min="9" max="9" width="16.6640625" style="1468" customWidth="1"/>
    <col min="10" max="256" width="7.109375" style="1468"/>
    <col min="257" max="264" width="17.6640625" style="1468" customWidth="1"/>
    <col min="265" max="265" width="16.6640625" style="1468" customWidth="1"/>
    <col min="266" max="512" width="7.109375" style="1468"/>
    <col min="513" max="520" width="17.6640625" style="1468" customWidth="1"/>
    <col min="521" max="521" width="16.6640625" style="1468" customWidth="1"/>
    <col min="522" max="768" width="7.109375" style="1468"/>
    <col min="769" max="776" width="17.6640625" style="1468" customWidth="1"/>
    <col min="777" max="777" width="16.6640625" style="1468" customWidth="1"/>
    <col min="778" max="1024" width="7.109375" style="1468"/>
    <col min="1025" max="1032" width="17.6640625" style="1468" customWidth="1"/>
    <col min="1033" max="1033" width="16.6640625" style="1468" customWidth="1"/>
    <col min="1034" max="1280" width="7.109375" style="1468"/>
    <col min="1281" max="1288" width="17.6640625" style="1468" customWidth="1"/>
    <col min="1289" max="1289" width="16.6640625" style="1468" customWidth="1"/>
    <col min="1290" max="1536" width="7.109375" style="1468"/>
    <col min="1537" max="1544" width="17.6640625" style="1468" customWidth="1"/>
    <col min="1545" max="1545" width="16.6640625" style="1468" customWidth="1"/>
    <col min="1546" max="1792" width="7.109375" style="1468"/>
    <col min="1793" max="1800" width="17.6640625" style="1468" customWidth="1"/>
    <col min="1801" max="1801" width="16.6640625" style="1468" customWidth="1"/>
    <col min="1802" max="2048" width="7.109375" style="1468"/>
    <col min="2049" max="2056" width="17.6640625" style="1468" customWidth="1"/>
    <col min="2057" max="2057" width="16.6640625" style="1468" customWidth="1"/>
    <col min="2058" max="2304" width="7.109375" style="1468"/>
    <col min="2305" max="2312" width="17.6640625" style="1468" customWidth="1"/>
    <col min="2313" max="2313" width="16.6640625" style="1468" customWidth="1"/>
    <col min="2314" max="2560" width="7.109375" style="1468"/>
    <col min="2561" max="2568" width="17.6640625" style="1468" customWidth="1"/>
    <col min="2569" max="2569" width="16.6640625" style="1468" customWidth="1"/>
    <col min="2570" max="2816" width="7.109375" style="1468"/>
    <col min="2817" max="2824" width="17.6640625" style="1468" customWidth="1"/>
    <col min="2825" max="2825" width="16.6640625" style="1468" customWidth="1"/>
    <col min="2826" max="3072" width="7.109375" style="1468"/>
    <col min="3073" max="3080" width="17.6640625" style="1468" customWidth="1"/>
    <col min="3081" max="3081" width="16.6640625" style="1468" customWidth="1"/>
    <col min="3082" max="3328" width="7.109375" style="1468"/>
    <col min="3329" max="3336" width="17.6640625" style="1468" customWidth="1"/>
    <col min="3337" max="3337" width="16.6640625" style="1468" customWidth="1"/>
    <col min="3338" max="3584" width="7.109375" style="1468"/>
    <col min="3585" max="3592" width="17.6640625" style="1468" customWidth="1"/>
    <col min="3593" max="3593" width="16.6640625" style="1468" customWidth="1"/>
    <col min="3594" max="3840" width="7.109375" style="1468"/>
    <col min="3841" max="3848" width="17.6640625" style="1468" customWidth="1"/>
    <col min="3849" max="3849" width="16.6640625" style="1468" customWidth="1"/>
    <col min="3850" max="4096" width="7.109375" style="1468"/>
    <col min="4097" max="4104" width="17.6640625" style="1468" customWidth="1"/>
    <col min="4105" max="4105" width="16.6640625" style="1468" customWidth="1"/>
    <col min="4106" max="4352" width="7.109375" style="1468"/>
    <col min="4353" max="4360" width="17.6640625" style="1468" customWidth="1"/>
    <col min="4361" max="4361" width="16.6640625" style="1468" customWidth="1"/>
    <col min="4362" max="4608" width="7.109375" style="1468"/>
    <col min="4609" max="4616" width="17.6640625" style="1468" customWidth="1"/>
    <col min="4617" max="4617" width="16.6640625" style="1468" customWidth="1"/>
    <col min="4618" max="4864" width="7.109375" style="1468"/>
    <col min="4865" max="4872" width="17.6640625" style="1468" customWidth="1"/>
    <col min="4873" max="4873" width="16.6640625" style="1468" customWidth="1"/>
    <col min="4874" max="5120" width="7.109375" style="1468"/>
    <col min="5121" max="5128" width="17.6640625" style="1468" customWidth="1"/>
    <col min="5129" max="5129" width="16.6640625" style="1468" customWidth="1"/>
    <col min="5130" max="5376" width="7.109375" style="1468"/>
    <col min="5377" max="5384" width="17.6640625" style="1468" customWidth="1"/>
    <col min="5385" max="5385" width="16.6640625" style="1468" customWidth="1"/>
    <col min="5386" max="5632" width="7.109375" style="1468"/>
    <col min="5633" max="5640" width="17.6640625" style="1468" customWidth="1"/>
    <col min="5641" max="5641" width="16.6640625" style="1468" customWidth="1"/>
    <col min="5642" max="5888" width="7.109375" style="1468"/>
    <col min="5889" max="5896" width="17.6640625" style="1468" customWidth="1"/>
    <col min="5897" max="5897" width="16.6640625" style="1468" customWidth="1"/>
    <col min="5898" max="6144" width="7.109375" style="1468"/>
    <col min="6145" max="6152" width="17.6640625" style="1468" customWidth="1"/>
    <col min="6153" max="6153" width="16.6640625" style="1468" customWidth="1"/>
    <col min="6154" max="6400" width="7.109375" style="1468"/>
    <col min="6401" max="6408" width="17.6640625" style="1468" customWidth="1"/>
    <col min="6409" max="6409" width="16.6640625" style="1468" customWidth="1"/>
    <col min="6410" max="6656" width="7.109375" style="1468"/>
    <col min="6657" max="6664" width="17.6640625" style="1468" customWidth="1"/>
    <col min="6665" max="6665" width="16.6640625" style="1468" customWidth="1"/>
    <col min="6666" max="6912" width="7.109375" style="1468"/>
    <col min="6913" max="6920" width="17.6640625" style="1468" customWidth="1"/>
    <col min="6921" max="6921" width="16.6640625" style="1468" customWidth="1"/>
    <col min="6922" max="7168" width="7.109375" style="1468"/>
    <col min="7169" max="7176" width="17.6640625" style="1468" customWidth="1"/>
    <col min="7177" max="7177" width="16.6640625" style="1468" customWidth="1"/>
    <col min="7178" max="7424" width="7.109375" style="1468"/>
    <col min="7425" max="7432" width="17.6640625" style="1468" customWidth="1"/>
    <col min="7433" max="7433" width="16.6640625" style="1468" customWidth="1"/>
    <col min="7434" max="7680" width="7.109375" style="1468"/>
    <col min="7681" max="7688" width="17.6640625" style="1468" customWidth="1"/>
    <col min="7689" max="7689" width="16.6640625" style="1468" customWidth="1"/>
    <col min="7690" max="7936" width="7.109375" style="1468"/>
    <col min="7937" max="7944" width="17.6640625" style="1468" customWidth="1"/>
    <col min="7945" max="7945" width="16.6640625" style="1468" customWidth="1"/>
    <col min="7946" max="8192" width="7.109375" style="1468"/>
    <col min="8193" max="8200" width="17.6640625" style="1468" customWidth="1"/>
    <col min="8201" max="8201" width="16.6640625" style="1468" customWidth="1"/>
    <col min="8202" max="8448" width="7.109375" style="1468"/>
    <col min="8449" max="8456" width="17.6640625" style="1468" customWidth="1"/>
    <col min="8457" max="8457" width="16.6640625" style="1468" customWidth="1"/>
    <col min="8458" max="8704" width="7.109375" style="1468"/>
    <col min="8705" max="8712" width="17.6640625" style="1468" customWidth="1"/>
    <col min="8713" max="8713" width="16.6640625" style="1468" customWidth="1"/>
    <col min="8714" max="8960" width="7.109375" style="1468"/>
    <col min="8961" max="8968" width="17.6640625" style="1468" customWidth="1"/>
    <col min="8969" max="8969" width="16.6640625" style="1468" customWidth="1"/>
    <col min="8970" max="9216" width="7.109375" style="1468"/>
    <col min="9217" max="9224" width="17.6640625" style="1468" customWidth="1"/>
    <col min="9225" max="9225" width="16.6640625" style="1468" customWidth="1"/>
    <col min="9226" max="9472" width="7.109375" style="1468"/>
    <col min="9473" max="9480" width="17.6640625" style="1468" customWidth="1"/>
    <col min="9481" max="9481" width="16.6640625" style="1468" customWidth="1"/>
    <col min="9482" max="9728" width="7.109375" style="1468"/>
    <col min="9729" max="9736" width="17.6640625" style="1468" customWidth="1"/>
    <col min="9737" max="9737" width="16.6640625" style="1468" customWidth="1"/>
    <col min="9738" max="9984" width="7.109375" style="1468"/>
    <col min="9985" max="9992" width="17.6640625" style="1468" customWidth="1"/>
    <col min="9993" max="9993" width="16.6640625" style="1468" customWidth="1"/>
    <col min="9994" max="10240" width="7.109375" style="1468"/>
    <col min="10241" max="10248" width="17.6640625" style="1468" customWidth="1"/>
    <col min="10249" max="10249" width="16.6640625" style="1468" customWidth="1"/>
    <col min="10250" max="10496" width="7.109375" style="1468"/>
    <col min="10497" max="10504" width="17.6640625" style="1468" customWidth="1"/>
    <col min="10505" max="10505" width="16.6640625" style="1468" customWidth="1"/>
    <col min="10506" max="10752" width="7.109375" style="1468"/>
    <col min="10753" max="10760" width="17.6640625" style="1468" customWidth="1"/>
    <col min="10761" max="10761" width="16.6640625" style="1468" customWidth="1"/>
    <col min="10762" max="11008" width="7.109375" style="1468"/>
    <col min="11009" max="11016" width="17.6640625" style="1468" customWidth="1"/>
    <col min="11017" max="11017" width="16.6640625" style="1468" customWidth="1"/>
    <col min="11018" max="11264" width="7.109375" style="1468"/>
    <col min="11265" max="11272" width="17.6640625" style="1468" customWidth="1"/>
    <col min="11273" max="11273" width="16.6640625" style="1468" customWidth="1"/>
    <col min="11274" max="11520" width="7.109375" style="1468"/>
    <col min="11521" max="11528" width="17.6640625" style="1468" customWidth="1"/>
    <col min="11529" max="11529" width="16.6640625" style="1468" customWidth="1"/>
    <col min="11530" max="11776" width="7.109375" style="1468"/>
    <col min="11777" max="11784" width="17.6640625" style="1468" customWidth="1"/>
    <col min="11785" max="11785" width="16.6640625" style="1468" customWidth="1"/>
    <col min="11786" max="12032" width="7.109375" style="1468"/>
    <col min="12033" max="12040" width="17.6640625" style="1468" customWidth="1"/>
    <col min="12041" max="12041" width="16.6640625" style="1468" customWidth="1"/>
    <col min="12042" max="12288" width="7.109375" style="1468"/>
    <col min="12289" max="12296" width="17.6640625" style="1468" customWidth="1"/>
    <col min="12297" max="12297" width="16.6640625" style="1468" customWidth="1"/>
    <col min="12298" max="12544" width="7.109375" style="1468"/>
    <col min="12545" max="12552" width="17.6640625" style="1468" customWidth="1"/>
    <col min="12553" max="12553" width="16.6640625" style="1468" customWidth="1"/>
    <col min="12554" max="12800" width="7.109375" style="1468"/>
    <col min="12801" max="12808" width="17.6640625" style="1468" customWidth="1"/>
    <col min="12809" max="12809" width="16.6640625" style="1468" customWidth="1"/>
    <col min="12810" max="13056" width="7.109375" style="1468"/>
    <col min="13057" max="13064" width="17.6640625" style="1468" customWidth="1"/>
    <col min="13065" max="13065" width="16.6640625" style="1468" customWidth="1"/>
    <col min="13066" max="13312" width="7.109375" style="1468"/>
    <col min="13313" max="13320" width="17.6640625" style="1468" customWidth="1"/>
    <col min="13321" max="13321" width="16.6640625" style="1468" customWidth="1"/>
    <col min="13322" max="13568" width="7.109375" style="1468"/>
    <col min="13569" max="13576" width="17.6640625" style="1468" customWidth="1"/>
    <col min="13577" max="13577" width="16.6640625" style="1468" customWidth="1"/>
    <col min="13578" max="13824" width="7.109375" style="1468"/>
    <col min="13825" max="13832" width="17.6640625" style="1468" customWidth="1"/>
    <col min="13833" max="13833" width="16.6640625" style="1468" customWidth="1"/>
    <col min="13834" max="14080" width="7.109375" style="1468"/>
    <col min="14081" max="14088" width="17.6640625" style="1468" customWidth="1"/>
    <col min="14089" max="14089" width="16.6640625" style="1468" customWidth="1"/>
    <col min="14090" max="14336" width="7.109375" style="1468"/>
    <col min="14337" max="14344" width="17.6640625" style="1468" customWidth="1"/>
    <col min="14345" max="14345" width="16.6640625" style="1468" customWidth="1"/>
    <col min="14346" max="14592" width="7.109375" style="1468"/>
    <col min="14593" max="14600" width="17.6640625" style="1468" customWidth="1"/>
    <col min="14601" max="14601" width="16.6640625" style="1468" customWidth="1"/>
    <col min="14602" max="14848" width="7.109375" style="1468"/>
    <col min="14849" max="14856" width="17.6640625" style="1468" customWidth="1"/>
    <col min="14857" max="14857" width="16.6640625" style="1468" customWidth="1"/>
    <col min="14858" max="15104" width="7.109375" style="1468"/>
    <col min="15105" max="15112" width="17.6640625" style="1468" customWidth="1"/>
    <col min="15113" max="15113" width="16.6640625" style="1468" customWidth="1"/>
    <col min="15114" max="15360" width="7.109375" style="1468"/>
    <col min="15361" max="15368" width="17.6640625" style="1468" customWidth="1"/>
    <col min="15369" max="15369" width="16.6640625" style="1468" customWidth="1"/>
    <col min="15370" max="15616" width="7.109375" style="1468"/>
    <col min="15617" max="15624" width="17.6640625" style="1468" customWidth="1"/>
    <col min="15625" max="15625" width="16.6640625" style="1468" customWidth="1"/>
    <col min="15626" max="15872" width="7.109375" style="1468"/>
    <col min="15873" max="15880" width="17.6640625" style="1468" customWidth="1"/>
    <col min="15881" max="15881" width="16.6640625" style="1468" customWidth="1"/>
    <col min="15882" max="16128" width="7.109375" style="1468"/>
    <col min="16129" max="16136" width="17.6640625" style="1468" customWidth="1"/>
    <col min="16137" max="16137" width="16.6640625" style="1468" customWidth="1"/>
    <col min="16138" max="16384" width="7.109375" style="1468"/>
  </cols>
  <sheetData>
    <row r="1" spans="1:12" s="1464" customFormat="1" ht="33" customHeight="1" thickBot="1">
      <c r="A1" s="1458" t="s">
        <v>1132</v>
      </c>
      <c r="B1" s="1459"/>
      <c r="C1" s="1460"/>
      <c r="D1" s="1461"/>
      <c r="F1" s="1458" t="s">
        <v>871</v>
      </c>
      <c r="G1" s="1904" t="s">
        <v>2406</v>
      </c>
      <c r="H1" s="1918"/>
      <c r="I1" s="147" t="s">
        <v>873</v>
      </c>
    </row>
    <row r="2" spans="1:12" s="1464" customFormat="1" ht="18" customHeight="1" thickBot="1">
      <c r="A2" s="1458" t="s">
        <v>2374</v>
      </c>
      <c r="B2" s="1474" t="s">
        <v>2375</v>
      </c>
      <c r="C2" s="1465"/>
      <c r="D2" s="1466"/>
      <c r="E2" s="1475"/>
      <c r="F2" s="1458" t="s">
        <v>1156</v>
      </c>
      <c r="G2" s="1906" t="s">
        <v>2413</v>
      </c>
      <c r="H2" s="1918"/>
    </row>
    <row r="3" spans="1:12" ht="54" customHeight="1">
      <c r="A3" s="1919" t="s">
        <v>2414</v>
      </c>
      <c r="B3" s="1920"/>
      <c r="C3" s="1920"/>
      <c r="D3" s="1920"/>
      <c r="E3" s="1920"/>
      <c r="F3" s="1920"/>
      <c r="G3" s="1920"/>
      <c r="H3" s="1920"/>
    </row>
    <row r="4" spans="1:12" ht="24" customHeight="1" thickBot="1">
      <c r="A4" s="1909" t="s">
        <v>2436</v>
      </c>
      <c r="B4" s="1909"/>
      <c r="C4" s="1909"/>
      <c r="D4" s="1909"/>
      <c r="E4" s="1909"/>
      <c r="F4" s="1909"/>
      <c r="G4" s="1909"/>
      <c r="H4" s="1909"/>
    </row>
    <row r="5" spans="1:12" s="1470" customFormat="1" ht="21.9" customHeight="1">
      <c r="A5" s="1910" t="s">
        <v>1189</v>
      </c>
      <c r="B5" s="1912" t="s">
        <v>1024</v>
      </c>
      <c r="C5" s="1914" t="s">
        <v>2409</v>
      </c>
      <c r="D5" s="1914"/>
      <c r="E5" s="1914"/>
      <c r="F5" s="1914" t="s">
        <v>2410</v>
      </c>
      <c r="G5" s="1914"/>
      <c r="H5" s="1915"/>
    </row>
    <row r="6" spans="1:12" s="1470" customFormat="1" ht="21.9" customHeight="1" thickBot="1">
      <c r="A6" s="1911"/>
      <c r="B6" s="1913"/>
      <c r="C6" s="1471" t="s">
        <v>1032</v>
      </c>
      <c r="D6" s="1471" t="s">
        <v>1098</v>
      </c>
      <c r="E6" s="1471" t="s">
        <v>1099</v>
      </c>
      <c r="F6" s="1471" t="s">
        <v>1032</v>
      </c>
      <c r="G6" s="1471" t="s">
        <v>1098</v>
      </c>
      <c r="H6" s="1544" t="s">
        <v>1099</v>
      </c>
    </row>
    <row r="7" spans="1:12" s="1473" customFormat="1" ht="87.6" customHeight="1">
      <c r="A7" s="1545" t="s">
        <v>1024</v>
      </c>
      <c r="B7" s="1548">
        <f>C7+F7</f>
        <v>4</v>
      </c>
      <c r="C7" s="1553">
        <f>SUM(C8:C9)</f>
        <v>4</v>
      </c>
      <c r="D7" s="1554">
        <f>SUM(D8:D9)</f>
        <v>0</v>
      </c>
      <c r="E7" s="1554">
        <f>SUM(E8:E9)</f>
        <v>4</v>
      </c>
      <c r="F7" s="1553">
        <f>F8+F9</f>
        <v>0</v>
      </c>
      <c r="G7" s="1554">
        <f t="shared" ref="G7:H7" si="0">G8+G9</f>
        <v>0</v>
      </c>
      <c r="H7" s="1555">
        <f t="shared" si="0"/>
        <v>0</v>
      </c>
    </row>
    <row r="8" spans="1:12" s="1473" customFormat="1" ht="64.2" customHeight="1">
      <c r="A8" s="1546" t="s">
        <v>1104</v>
      </c>
      <c r="B8" s="1551">
        <f t="shared" ref="B8:B9" si="1">C8+F8</f>
        <v>4</v>
      </c>
      <c r="C8" s="1556">
        <f>SUM(D8:E8)</f>
        <v>4</v>
      </c>
      <c r="D8" s="1557">
        <v>0</v>
      </c>
      <c r="E8" s="1557">
        <v>4</v>
      </c>
      <c r="F8" s="1556">
        <v>0</v>
      </c>
      <c r="G8" s="1557">
        <v>0</v>
      </c>
      <c r="H8" s="1558">
        <v>0</v>
      </c>
    </row>
    <row r="9" spans="1:12" s="1473" customFormat="1" ht="64.2" customHeight="1" thickBot="1">
      <c r="A9" s="1547" t="s">
        <v>1105</v>
      </c>
      <c r="B9" s="1552">
        <f t="shared" si="1"/>
        <v>0</v>
      </c>
      <c r="C9" s="1559">
        <f>SUM(D9:E9)</f>
        <v>0</v>
      </c>
      <c r="D9" s="1560">
        <v>0</v>
      </c>
      <c r="E9" s="1560">
        <v>0</v>
      </c>
      <c r="F9" s="1559">
        <v>0</v>
      </c>
      <c r="G9" s="1560">
        <v>0</v>
      </c>
      <c r="H9" s="1561">
        <v>0</v>
      </c>
    </row>
    <row r="10" spans="1:12" ht="16.2">
      <c r="A10" s="173" t="s">
        <v>966</v>
      </c>
      <c r="B10" s="265" t="s">
        <v>967</v>
      </c>
      <c r="D10" s="173" t="s">
        <v>1008</v>
      </c>
      <c r="F10" s="1436" t="s">
        <v>968</v>
      </c>
      <c r="H10" s="1442"/>
    </row>
    <row r="11" spans="1:12" ht="16.2">
      <c r="A11" s="174"/>
      <c r="B11" s="174"/>
      <c r="C11" s="1435"/>
      <c r="D11" s="174" t="s">
        <v>1009</v>
      </c>
      <c r="F11" s="174"/>
      <c r="G11" s="174"/>
      <c r="H11" s="265"/>
    </row>
    <row r="12" spans="1:12" ht="16.2">
      <c r="A12" s="173"/>
      <c r="B12" s="174"/>
      <c r="C12" s="1435"/>
      <c r="D12" s="1435"/>
      <c r="E12" s="1435"/>
      <c r="F12" s="174"/>
      <c r="H12" s="174"/>
    </row>
    <row r="13" spans="1:12" ht="21" customHeight="1">
      <c r="A13" s="174" t="s">
        <v>2396</v>
      </c>
      <c r="B13" s="174"/>
      <c r="C13" s="174"/>
      <c r="D13" s="1435"/>
      <c r="E13" s="1435"/>
      <c r="F13" s="1435"/>
      <c r="H13" s="1483" t="s">
        <v>2437</v>
      </c>
    </row>
    <row r="14" spans="1:12" ht="17.25" customHeight="1">
      <c r="A14" s="1903" t="s">
        <v>2391</v>
      </c>
      <c r="B14" s="1833"/>
      <c r="C14" s="1833"/>
      <c r="D14" s="1833"/>
      <c r="E14" s="1833"/>
      <c r="F14" s="1833"/>
      <c r="G14" s="1833"/>
      <c r="H14" s="1833"/>
      <c r="I14" s="1833"/>
      <c r="J14" s="1833"/>
      <c r="K14" s="1833"/>
      <c r="L14" s="1833"/>
    </row>
    <row r="15" spans="1:12" ht="16.2">
      <c r="A15" s="1917" t="s">
        <v>2415</v>
      </c>
      <c r="B15" s="1917"/>
      <c r="C15" s="1917"/>
      <c r="D15" s="1917"/>
      <c r="E15" s="1917"/>
      <c r="F15" s="1917"/>
      <c r="G15" s="1917"/>
      <c r="H15" s="1917"/>
    </row>
    <row r="16" spans="1:12" ht="12.6">
      <c r="G16" s="1476"/>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C3DA9D0F-6D36-4DDD-A020-E9632E0B5300}"/>
  </hyperlinks>
  <printOptions horizontalCentered="1"/>
  <pageMargins left="0.74803149606299213" right="0" top="1.1023622047244095" bottom="0.59055118110236227" header="0.31496062992125984" footer="0.31496062992125984"/>
  <pageSetup paperSize="9" scale="96" orientation="landscape" horizontalDpi="1200" r:id="rId1"/>
  <headerFooter alignWithMargins="0"/>
  <colBreaks count="1" manualBreakCount="1">
    <brk id="8" max="1048575" man="1"/>
  </col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539C2-9115-4590-8B9A-C663B69FE8B6}">
  <sheetPr>
    <tabColor rgb="FFFF3300"/>
    <pageSetUpPr fitToPage="1"/>
  </sheetPr>
  <dimension ref="A1:L16"/>
  <sheetViews>
    <sheetView view="pageLayout" topLeftCell="A4" zoomScaleNormal="100" zoomScaleSheetLayoutView="100" workbookViewId="0">
      <selection activeCell="G9" sqref="G9"/>
    </sheetView>
  </sheetViews>
  <sheetFormatPr defaultColWidth="7.109375" defaultRowHeight="12"/>
  <cols>
    <col min="1" max="8" width="17.6640625" style="1468" customWidth="1"/>
    <col min="9" max="9" width="16.6640625" style="1468" customWidth="1"/>
    <col min="10" max="256" width="7.109375" style="1468"/>
    <col min="257" max="264" width="17.6640625" style="1468" customWidth="1"/>
    <col min="265" max="265" width="16.6640625" style="1468" customWidth="1"/>
    <col min="266" max="512" width="7.109375" style="1468"/>
    <col min="513" max="520" width="17.6640625" style="1468" customWidth="1"/>
    <col min="521" max="521" width="16.6640625" style="1468" customWidth="1"/>
    <col min="522" max="768" width="7.109375" style="1468"/>
    <col min="769" max="776" width="17.6640625" style="1468" customWidth="1"/>
    <col min="777" max="777" width="16.6640625" style="1468" customWidth="1"/>
    <col min="778" max="1024" width="7.109375" style="1468"/>
    <col min="1025" max="1032" width="17.6640625" style="1468" customWidth="1"/>
    <col min="1033" max="1033" width="16.6640625" style="1468" customWidth="1"/>
    <col min="1034" max="1280" width="7.109375" style="1468"/>
    <col min="1281" max="1288" width="17.6640625" style="1468" customWidth="1"/>
    <col min="1289" max="1289" width="16.6640625" style="1468" customWidth="1"/>
    <col min="1290" max="1536" width="7.109375" style="1468"/>
    <col min="1537" max="1544" width="17.6640625" style="1468" customWidth="1"/>
    <col min="1545" max="1545" width="16.6640625" style="1468" customWidth="1"/>
    <col min="1546" max="1792" width="7.109375" style="1468"/>
    <col min="1793" max="1800" width="17.6640625" style="1468" customWidth="1"/>
    <col min="1801" max="1801" width="16.6640625" style="1468" customWidth="1"/>
    <col min="1802" max="2048" width="7.109375" style="1468"/>
    <col min="2049" max="2056" width="17.6640625" style="1468" customWidth="1"/>
    <col min="2057" max="2057" width="16.6640625" style="1468" customWidth="1"/>
    <col min="2058" max="2304" width="7.109375" style="1468"/>
    <col min="2305" max="2312" width="17.6640625" style="1468" customWidth="1"/>
    <col min="2313" max="2313" width="16.6640625" style="1468" customWidth="1"/>
    <col min="2314" max="2560" width="7.109375" style="1468"/>
    <col min="2561" max="2568" width="17.6640625" style="1468" customWidth="1"/>
    <col min="2569" max="2569" width="16.6640625" style="1468" customWidth="1"/>
    <col min="2570" max="2816" width="7.109375" style="1468"/>
    <col min="2817" max="2824" width="17.6640625" style="1468" customWidth="1"/>
    <col min="2825" max="2825" width="16.6640625" style="1468" customWidth="1"/>
    <col min="2826" max="3072" width="7.109375" style="1468"/>
    <col min="3073" max="3080" width="17.6640625" style="1468" customWidth="1"/>
    <col min="3081" max="3081" width="16.6640625" style="1468" customWidth="1"/>
    <col min="3082" max="3328" width="7.109375" style="1468"/>
    <col min="3329" max="3336" width="17.6640625" style="1468" customWidth="1"/>
    <col min="3337" max="3337" width="16.6640625" style="1468" customWidth="1"/>
    <col min="3338" max="3584" width="7.109375" style="1468"/>
    <col min="3585" max="3592" width="17.6640625" style="1468" customWidth="1"/>
    <col min="3593" max="3593" width="16.6640625" style="1468" customWidth="1"/>
    <col min="3594" max="3840" width="7.109375" style="1468"/>
    <col min="3841" max="3848" width="17.6640625" style="1468" customWidth="1"/>
    <col min="3849" max="3849" width="16.6640625" style="1468" customWidth="1"/>
    <col min="3850" max="4096" width="7.109375" style="1468"/>
    <col min="4097" max="4104" width="17.6640625" style="1468" customWidth="1"/>
    <col min="4105" max="4105" width="16.6640625" style="1468" customWidth="1"/>
    <col min="4106" max="4352" width="7.109375" style="1468"/>
    <col min="4353" max="4360" width="17.6640625" style="1468" customWidth="1"/>
    <col min="4361" max="4361" width="16.6640625" style="1468" customWidth="1"/>
    <col min="4362" max="4608" width="7.109375" style="1468"/>
    <col min="4609" max="4616" width="17.6640625" style="1468" customWidth="1"/>
    <col min="4617" max="4617" width="16.6640625" style="1468" customWidth="1"/>
    <col min="4618" max="4864" width="7.109375" style="1468"/>
    <col min="4865" max="4872" width="17.6640625" style="1468" customWidth="1"/>
    <col min="4873" max="4873" width="16.6640625" style="1468" customWidth="1"/>
    <col min="4874" max="5120" width="7.109375" style="1468"/>
    <col min="5121" max="5128" width="17.6640625" style="1468" customWidth="1"/>
    <col min="5129" max="5129" width="16.6640625" style="1468" customWidth="1"/>
    <col min="5130" max="5376" width="7.109375" style="1468"/>
    <col min="5377" max="5384" width="17.6640625" style="1468" customWidth="1"/>
    <col min="5385" max="5385" width="16.6640625" style="1468" customWidth="1"/>
    <col min="5386" max="5632" width="7.109375" style="1468"/>
    <col min="5633" max="5640" width="17.6640625" style="1468" customWidth="1"/>
    <col min="5641" max="5641" width="16.6640625" style="1468" customWidth="1"/>
    <col min="5642" max="5888" width="7.109375" style="1468"/>
    <col min="5889" max="5896" width="17.6640625" style="1468" customWidth="1"/>
    <col min="5897" max="5897" width="16.6640625" style="1468" customWidth="1"/>
    <col min="5898" max="6144" width="7.109375" style="1468"/>
    <col min="6145" max="6152" width="17.6640625" style="1468" customWidth="1"/>
    <col min="6153" max="6153" width="16.6640625" style="1468" customWidth="1"/>
    <col min="6154" max="6400" width="7.109375" style="1468"/>
    <col min="6401" max="6408" width="17.6640625" style="1468" customWidth="1"/>
    <col min="6409" max="6409" width="16.6640625" style="1468" customWidth="1"/>
    <col min="6410" max="6656" width="7.109375" style="1468"/>
    <col min="6657" max="6664" width="17.6640625" style="1468" customWidth="1"/>
    <col min="6665" max="6665" width="16.6640625" style="1468" customWidth="1"/>
    <col min="6666" max="6912" width="7.109375" style="1468"/>
    <col min="6913" max="6920" width="17.6640625" style="1468" customWidth="1"/>
    <col min="6921" max="6921" width="16.6640625" style="1468" customWidth="1"/>
    <col min="6922" max="7168" width="7.109375" style="1468"/>
    <col min="7169" max="7176" width="17.6640625" style="1468" customWidth="1"/>
    <col min="7177" max="7177" width="16.6640625" style="1468" customWidth="1"/>
    <col min="7178" max="7424" width="7.109375" style="1468"/>
    <col min="7425" max="7432" width="17.6640625" style="1468" customWidth="1"/>
    <col min="7433" max="7433" width="16.6640625" style="1468" customWidth="1"/>
    <col min="7434" max="7680" width="7.109375" style="1468"/>
    <col min="7681" max="7688" width="17.6640625" style="1468" customWidth="1"/>
    <col min="7689" max="7689" width="16.6640625" style="1468" customWidth="1"/>
    <col min="7690" max="7936" width="7.109375" style="1468"/>
    <col min="7937" max="7944" width="17.6640625" style="1468" customWidth="1"/>
    <col min="7945" max="7945" width="16.6640625" style="1468" customWidth="1"/>
    <col min="7946" max="8192" width="7.109375" style="1468"/>
    <col min="8193" max="8200" width="17.6640625" style="1468" customWidth="1"/>
    <col min="8201" max="8201" width="16.6640625" style="1468" customWidth="1"/>
    <col min="8202" max="8448" width="7.109375" style="1468"/>
    <col min="8449" max="8456" width="17.6640625" style="1468" customWidth="1"/>
    <col min="8457" max="8457" width="16.6640625" style="1468" customWidth="1"/>
    <col min="8458" max="8704" width="7.109375" style="1468"/>
    <col min="8705" max="8712" width="17.6640625" style="1468" customWidth="1"/>
    <col min="8713" max="8713" width="16.6640625" style="1468" customWidth="1"/>
    <col min="8714" max="8960" width="7.109375" style="1468"/>
    <col min="8961" max="8968" width="17.6640625" style="1468" customWidth="1"/>
    <col min="8969" max="8969" width="16.6640625" style="1468" customWidth="1"/>
    <col min="8970" max="9216" width="7.109375" style="1468"/>
    <col min="9217" max="9224" width="17.6640625" style="1468" customWidth="1"/>
    <col min="9225" max="9225" width="16.6640625" style="1468" customWidth="1"/>
    <col min="9226" max="9472" width="7.109375" style="1468"/>
    <col min="9473" max="9480" width="17.6640625" style="1468" customWidth="1"/>
    <col min="9481" max="9481" width="16.6640625" style="1468" customWidth="1"/>
    <col min="9482" max="9728" width="7.109375" style="1468"/>
    <col min="9729" max="9736" width="17.6640625" style="1468" customWidth="1"/>
    <col min="9737" max="9737" width="16.6640625" style="1468" customWidth="1"/>
    <col min="9738" max="9984" width="7.109375" style="1468"/>
    <col min="9985" max="9992" width="17.6640625" style="1468" customWidth="1"/>
    <col min="9993" max="9993" width="16.6640625" style="1468" customWidth="1"/>
    <col min="9994" max="10240" width="7.109375" style="1468"/>
    <col min="10241" max="10248" width="17.6640625" style="1468" customWidth="1"/>
    <col min="10249" max="10249" width="16.6640625" style="1468" customWidth="1"/>
    <col min="10250" max="10496" width="7.109375" style="1468"/>
    <col min="10497" max="10504" width="17.6640625" style="1468" customWidth="1"/>
    <col min="10505" max="10505" width="16.6640625" style="1468" customWidth="1"/>
    <col min="10506" max="10752" width="7.109375" style="1468"/>
    <col min="10753" max="10760" width="17.6640625" style="1468" customWidth="1"/>
    <col min="10761" max="10761" width="16.6640625" style="1468" customWidth="1"/>
    <col min="10762" max="11008" width="7.109375" style="1468"/>
    <col min="11009" max="11016" width="17.6640625" style="1468" customWidth="1"/>
    <col min="11017" max="11017" width="16.6640625" style="1468" customWidth="1"/>
    <col min="11018" max="11264" width="7.109375" style="1468"/>
    <col min="11265" max="11272" width="17.6640625" style="1468" customWidth="1"/>
    <col min="11273" max="11273" width="16.6640625" style="1468" customWidth="1"/>
    <col min="11274" max="11520" width="7.109375" style="1468"/>
    <col min="11521" max="11528" width="17.6640625" style="1468" customWidth="1"/>
    <col min="11529" max="11529" width="16.6640625" style="1468" customWidth="1"/>
    <col min="11530" max="11776" width="7.109375" style="1468"/>
    <col min="11777" max="11784" width="17.6640625" style="1468" customWidth="1"/>
    <col min="11785" max="11785" width="16.6640625" style="1468" customWidth="1"/>
    <col min="11786" max="12032" width="7.109375" style="1468"/>
    <col min="12033" max="12040" width="17.6640625" style="1468" customWidth="1"/>
    <col min="12041" max="12041" width="16.6640625" style="1468" customWidth="1"/>
    <col min="12042" max="12288" width="7.109375" style="1468"/>
    <col min="12289" max="12296" width="17.6640625" style="1468" customWidth="1"/>
    <col min="12297" max="12297" width="16.6640625" style="1468" customWidth="1"/>
    <col min="12298" max="12544" width="7.109375" style="1468"/>
    <col min="12545" max="12552" width="17.6640625" style="1468" customWidth="1"/>
    <col min="12553" max="12553" width="16.6640625" style="1468" customWidth="1"/>
    <col min="12554" max="12800" width="7.109375" style="1468"/>
    <col min="12801" max="12808" width="17.6640625" style="1468" customWidth="1"/>
    <col min="12809" max="12809" width="16.6640625" style="1468" customWidth="1"/>
    <col min="12810" max="13056" width="7.109375" style="1468"/>
    <col min="13057" max="13064" width="17.6640625" style="1468" customWidth="1"/>
    <col min="13065" max="13065" width="16.6640625" style="1468" customWidth="1"/>
    <col min="13066" max="13312" width="7.109375" style="1468"/>
    <col min="13313" max="13320" width="17.6640625" style="1468" customWidth="1"/>
    <col min="13321" max="13321" width="16.6640625" style="1468" customWidth="1"/>
    <col min="13322" max="13568" width="7.109375" style="1468"/>
    <col min="13569" max="13576" width="17.6640625" style="1468" customWidth="1"/>
    <col min="13577" max="13577" width="16.6640625" style="1468" customWidth="1"/>
    <col min="13578" max="13824" width="7.109375" style="1468"/>
    <col min="13825" max="13832" width="17.6640625" style="1468" customWidth="1"/>
    <col min="13833" max="13833" width="16.6640625" style="1468" customWidth="1"/>
    <col min="13834" max="14080" width="7.109375" style="1468"/>
    <col min="14081" max="14088" width="17.6640625" style="1468" customWidth="1"/>
    <col min="14089" max="14089" width="16.6640625" style="1468" customWidth="1"/>
    <col min="14090" max="14336" width="7.109375" style="1468"/>
    <col min="14337" max="14344" width="17.6640625" style="1468" customWidth="1"/>
    <col min="14345" max="14345" width="16.6640625" style="1468" customWidth="1"/>
    <col min="14346" max="14592" width="7.109375" style="1468"/>
    <col min="14593" max="14600" width="17.6640625" style="1468" customWidth="1"/>
    <col min="14601" max="14601" width="16.6640625" style="1468" customWidth="1"/>
    <col min="14602" max="14848" width="7.109375" style="1468"/>
    <col min="14849" max="14856" width="17.6640625" style="1468" customWidth="1"/>
    <col min="14857" max="14857" width="16.6640625" style="1468" customWidth="1"/>
    <col min="14858" max="15104" width="7.109375" style="1468"/>
    <col min="15105" max="15112" width="17.6640625" style="1468" customWidth="1"/>
    <col min="15113" max="15113" width="16.6640625" style="1468" customWidth="1"/>
    <col min="15114" max="15360" width="7.109375" style="1468"/>
    <col min="15361" max="15368" width="17.6640625" style="1468" customWidth="1"/>
    <col min="15369" max="15369" width="16.6640625" style="1468" customWidth="1"/>
    <col min="15370" max="15616" width="7.109375" style="1468"/>
    <col min="15617" max="15624" width="17.6640625" style="1468" customWidth="1"/>
    <col min="15625" max="15625" width="16.6640625" style="1468" customWidth="1"/>
    <col min="15626" max="15872" width="7.109375" style="1468"/>
    <col min="15873" max="15880" width="17.6640625" style="1468" customWidth="1"/>
    <col min="15881" max="15881" width="16.6640625" style="1468" customWidth="1"/>
    <col min="15882" max="16128" width="7.109375" style="1468"/>
    <col min="16129" max="16136" width="17.6640625" style="1468" customWidth="1"/>
    <col min="16137" max="16137" width="16.6640625" style="1468" customWidth="1"/>
    <col min="16138" max="16384" width="7.109375" style="1468"/>
  </cols>
  <sheetData>
    <row r="1" spans="1:12" s="1464" customFormat="1" ht="33" customHeight="1" thickBot="1">
      <c r="A1" s="1458" t="s">
        <v>1132</v>
      </c>
      <c r="B1" s="1459"/>
      <c r="C1" s="1460"/>
      <c r="D1" s="1461"/>
      <c r="F1" s="1458" t="s">
        <v>871</v>
      </c>
      <c r="G1" s="1904" t="s">
        <v>2406</v>
      </c>
      <c r="H1" s="1918"/>
      <c r="I1" s="147" t="s">
        <v>873</v>
      </c>
    </row>
    <row r="2" spans="1:12" s="1464" customFormat="1" ht="18" customHeight="1" thickBot="1">
      <c r="A2" s="1458" t="s">
        <v>2374</v>
      </c>
      <c r="B2" s="1474" t="s">
        <v>2375</v>
      </c>
      <c r="C2" s="1465"/>
      <c r="D2" s="1466"/>
      <c r="E2" s="1475"/>
      <c r="F2" s="1458" t="s">
        <v>1156</v>
      </c>
      <c r="G2" s="1906" t="s">
        <v>2413</v>
      </c>
      <c r="H2" s="1918"/>
    </row>
    <row r="3" spans="1:12" ht="54" customHeight="1">
      <c r="A3" s="1919" t="s">
        <v>2414</v>
      </c>
      <c r="B3" s="1920"/>
      <c r="C3" s="1920"/>
      <c r="D3" s="1920"/>
      <c r="E3" s="1920"/>
      <c r="F3" s="1920"/>
      <c r="G3" s="1920"/>
      <c r="H3" s="1920"/>
    </row>
    <row r="4" spans="1:12" ht="24" customHeight="1" thickBot="1">
      <c r="A4" s="1909" t="s">
        <v>2443</v>
      </c>
      <c r="B4" s="1909"/>
      <c r="C4" s="1909"/>
      <c r="D4" s="1909"/>
      <c r="E4" s="1909"/>
      <c r="F4" s="1909"/>
      <c r="G4" s="1909"/>
      <c r="H4" s="1909"/>
    </row>
    <row r="5" spans="1:12" s="1470" customFormat="1" ht="21.9" customHeight="1">
      <c r="A5" s="1910" t="s">
        <v>1189</v>
      </c>
      <c r="B5" s="1912" t="s">
        <v>1024</v>
      </c>
      <c r="C5" s="1914" t="s">
        <v>2409</v>
      </c>
      <c r="D5" s="1914"/>
      <c r="E5" s="1914"/>
      <c r="F5" s="1914" t="s">
        <v>2410</v>
      </c>
      <c r="G5" s="1914"/>
      <c r="H5" s="1915"/>
    </row>
    <row r="6" spans="1:12" s="1470" customFormat="1" ht="21.9" customHeight="1" thickBot="1">
      <c r="A6" s="1911"/>
      <c r="B6" s="1913"/>
      <c r="C6" s="1471" t="s">
        <v>1032</v>
      </c>
      <c r="D6" s="1471" t="s">
        <v>1098</v>
      </c>
      <c r="E6" s="1471" t="s">
        <v>1099</v>
      </c>
      <c r="F6" s="1471" t="s">
        <v>1032</v>
      </c>
      <c r="G6" s="1471" t="s">
        <v>1098</v>
      </c>
      <c r="H6" s="1544" t="s">
        <v>1099</v>
      </c>
    </row>
    <row r="7" spans="1:12" s="1473" customFormat="1" ht="87.6" customHeight="1">
      <c r="A7" s="1545" t="s">
        <v>1024</v>
      </c>
      <c r="B7" s="1548">
        <f>C7+F7</f>
        <v>4</v>
      </c>
      <c r="C7" s="1553">
        <f>SUM(C8:C9)</f>
        <v>4</v>
      </c>
      <c r="D7" s="1554">
        <f>SUM(D8:D9)</f>
        <v>0</v>
      </c>
      <c r="E7" s="1554">
        <f>SUM(E8:E9)</f>
        <v>4</v>
      </c>
      <c r="F7" s="1553">
        <f>F8+F9</f>
        <v>0</v>
      </c>
      <c r="G7" s="1554">
        <f t="shared" ref="G7:H7" si="0">G8+G9</f>
        <v>0</v>
      </c>
      <c r="H7" s="1555">
        <f t="shared" si="0"/>
        <v>0</v>
      </c>
    </row>
    <row r="8" spans="1:12" s="1473" customFormat="1" ht="64.2" customHeight="1">
      <c r="A8" s="1546" t="s">
        <v>1104</v>
      </c>
      <c r="B8" s="1551">
        <f t="shared" ref="B8:B9" si="1">C8+F8</f>
        <v>4</v>
      </c>
      <c r="C8" s="1556">
        <f>SUM(D8:E8)</f>
        <v>4</v>
      </c>
      <c r="D8" s="1557">
        <v>0</v>
      </c>
      <c r="E8" s="1557">
        <v>4</v>
      </c>
      <c r="F8" s="1556">
        <v>0</v>
      </c>
      <c r="G8" s="1557">
        <v>0</v>
      </c>
      <c r="H8" s="1558">
        <v>0</v>
      </c>
    </row>
    <row r="9" spans="1:12" s="1473" customFormat="1" ht="64.2" customHeight="1" thickBot="1">
      <c r="A9" s="1547" t="s">
        <v>1105</v>
      </c>
      <c r="B9" s="1552">
        <f t="shared" si="1"/>
        <v>0</v>
      </c>
      <c r="C9" s="1559">
        <f>SUM(D9:E9)</f>
        <v>0</v>
      </c>
      <c r="D9" s="1560">
        <v>0</v>
      </c>
      <c r="E9" s="1560">
        <v>0</v>
      </c>
      <c r="F9" s="1559">
        <v>0</v>
      </c>
      <c r="G9" s="1560">
        <v>0</v>
      </c>
      <c r="H9" s="1561">
        <v>0</v>
      </c>
    </row>
    <row r="10" spans="1:12" ht="16.2">
      <c r="A10" s="173" t="s">
        <v>966</v>
      </c>
      <c r="B10" s="265" t="s">
        <v>967</v>
      </c>
      <c r="D10" s="173" t="s">
        <v>1008</v>
      </c>
      <c r="F10" s="1436" t="s">
        <v>968</v>
      </c>
      <c r="H10" s="1442"/>
    </row>
    <row r="11" spans="1:12" ht="16.2">
      <c r="A11" s="174"/>
      <c r="B11" s="174"/>
      <c r="C11" s="1435"/>
      <c r="D11" s="174" t="s">
        <v>1009</v>
      </c>
      <c r="F11" s="174"/>
      <c r="G11" s="174"/>
      <c r="H11" s="265"/>
    </row>
    <row r="12" spans="1:12" ht="16.2">
      <c r="A12" s="173"/>
      <c r="B12" s="174"/>
      <c r="C12" s="1435"/>
      <c r="D12" s="1435"/>
      <c r="E12" s="1435"/>
      <c r="F12" s="174"/>
      <c r="H12" s="174"/>
    </row>
    <row r="13" spans="1:12" ht="21" customHeight="1">
      <c r="A13" s="174" t="s">
        <v>2396</v>
      </c>
      <c r="B13" s="174"/>
      <c r="C13" s="174"/>
      <c r="D13" s="1435"/>
      <c r="E13" s="1435"/>
      <c r="F13" s="1435"/>
      <c r="H13" s="1483" t="s">
        <v>2444</v>
      </c>
    </row>
    <row r="14" spans="1:12" ht="17.25" customHeight="1">
      <c r="A14" s="1903" t="s">
        <v>2391</v>
      </c>
      <c r="B14" s="1833"/>
      <c r="C14" s="1833"/>
      <c r="D14" s="1833"/>
      <c r="E14" s="1833"/>
      <c r="F14" s="1833"/>
      <c r="G14" s="1833"/>
      <c r="H14" s="1833"/>
      <c r="I14" s="1833"/>
      <c r="J14" s="1833"/>
      <c r="K14" s="1833"/>
      <c r="L14" s="1833"/>
    </row>
    <row r="15" spans="1:12" ht="16.2">
      <c r="A15" s="1917" t="s">
        <v>2415</v>
      </c>
      <c r="B15" s="1917"/>
      <c r="C15" s="1917"/>
      <c r="D15" s="1917"/>
      <c r="E15" s="1917"/>
      <c r="F15" s="1917"/>
      <c r="G15" s="1917"/>
      <c r="H15" s="1917"/>
    </row>
    <row r="16" spans="1:12" ht="12.6">
      <c r="G16" s="1476"/>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436ED896-1E3F-4FAD-BEE7-3CCFF7EBB61D}"/>
  </hyperlinks>
  <printOptions horizontalCentered="1"/>
  <pageMargins left="0.74803149606299213" right="0" top="1.1023622047244095" bottom="0.59055118110236227" header="0.31496062992125984" footer="0.31496062992125984"/>
  <pageSetup paperSize="9" scale="96" orientation="landscape" horizontalDpi="1200" r:id="rId1"/>
  <headerFooter alignWithMargins="0"/>
  <colBreaks count="1" manualBreakCount="1">
    <brk id="8" max="1048575" man="1"/>
  </col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766A6-D320-4CFF-8767-0AF40322AC0F}">
  <sheetPr>
    <tabColor rgb="FFFF3300"/>
    <pageSetUpPr fitToPage="1"/>
  </sheetPr>
  <dimension ref="A1:L16"/>
  <sheetViews>
    <sheetView view="pageLayout" topLeftCell="A3" zoomScale="85" zoomScaleNormal="100" zoomScaleSheetLayoutView="100" zoomScalePageLayoutView="85" workbookViewId="0">
      <selection activeCell="E9" sqref="E9"/>
    </sheetView>
  </sheetViews>
  <sheetFormatPr defaultColWidth="7.109375" defaultRowHeight="12"/>
  <cols>
    <col min="1" max="8" width="17.6640625" style="1468" customWidth="1"/>
    <col min="9" max="9" width="16.6640625" style="1468" customWidth="1"/>
    <col min="10" max="256" width="7.109375" style="1468"/>
    <col min="257" max="264" width="17.6640625" style="1468" customWidth="1"/>
    <col min="265" max="265" width="16.6640625" style="1468" customWidth="1"/>
    <col min="266" max="512" width="7.109375" style="1468"/>
    <col min="513" max="520" width="17.6640625" style="1468" customWidth="1"/>
    <col min="521" max="521" width="16.6640625" style="1468" customWidth="1"/>
    <col min="522" max="768" width="7.109375" style="1468"/>
    <col min="769" max="776" width="17.6640625" style="1468" customWidth="1"/>
    <col min="777" max="777" width="16.6640625" style="1468" customWidth="1"/>
    <col min="778" max="1024" width="7.109375" style="1468"/>
    <col min="1025" max="1032" width="17.6640625" style="1468" customWidth="1"/>
    <col min="1033" max="1033" width="16.6640625" style="1468" customWidth="1"/>
    <col min="1034" max="1280" width="7.109375" style="1468"/>
    <col min="1281" max="1288" width="17.6640625" style="1468" customWidth="1"/>
    <col min="1289" max="1289" width="16.6640625" style="1468" customWidth="1"/>
    <col min="1290" max="1536" width="7.109375" style="1468"/>
    <col min="1537" max="1544" width="17.6640625" style="1468" customWidth="1"/>
    <col min="1545" max="1545" width="16.6640625" style="1468" customWidth="1"/>
    <col min="1546" max="1792" width="7.109375" style="1468"/>
    <col min="1793" max="1800" width="17.6640625" style="1468" customWidth="1"/>
    <col min="1801" max="1801" width="16.6640625" style="1468" customWidth="1"/>
    <col min="1802" max="2048" width="7.109375" style="1468"/>
    <col min="2049" max="2056" width="17.6640625" style="1468" customWidth="1"/>
    <col min="2057" max="2057" width="16.6640625" style="1468" customWidth="1"/>
    <col min="2058" max="2304" width="7.109375" style="1468"/>
    <col min="2305" max="2312" width="17.6640625" style="1468" customWidth="1"/>
    <col min="2313" max="2313" width="16.6640625" style="1468" customWidth="1"/>
    <col min="2314" max="2560" width="7.109375" style="1468"/>
    <col min="2561" max="2568" width="17.6640625" style="1468" customWidth="1"/>
    <col min="2569" max="2569" width="16.6640625" style="1468" customWidth="1"/>
    <col min="2570" max="2816" width="7.109375" style="1468"/>
    <col min="2817" max="2824" width="17.6640625" style="1468" customWidth="1"/>
    <col min="2825" max="2825" width="16.6640625" style="1468" customWidth="1"/>
    <col min="2826" max="3072" width="7.109375" style="1468"/>
    <col min="3073" max="3080" width="17.6640625" style="1468" customWidth="1"/>
    <col min="3081" max="3081" width="16.6640625" style="1468" customWidth="1"/>
    <col min="3082" max="3328" width="7.109375" style="1468"/>
    <col min="3329" max="3336" width="17.6640625" style="1468" customWidth="1"/>
    <col min="3337" max="3337" width="16.6640625" style="1468" customWidth="1"/>
    <col min="3338" max="3584" width="7.109375" style="1468"/>
    <col min="3585" max="3592" width="17.6640625" style="1468" customWidth="1"/>
    <col min="3593" max="3593" width="16.6640625" style="1468" customWidth="1"/>
    <col min="3594" max="3840" width="7.109375" style="1468"/>
    <col min="3841" max="3848" width="17.6640625" style="1468" customWidth="1"/>
    <col min="3849" max="3849" width="16.6640625" style="1468" customWidth="1"/>
    <col min="3850" max="4096" width="7.109375" style="1468"/>
    <col min="4097" max="4104" width="17.6640625" style="1468" customWidth="1"/>
    <col min="4105" max="4105" width="16.6640625" style="1468" customWidth="1"/>
    <col min="4106" max="4352" width="7.109375" style="1468"/>
    <col min="4353" max="4360" width="17.6640625" style="1468" customWidth="1"/>
    <col min="4361" max="4361" width="16.6640625" style="1468" customWidth="1"/>
    <col min="4362" max="4608" width="7.109375" style="1468"/>
    <col min="4609" max="4616" width="17.6640625" style="1468" customWidth="1"/>
    <col min="4617" max="4617" width="16.6640625" style="1468" customWidth="1"/>
    <col min="4618" max="4864" width="7.109375" style="1468"/>
    <col min="4865" max="4872" width="17.6640625" style="1468" customWidth="1"/>
    <col min="4873" max="4873" width="16.6640625" style="1468" customWidth="1"/>
    <col min="4874" max="5120" width="7.109375" style="1468"/>
    <col min="5121" max="5128" width="17.6640625" style="1468" customWidth="1"/>
    <col min="5129" max="5129" width="16.6640625" style="1468" customWidth="1"/>
    <col min="5130" max="5376" width="7.109375" style="1468"/>
    <col min="5377" max="5384" width="17.6640625" style="1468" customWidth="1"/>
    <col min="5385" max="5385" width="16.6640625" style="1468" customWidth="1"/>
    <col min="5386" max="5632" width="7.109375" style="1468"/>
    <col min="5633" max="5640" width="17.6640625" style="1468" customWidth="1"/>
    <col min="5641" max="5641" width="16.6640625" style="1468" customWidth="1"/>
    <col min="5642" max="5888" width="7.109375" style="1468"/>
    <col min="5889" max="5896" width="17.6640625" style="1468" customWidth="1"/>
    <col min="5897" max="5897" width="16.6640625" style="1468" customWidth="1"/>
    <col min="5898" max="6144" width="7.109375" style="1468"/>
    <col min="6145" max="6152" width="17.6640625" style="1468" customWidth="1"/>
    <col min="6153" max="6153" width="16.6640625" style="1468" customWidth="1"/>
    <col min="6154" max="6400" width="7.109375" style="1468"/>
    <col min="6401" max="6408" width="17.6640625" style="1468" customWidth="1"/>
    <col min="6409" max="6409" width="16.6640625" style="1468" customWidth="1"/>
    <col min="6410" max="6656" width="7.109375" style="1468"/>
    <col min="6657" max="6664" width="17.6640625" style="1468" customWidth="1"/>
    <col min="6665" max="6665" width="16.6640625" style="1468" customWidth="1"/>
    <col min="6666" max="6912" width="7.109375" style="1468"/>
    <col min="6913" max="6920" width="17.6640625" style="1468" customWidth="1"/>
    <col min="6921" max="6921" width="16.6640625" style="1468" customWidth="1"/>
    <col min="6922" max="7168" width="7.109375" style="1468"/>
    <col min="7169" max="7176" width="17.6640625" style="1468" customWidth="1"/>
    <col min="7177" max="7177" width="16.6640625" style="1468" customWidth="1"/>
    <col min="7178" max="7424" width="7.109375" style="1468"/>
    <col min="7425" max="7432" width="17.6640625" style="1468" customWidth="1"/>
    <col min="7433" max="7433" width="16.6640625" style="1468" customWidth="1"/>
    <col min="7434" max="7680" width="7.109375" style="1468"/>
    <col min="7681" max="7688" width="17.6640625" style="1468" customWidth="1"/>
    <col min="7689" max="7689" width="16.6640625" style="1468" customWidth="1"/>
    <col min="7690" max="7936" width="7.109375" style="1468"/>
    <col min="7937" max="7944" width="17.6640625" style="1468" customWidth="1"/>
    <col min="7945" max="7945" width="16.6640625" style="1468" customWidth="1"/>
    <col min="7946" max="8192" width="7.109375" style="1468"/>
    <col min="8193" max="8200" width="17.6640625" style="1468" customWidth="1"/>
    <col min="8201" max="8201" width="16.6640625" style="1468" customWidth="1"/>
    <col min="8202" max="8448" width="7.109375" style="1468"/>
    <col min="8449" max="8456" width="17.6640625" style="1468" customWidth="1"/>
    <col min="8457" max="8457" width="16.6640625" style="1468" customWidth="1"/>
    <col min="8458" max="8704" width="7.109375" style="1468"/>
    <col min="8705" max="8712" width="17.6640625" style="1468" customWidth="1"/>
    <col min="8713" max="8713" width="16.6640625" style="1468" customWidth="1"/>
    <col min="8714" max="8960" width="7.109375" style="1468"/>
    <col min="8961" max="8968" width="17.6640625" style="1468" customWidth="1"/>
    <col min="8969" max="8969" width="16.6640625" style="1468" customWidth="1"/>
    <col min="8970" max="9216" width="7.109375" style="1468"/>
    <col min="9217" max="9224" width="17.6640625" style="1468" customWidth="1"/>
    <col min="9225" max="9225" width="16.6640625" style="1468" customWidth="1"/>
    <col min="9226" max="9472" width="7.109375" style="1468"/>
    <col min="9473" max="9480" width="17.6640625" style="1468" customWidth="1"/>
    <col min="9481" max="9481" width="16.6640625" style="1468" customWidth="1"/>
    <col min="9482" max="9728" width="7.109375" style="1468"/>
    <col min="9729" max="9736" width="17.6640625" style="1468" customWidth="1"/>
    <col min="9737" max="9737" width="16.6640625" style="1468" customWidth="1"/>
    <col min="9738" max="9984" width="7.109375" style="1468"/>
    <col min="9985" max="9992" width="17.6640625" style="1468" customWidth="1"/>
    <col min="9993" max="9993" width="16.6640625" style="1468" customWidth="1"/>
    <col min="9994" max="10240" width="7.109375" style="1468"/>
    <col min="10241" max="10248" width="17.6640625" style="1468" customWidth="1"/>
    <col min="10249" max="10249" width="16.6640625" style="1468" customWidth="1"/>
    <col min="10250" max="10496" width="7.109375" style="1468"/>
    <col min="10497" max="10504" width="17.6640625" style="1468" customWidth="1"/>
    <col min="10505" max="10505" width="16.6640625" style="1468" customWidth="1"/>
    <col min="10506" max="10752" width="7.109375" style="1468"/>
    <col min="10753" max="10760" width="17.6640625" style="1468" customWidth="1"/>
    <col min="10761" max="10761" width="16.6640625" style="1468" customWidth="1"/>
    <col min="10762" max="11008" width="7.109375" style="1468"/>
    <col min="11009" max="11016" width="17.6640625" style="1468" customWidth="1"/>
    <col min="11017" max="11017" width="16.6640625" style="1468" customWidth="1"/>
    <col min="11018" max="11264" width="7.109375" style="1468"/>
    <col min="11265" max="11272" width="17.6640625" style="1468" customWidth="1"/>
    <col min="11273" max="11273" width="16.6640625" style="1468" customWidth="1"/>
    <col min="11274" max="11520" width="7.109375" style="1468"/>
    <col min="11521" max="11528" width="17.6640625" style="1468" customWidth="1"/>
    <col min="11529" max="11529" width="16.6640625" style="1468" customWidth="1"/>
    <col min="11530" max="11776" width="7.109375" style="1468"/>
    <col min="11777" max="11784" width="17.6640625" style="1468" customWidth="1"/>
    <col min="11785" max="11785" width="16.6640625" style="1468" customWidth="1"/>
    <col min="11786" max="12032" width="7.109375" style="1468"/>
    <col min="12033" max="12040" width="17.6640625" style="1468" customWidth="1"/>
    <col min="12041" max="12041" width="16.6640625" style="1468" customWidth="1"/>
    <col min="12042" max="12288" width="7.109375" style="1468"/>
    <col min="12289" max="12296" width="17.6640625" style="1468" customWidth="1"/>
    <col min="12297" max="12297" width="16.6640625" style="1468" customWidth="1"/>
    <col min="12298" max="12544" width="7.109375" style="1468"/>
    <col min="12545" max="12552" width="17.6640625" style="1468" customWidth="1"/>
    <col min="12553" max="12553" width="16.6640625" style="1468" customWidth="1"/>
    <col min="12554" max="12800" width="7.109375" style="1468"/>
    <col min="12801" max="12808" width="17.6640625" style="1468" customWidth="1"/>
    <col min="12809" max="12809" width="16.6640625" style="1468" customWidth="1"/>
    <col min="12810" max="13056" width="7.109375" style="1468"/>
    <col min="13057" max="13064" width="17.6640625" style="1468" customWidth="1"/>
    <col min="13065" max="13065" width="16.6640625" style="1468" customWidth="1"/>
    <col min="13066" max="13312" width="7.109375" style="1468"/>
    <col min="13313" max="13320" width="17.6640625" style="1468" customWidth="1"/>
    <col min="13321" max="13321" width="16.6640625" style="1468" customWidth="1"/>
    <col min="13322" max="13568" width="7.109375" style="1468"/>
    <col min="13569" max="13576" width="17.6640625" style="1468" customWidth="1"/>
    <col min="13577" max="13577" width="16.6640625" style="1468" customWidth="1"/>
    <col min="13578" max="13824" width="7.109375" style="1468"/>
    <col min="13825" max="13832" width="17.6640625" style="1468" customWidth="1"/>
    <col min="13833" max="13833" width="16.6640625" style="1468" customWidth="1"/>
    <col min="13834" max="14080" width="7.109375" style="1468"/>
    <col min="14081" max="14088" width="17.6640625" style="1468" customWidth="1"/>
    <col min="14089" max="14089" width="16.6640625" style="1468" customWidth="1"/>
    <col min="14090" max="14336" width="7.109375" style="1468"/>
    <col min="14337" max="14344" width="17.6640625" style="1468" customWidth="1"/>
    <col min="14345" max="14345" width="16.6640625" style="1468" customWidth="1"/>
    <col min="14346" max="14592" width="7.109375" style="1468"/>
    <col min="14593" max="14600" width="17.6640625" style="1468" customWidth="1"/>
    <col min="14601" max="14601" width="16.6640625" style="1468" customWidth="1"/>
    <col min="14602" max="14848" width="7.109375" style="1468"/>
    <col min="14849" max="14856" width="17.6640625" style="1468" customWidth="1"/>
    <col min="14857" max="14857" width="16.6640625" style="1468" customWidth="1"/>
    <col min="14858" max="15104" width="7.109375" style="1468"/>
    <col min="15105" max="15112" width="17.6640625" style="1468" customWidth="1"/>
    <col min="15113" max="15113" width="16.6640625" style="1468" customWidth="1"/>
    <col min="15114" max="15360" width="7.109375" style="1468"/>
    <col min="15361" max="15368" width="17.6640625" style="1468" customWidth="1"/>
    <col min="15369" max="15369" width="16.6640625" style="1468" customWidth="1"/>
    <col min="15370" max="15616" width="7.109375" style="1468"/>
    <col min="15617" max="15624" width="17.6640625" style="1468" customWidth="1"/>
    <col min="15625" max="15625" width="16.6640625" style="1468" customWidth="1"/>
    <col min="15626" max="15872" width="7.109375" style="1468"/>
    <col min="15873" max="15880" width="17.6640625" style="1468" customWidth="1"/>
    <col min="15881" max="15881" width="16.6640625" style="1468" customWidth="1"/>
    <col min="15882" max="16128" width="7.109375" style="1468"/>
    <col min="16129" max="16136" width="17.6640625" style="1468" customWidth="1"/>
    <col min="16137" max="16137" width="16.6640625" style="1468" customWidth="1"/>
    <col min="16138" max="16384" width="7.109375" style="1468"/>
  </cols>
  <sheetData>
    <row r="1" spans="1:12" s="1464" customFormat="1" ht="33" customHeight="1" thickBot="1">
      <c r="A1" s="1458" t="s">
        <v>1132</v>
      </c>
      <c r="B1" s="1459"/>
      <c r="C1" s="1460"/>
      <c r="D1" s="1461"/>
      <c r="F1" s="1458" t="s">
        <v>871</v>
      </c>
      <c r="G1" s="1904" t="s">
        <v>2406</v>
      </c>
      <c r="H1" s="1918"/>
      <c r="I1" s="147" t="s">
        <v>873</v>
      </c>
    </row>
    <row r="2" spans="1:12" s="1464" customFormat="1" ht="18" customHeight="1" thickBot="1">
      <c r="A2" s="1458" t="s">
        <v>2374</v>
      </c>
      <c r="B2" s="1474" t="s">
        <v>2375</v>
      </c>
      <c r="C2" s="1465"/>
      <c r="D2" s="1466"/>
      <c r="E2" s="1475"/>
      <c r="F2" s="1458" t="s">
        <v>1156</v>
      </c>
      <c r="G2" s="1906" t="s">
        <v>2413</v>
      </c>
      <c r="H2" s="1918"/>
    </row>
    <row r="3" spans="1:12" ht="54" customHeight="1">
      <c r="A3" s="1919" t="s">
        <v>2414</v>
      </c>
      <c r="B3" s="1920"/>
      <c r="C3" s="1920"/>
      <c r="D3" s="1920"/>
      <c r="E3" s="1920"/>
      <c r="F3" s="1920"/>
      <c r="G3" s="1920"/>
      <c r="H3" s="1920"/>
    </row>
    <row r="4" spans="1:12" ht="24" customHeight="1" thickBot="1">
      <c r="A4" s="1909" t="s">
        <v>2504</v>
      </c>
      <c r="B4" s="1909"/>
      <c r="C4" s="1909"/>
      <c r="D4" s="1909"/>
      <c r="E4" s="1909"/>
      <c r="F4" s="1909"/>
      <c r="G4" s="1909"/>
      <c r="H4" s="1909"/>
    </row>
    <row r="5" spans="1:12" s="1470" customFormat="1" ht="21.9" customHeight="1">
      <c r="A5" s="1910" t="s">
        <v>1189</v>
      </c>
      <c r="B5" s="1912" t="s">
        <v>1024</v>
      </c>
      <c r="C5" s="1914" t="s">
        <v>2409</v>
      </c>
      <c r="D5" s="1914"/>
      <c r="E5" s="1914"/>
      <c r="F5" s="1914" t="s">
        <v>2410</v>
      </c>
      <c r="G5" s="1914"/>
      <c r="H5" s="1915"/>
    </row>
    <row r="6" spans="1:12" s="1470" customFormat="1" ht="21.9" customHeight="1" thickBot="1">
      <c r="A6" s="1911"/>
      <c r="B6" s="1913"/>
      <c r="C6" s="1471" t="s">
        <v>1032</v>
      </c>
      <c r="D6" s="1471" t="s">
        <v>1098</v>
      </c>
      <c r="E6" s="1471" t="s">
        <v>1099</v>
      </c>
      <c r="F6" s="1471" t="s">
        <v>1032</v>
      </c>
      <c r="G6" s="1471" t="s">
        <v>1098</v>
      </c>
      <c r="H6" s="1544" t="s">
        <v>1099</v>
      </c>
    </row>
    <row r="7" spans="1:12" s="1473" customFormat="1" ht="87.6" customHeight="1">
      <c r="A7" s="1545" t="s">
        <v>1024</v>
      </c>
      <c r="B7" s="1548">
        <f>C7+F7</f>
        <v>4</v>
      </c>
      <c r="C7" s="1553">
        <f>SUM(C8:C9)</f>
        <v>4</v>
      </c>
      <c r="D7" s="1554">
        <f>SUM(D8:D9)</f>
        <v>0</v>
      </c>
      <c r="E7" s="1554">
        <f>SUM(E8:E9)</f>
        <v>4</v>
      </c>
      <c r="F7" s="1553">
        <f>F8+F9</f>
        <v>0</v>
      </c>
      <c r="G7" s="1554">
        <f t="shared" ref="G7:H7" si="0">G8+G9</f>
        <v>0</v>
      </c>
      <c r="H7" s="1555">
        <f t="shared" si="0"/>
        <v>0</v>
      </c>
    </row>
    <row r="8" spans="1:12" s="1473" customFormat="1" ht="64.2" customHeight="1">
      <c r="A8" s="1546" t="s">
        <v>1104</v>
      </c>
      <c r="B8" s="1551">
        <f t="shared" ref="B8:B9" si="1">C8+F8</f>
        <v>4</v>
      </c>
      <c r="C8" s="1556">
        <f>SUM(D8:E8)</f>
        <v>4</v>
      </c>
      <c r="D8" s="1557">
        <v>0</v>
      </c>
      <c r="E8" s="1557">
        <v>4</v>
      </c>
      <c r="F8" s="1556">
        <v>0</v>
      </c>
      <c r="G8" s="1557">
        <v>0</v>
      </c>
      <c r="H8" s="1558">
        <v>0</v>
      </c>
    </row>
    <row r="9" spans="1:12" s="1473" customFormat="1" ht="64.2" customHeight="1" thickBot="1">
      <c r="A9" s="1547" t="s">
        <v>1105</v>
      </c>
      <c r="B9" s="1552">
        <f t="shared" si="1"/>
        <v>0</v>
      </c>
      <c r="C9" s="1559">
        <f>SUM(D9:E9)</f>
        <v>0</v>
      </c>
      <c r="D9" s="1560">
        <v>0</v>
      </c>
      <c r="E9" s="1560">
        <v>0</v>
      </c>
      <c r="F9" s="1559">
        <v>0</v>
      </c>
      <c r="G9" s="1560">
        <v>0</v>
      </c>
      <c r="H9" s="1561">
        <v>0</v>
      </c>
    </row>
    <row r="10" spans="1:12" ht="16.2">
      <c r="A10" s="173" t="s">
        <v>966</v>
      </c>
      <c r="B10" s="265" t="s">
        <v>967</v>
      </c>
      <c r="D10" s="173" t="s">
        <v>1008</v>
      </c>
      <c r="F10" s="1436" t="s">
        <v>968</v>
      </c>
      <c r="H10" s="1442"/>
    </row>
    <row r="11" spans="1:12" ht="16.2">
      <c r="A11" s="174"/>
      <c r="B11" s="174"/>
      <c r="C11" s="1435"/>
      <c r="D11" s="174" t="s">
        <v>1009</v>
      </c>
      <c r="F11" s="174"/>
      <c r="G11" s="174"/>
      <c r="H11" s="265"/>
    </row>
    <row r="12" spans="1:12" ht="16.2">
      <c r="A12" s="173"/>
      <c r="B12" s="174"/>
      <c r="C12" s="1435"/>
      <c r="D12" s="1435"/>
      <c r="E12" s="1435"/>
      <c r="F12" s="174"/>
      <c r="H12" s="174"/>
    </row>
    <row r="13" spans="1:12" ht="21" customHeight="1">
      <c r="A13" s="174" t="s">
        <v>2396</v>
      </c>
      <c r="B13" s="174"/>
      <c r="C13" s="174"/>
      <c r="D13" s="1435"/>
      <c r="E13" s="1435"/>
      <c r="F13" s="1435"/>
      <c r="H13" s="1483" t="s">
        <v>2505</v>
      </c>
    </row>
    <row r="14" spans="1:12" ht="17.25" customHeight="1">
      <c r="A14" s="1903" t="s">
        <v>2391</v>
      </c>
      <c r="B14" s="1833"/>
      <c r="C14" s="1833"/>
      <c r="D14" s="1833"/>
      <c r="E14" s="1833"/>
      <c r="F14" s="1833"/>
      <c r="G14" s="1833"/>
      <c r="H14" s="1833"/>
      <c r="I14" s="1833"/>
      <c r="J14" s="1833"/>
      <c r="K14" s="1833"/>
      <c r="L14" s="1833"/>
    </row>
    <row r="15" spans="1:12" ht="16.2">
      <c r="A15" s="1917" t="s">
        <v>2415</v>
      </c>
      <c r="B15" s="1917"/>
      <c r="C15" s="1917"/>
      <c r="D15" s="1917"/>
      <c r="E15" s="1917"/>
      <c r="F15" s="1917"/>
      <c r="G15" s="1917"/>
      <c r="H15" s="1917"/>
    </row>
    <row r="16" spans="1:12" ht="12.6">
      <c r="G16" s="1476"/>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ACA2E6B1-9497-419E-9FF5-A4AE65206640}"/>
  </hyperlinks>
  <printOptions horizontalCentered="1"/>
  <pageMargins left="0.74803149606299213" right="0" top="1.1023622047244095" bottom="0.59055118110236227" header="0.31496062992125984" footer="0.31496062992125984"/>
  <pageSetup paperSize="9" scale="76" orientation="landscape" horizontalDpi="1200" r:id="rId1"/>
  <headerFooter alignWithMargins="0"/>
  <colBreaks count="1" manualBreakCount="1">
    <brk id="8" max="1048575" man="1"/>
  </col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A3DEC-2360-4737-8FC0-0727C03CE241}">
  <sheetPr>
    <pageSetUpPr fitToPage="1"/>
  </sheetPr>
  <dimension ref="A1:Q15"/>
  <sheetViews>
    <sheetView view="pageLayout" topLeftCell="A4" zoomScale="70" zoomScaleNormal="70" zoomScaleSheetLayoutView="85" zoomScalePageLayoutView="70" workbookViewId="0">
      <selection activeCell="F9" sqref="F9"/>
    </sheetView>
  </sheetViews>
  <sheetFormatPr defaultColWidth="9.6640625" defaultRowHeight="16.2"/>
  <cols>
    <col min="1" max="1" width="19.33203125" style="106" customWidth="1"/>
    <col min="2" max="7" width="22.44140625" style="106" customWidth="1"/>
    <col min="8" max="8" width="25.5546875" style="106" customWidth="1"/>
    <col min="9" max="256" width="9.6640625" style="106"/>
    <col min="257" max="257" width="19.33203125" style="106" customWidth="1"/>
    <col min="258" max="264" width="22.44140625" style="106" customWidth="1"/>
    <col min="265" max="512" width="9.6640625" style="106"/>
    <col min="513" max="513" width="19.33203125" style="106" customWidth="1"/>
    <col min="514" max="520" width="22.44140625" style="106" customWidth="1"/>
    <col min="521" max="768" width="9.6640625" style="106"/>
    <col min="769" max="769" width="19.33203125" style="106" customWidth="1"/>
    <col min="770" max="776" width="22.44140625" style="106" customWidth="1"/>
    <col min="777" max="1024" width="9.6640625" style="106"/>
    <col min="1025" max="1025" width="19.33203125" style="106" customWidth="1"/>
    <col min="1026" max="1032" width="22.44140625" style="106" customWidth="1"/>
    <col min="1033" max="1280" width="9.6640625" style="106"/>
    <col min="1281" max="1281" width="19.33203125" style="106" customWidth="1"/>
    <col min="1282" max="1288" width="22.44140625" style="106" customWidth="1"/>
    <col min="1289" max="1536" width="9.6640625" style="106"/>
    <col min="1537" max="1537" width="19.33203125" style="106" customWidth="1"/>
    <col min="1538" max="1544" width="22.44140625" style="106" customWidth="1"/>
    <col min="1545" max="1792" width="9.6640625" style="106"/>
    <col min="1793" max="1793" width="19.33203125" style="106" customWidth="1"/>
    <col min="1794" max="1800" width="22.44140625" style="106" customWidth="1"/>
    <col min="1801" max="2048" width="9.6640625" style="106"/>
    <col min="2049" max="2049" width="19.33203125" style="106" customWidth="1"/>
    <col min="2050" max="2056" width="22.44140625" style="106" customWidth="1"/>
    <col min="2057" max="2304" width="9.6640625" style="106"/>
    <col min="2305" max="2305" width="19.33203125" style="106" customWidth="1"/>
    <col min="2306" max="2312" width="22.44140625" style="106" customWidth="1"/>
    <col min="2313" max="2560" width="9.6640625" style="106"/>
    <col min="2561" max="2561" width="19.33203125" style="106" customWidth="1"/>
    <col min="2562" max="2568" width="22.44140625" style="106" customWidth="1"/>
    <col min="2569" max="2816" width="9.6640625" style="106"/>
    <col min="2817" max="2817" width="19.33203125" style="106" customWidth="1"/>
    <col min="2818" max="2824" width="22.44140625" style="106" customWidth="1"/>
    <col min="2825" max="3072" width="9.6640625" style="106"/>
    <col min="3073" max="3073" width="19.33203125" style="106" customWidth="1"/>
    <col min="3074" max="3080" width="22.44140625" style="106" customWidth="1"/>
    <col min="3081" max="3328" width="9.6640625" style="106"/>
    <col min="3329" max="3329" width="19.33203125" style="106" customWidth="1"/>
    <col min="3330" max="3336" width="22.44140625" style="106" customWidth="1"/>
    <col min="3337" max="3584" width="9.6640625" style="106"/>
    <col min="3585" max="3585" width="19.33203125" style="106" customWidth="1"/>
    <col min="3586" max="3592" width="22.44140625" style="106" customWidth="1"/>
    <col min="3593" max="3840" width="9.6640625" style="106"/>
    <col min="3841" max="3841" width="19.33203125" style="106" customWidth="1"/>
    <col min="3842" max="3848" width="22.44140625" style="106" customWidth="1"/>
    <col min="3849" max="4096" width="9.6640625" style="106"/>
    <col min="4097" max="4097" width="19.33203125" style="106" customWidth="1"/>
    <col min="4098" max="4104" width="22.44140625" style="106" customWidth="1"/>
    <col min="4105" max="4352" width="9.6640625" style="106"/>
    <col min="4353" max="4353" width="19.33203125" style="106" customWidth="1"/>
    <col min="4354" max="4360" width="22.44140625" style="106" customWidth="1"/>
    <col min="4361" max="4608" width="9.6640625" style="106"/>
    <col min="4609" max="4609" width="19.33203125" style="106" customWidth="1"/>
    <col min="4610" max="4616" width="22.44140625" style="106" customWidth="1"/>
    <col min="4617" max="4864" width="9.6640625" style="106"/>
    <col min="4865" max="4865" width="19.33203125" style="106" customWidth="1"/>
    <col min="4866" max="4872" width="22.44140625" style="106" customWidth="1"/>
    <col min="4873" max="5120" width="9.6640625" style="106"/>
    <col min="5121" max="5121" width="19.33203125" style="106" customWidth="1"/>
    <col min="5122" max="5128" width="22.44140625" style="106" customWidth="1"/>
    <col min="5129" max="5376" width="9.6640625" style="106"/>
    <col min="5377" max="5377" width="19.33203125" style="106" customWidth="1"/>
    <col min="5378" max="5384" width="22.44140625" style="106" customWidth="1"/>
    <col min="5385" max="5632" width="9.6640625" style="106"/>
    <col min="5633" max="5633" width="19.33203125" style="106" customWidth="1"/>
    <col min="5634" max="5640" width="22.44140625" style="106" customWidth="1"/>
    <col min="5641" max="5888" width="9.6640625" style="106"/>
    <col min="5889" max="5889" width="19.33203125" style="106" customWidth="1"/>
    <col min="5890" max="5896" width="22.44140625" style="106" customWidth="1"/>
    <col min="5897" max="6144" width="9.6640625" style="106"/>
    <col min="6145" max="6145" width="19.33203125" style="106" customWidth="1"/>
    <col min="6146" max="6152" width="22.44140625" style="106" customWidth="1"/>
    <col min="6153" max="6400" width="9.6640625" style="106"/>
    <col min="6401" max="6401" width="19.33203125" style="106" customWidth="1"/>
    <col min="6402" max="6408" width="22.44140625" style="106" customWidth="1"/>
    <col min="6409" max="6656" width="9.6640625" style="106"/>
    <col min="6657" max="6657" width="19.33203125" style="106" customWidth="1"/>
    <col min="6658" max="6664" width="22.44140625" style="106" customWidth="1"/>
    <col min="6665" max="6912" width="9.6640625" style="106"/>
    <col min="6913" max="6913" width="19.33203125" style="106" customWidth="1"/>
    <col min="6914" max="6920" width="22.44140625" style="106" customWidth="1"/>
    <col min="6921" max="7168" width="9.6640625" style="106"/>
    <col min="7169" max="7169" width="19.33203125" style="106" customWidth="1"/>
    <col min="7170" max="7176" width="22.44140625" style="106" customWidth="1"/>
    <col min="7177" max="7424" width="9.6640625" style="106"/>
    <col min="7425" max="7425" width="19.33203125" style="106" customWidth="1"/>
    <col min="7426" max="7432" width="22.44140625" style="106" customWidth="1"/>
    <col min="7433" max="7680" width="9.6640625" style="106"/>
    <col min="7681" max="7681" width="19.33203125" style="106" customWidth="1"/>
    <col min="7682" max="7688" width="22.44140625" style="106" customWidth="1"/>
    <col min="7689" max="7936" width="9.6640625" style="106"/>
    <col min="7937" max="7937" width="19.33203125" style="106" customWidth="1"/>
    <col min="7938" max="7944" width="22.44140625" style="106" customWidth="1"/>
    <col min="7945" max="8192" width="9.6640625" style="106"/>
    <col min="8193" max="8193" width="19.33203125" style="106" customWidth="1"/>
    <col min="8194" max="8200" width="22.44140625" style="106" customWidth="1"/>
    <col min="8201" max="8448" width="9.6640625" style="106"/>
    <col min="8449" max="8449" width="19.33203125" style="106" customWidth="1"/>
    <col min="8450" max="8456" width="22.44140625" style="106" customWidth="1"/>
    <col min="8457" max="8704" width="9.6640625" style="106"/>
    <col min="8705" max="8705" width="19.33203125" style="106" customWidth="1"/>
    <col min="8706" max="8712" width="22.44140625" style="106" customWidth="1"/>
    <col min="8713" max="8960" width="9.6640625" style="106"/>
    <col min="8961" max="8961" width="19.33203125" style="106" customWidth="1"/>
    <col min="8962" max="8968" width="22.44140625" style="106" customWidth="1"/>
    <col min="8969" max="9216" width="9.6640625" style="106"/>
    <col min="9217" max="9217" width="19.33203125" style="106" customWidth="1"/>
    <col min="9218" max="9224" width="22.44140625" style="106" customWidth="1"/>
    <col min="9225" max="9472" width="9.6640625" style="106"/>
    <col min="9473" max="9473" width="19.33203125" style="106" customWidth="1"/>
    <col min="9474" max="9480" width="22.44140625" style="106" customWidth="1"/>
    <col min="9481" max="9728" width="9.6640625" style="106"/>
    <col min="9729" max="9729" width="19.33203125" style="106" customWidth="1"/>
    <col min="9730" max="9736" width="22.44140625" style="106" customWidth="1"/>
    <col min="9737" max="9984" width="9.6640625" style="106"/>
    <col min="9985" max="9985" width="19.33203125" style="106" customWidth="1"/>
    <col min="9986" max="9992" width="22.44140625" style="106" customWidth="1"/>
    <col min="9993" max="10240" width="9.6640625" style="106"/>
    <col min="10241" max="10241" width="19.33203125" style="106" customWidth="1"/>
    <col min="10242" max="10248" width="22.44140625" style="106" customWidth="1"/>
    <col min="10249" max="10496" width="9.6640625" style="106"/>
    <col min="10497" max="10497" width="19.33203125" style="106" customWidth="1"/>
    <col min="10498" max="10504" width="22.44140625" style="106" customWidth="1"/>
    <col min="10505" max="10752" width="9.6640625" style="106"/>
    <col min="10753" max="10753" width="19.33203125" style="106" customWidth="1"/>
    <col min="10754" max="10760" width="22.44140625" style="106" customWidth="1"/>
    <col min="10761" max="11008" width="9.6640625" style="106"/>
    <col min="11009" max="11009" width="19.33203125" style="106" customWidth="1"/>
    <col min="11010" max="11016" width="22.44140625" style="106" customWidth="1"/>
    <col min="11017" max="11264" width="9.6640625" style="106"/>
    <col min="11265" max="11265" width="19.33203125" style="106" customWidth="1"/>
    <col min="11266" max="11272" width="22.44140625" style="106" customWidth="1"/>
    <col min="11273" max="11520" width="9.6640625" style="106"/>
    <col min="11521" max="11521" width="19.33203125" style="106" customWidth="1"/>
    <col min="11522" max="11528" width="22.44140625" style="106" customWidth="1"/>
    <col min="11529" max="11776" width="9.6640625" style="106"/>
    <col min="11777" max="11777" width="19.33203125" style="106" customWidth="1"/>
    <col min="11778" max="11784" width="22.44140625" style="106" customWidth="1"/>
    <col min="11785" max="12032" width="9.6640625" style="106"/>
    <col min="12033" max="12033" width="19.33203125" style="106" customWidth="1"/>
    <col min="12034" max="12040" width="22.44140625" style="106" customWidth="1"/>
    <col min="12041" max="12288" width="9.6640625" style="106"/>
    <col min="12289" max="12289" width="19.33203125" style="106" customWidth="1"/>
    <col min="12290" max="12296" width="22.44140625" style="106" customWidth="1"/>
    <col min="12297" max="12544" width="9.6640625" style="106"/>
    <col min="12545" max="12545" width="19.33203125" style="106" customWidth="1"/>
    <col min="12546" max="12552" width="22.44140625" style="106" customWidth="1"/>
    <col min="12553" max="12800" width="9.6640625" style="106"/>
    <col min="12801" max="12801" width="19.33203125" style="106" customWidth="1"/>
    <col min="12802" max="12808" width="22.44140625" style="106" customWidth="1"/>
    <col min="12809" max="13056" width="9.6640625" style="106"/>
    <col min="13057" max="13057" width="19.33203125" style="106" customWidth="1"/>
    <col min="13058" max="13064" width="22.44140625" style="106" customWidth="1"/>
    <col min="13065" max="13312" width="9.6640625" style="106"/>
    <col min="13313" max="13313" width="19.33203125" style="106" customWidth="1"/>
    <col min="13314" max="13320" width="22.44140625" style="106" customWidth="1"/>
    <col min="13321" max="13568" width="9.6640625" style="106"/>
    <col min="13569" max="13569" width="19.33203125" style="106" customWidth="1"/>
    <col min="13570" max="13576" width="22.44140625" style="106" customWidth="1"/>
    <col min="13577" max="13824" width="9.6640625" style="106"/>
    <col min="13825" max="13825" width="19.33203125" style="106" customWidth="1"/>
    <col min="13826" max="13832" width="22.44140625" style="106" customWidth="1"/>
    <col min="13833" max="14080" width="9.6640625" style="106"/>
    <col min="14081" max="14081" width="19.33203125" style="106" customWidth="1"/>
    <col min="14082" max="14088" width="22.44140625" style="106" customWidth="1"/>
    <col min="14089" max="14336" width="9.6640625" style="106"/>
    <col min="14337" max="14337" width="19.33203125" style="106" customWidth="1"/>
    <col min="14338" max="14344" width="22.44140625" style="106" customWidth="1"/>
    <col min="14345" max="14592" width="9.6640625" style="106"/>
    <col min="14593" max="14593" width="19.33203125" style="106" customWidth="1"/>
    <col min="14594" max="14600" width="22.44140625" style="106" customWidth="1"/>
    <col min="14601" max="14848" width="9.6640625" style="106"/>
    <col min="14849" max="14849" width="19.33203125" style="106" customWidth="1"/>
    <col min="14850" max="14856" width="22.44140625" style="106" customWidth="1"/>
    <col min="14857" max="15104" width="9.6640625" style="106"/>
    <col min="15105" max="15105" width="19.33203125" style="106" customWidth="1"/>
    <col min="15106" max="15112" width="22.44140625" style="106" customWidth="1"/>
    <col min="15113" max="15360" width="9.6640625" style="106"/>
    <col min="15361" max="15361" width="19.33203125" style="106" customWidth="1"/>
    <col min="15362" max="15368" width="22.44140625" style="106" customWidth="1"/>
    <col min="15369" max="15616" width="9.6640625" style="106"/>
    <col min="15617" max="15617" width="19.33203125" style="106" customWidth="1"/>
    <col min="15618" max="15624" width="22.44140625" style="106" customWidth="1"/>
    <col min="15625" max="15872" width="9.6640625" style="106"/>
    <col min="15873" max="15873" width="19.33203125" style="106" customWidth="1"/>
    <col min="15874" max="15880" width="22.44140625" style="106" customWidth="1"/>
    <col min="15881" max="16128" width="9.6640625" style="106"/>
    <col min="16129" max="16129" width="19.33203125" style="106" customWidth="1"/>
    <col min="16130" max="16136" width="22.44140625" style="106" customWidth="1"/>
    <col min="16137" max="16384" width="9.6640625" style="106"/>
  </cols>
  <sheetData>
    <row r="1" spans="1:17" ht="19.95" customHeight="1" thickBot="1">
      <c r="A1" s="101" t="s">
        <v>1079</v>
      </c>
      <c r="B1" s="148"/>
      <c r="C1" s="148"/>
      <c r="D1" s="148"/>
      <c r="E1" s="148"/>
      <c r="F1" s="148"/>
      <c r="G1" s="120" t="s">
        <v>1051</v>
      </c>
      <c r="H1" s="121" t="s">
        <v>1052</v>
      </c>
      <c r="I1" s="147" t="s">
        <v>873</v>
      </c>
    </row>
    <row r="2" spans="1:17" ht="19.95" customHeight="1" thickBot="1">
      <c r="A2" s="101" t="s">
        <v>1126</v>
      </c>
      <c r="B2" s="1922" t="s">
        <v>1054</v>
      </c>
      <c r="C2" s="1922"/>
      <c r="D2" s="149"/>
      <c r="E2" s="124"/>
      <c r="F2" s="109"/>
      <c r="G2" s="120" t="s">
        <v>1081</v>
      </c>
      <c r="H2" s="122" t="s">
        <v>1127</v>
      </c>
    </row>
    <row r="3" spans="1:17" ht="40.200000000000003" customHeight="1">
      <c r="A3" s="1858" t="s">
        <v>1128</v>
      </c>
      <c r="B3" s="1858"/>
      <c r="C3" s="1858"/>
      <c r="D3" s="1858"/>
      <c r="E3" s="1858"/>
      <c r="F3" s="1858"/>
      <c r="G3" s="1858"/>
      <c r="H3" s="1858"/>
    </row>
    <row r="4" spans="1:17" ht="26.4" customHeight="1" thickBot="1">
      <c r="A4" s="112"/>
      <c r="B4" s="150"/>
      <c r="C4" s="1902" t="s">
        <v>2148</v>
      </c>
      <c r="D4" s="1902"/>
      <c r="E4" s="1902"/>
      <c r="F4" s="1902"/>
      <c r="G4" s="150"/>
      <c r="H4" s="151" t="s">
        <v>1084</v>
      </c>
    </row>
    <row r="5" spans="1:17" ht="64.95" customHeight="1" thickBot="1">
      <c r="A5" s="1862" t="s">
        <v>1085</v>
      </c>
      <c r="B5" s="1860" t="s">
        <v>1062</v>
      </c>
      <c r="C5" s="1860" t="s">
        <v>1129</v>
      </c>
      <c r="D5" s="1860"/>
      <c r="E5" s="1860"/>
      <c r="F5" s="1860" t="s">
        <v>1130</v>
      </c>
      <c r="G5" s="1860"/>
      <c r="H5" s="1861"/>
    </row>
    <row r="6" spans="1:17" ht="64.95" customHeight="1" thickBot="1">
      <c r="A6" s="1862"/>
      <c r="B6" s="1860"/>
      <c r="C6" s="111" t="s">
        <v>1065</v>
      </c>
      <c r="D6" s="111" t="s">
        <v>1063</v>
      </c>
      <c r="E6" s="111" t="s">
        <v>1064</v>
      </c>
      <c r="F6" s="111" t="s">
        <v>1065</v>
      </c>
      <c r="G6" s="111" t="s">
        <v>1063</v>
      </c>
      <c r="H6" s="1567" t="s">
        <v>1064</v>
      </c>
    </row>
    <row r="7" spans="1:17" ht="64.95" customHeight="1" thickBot="1">
      <c r="A7" s="1566" t="s">
        <v>1068</v>
      </c>
      <c r="B7" s="1523">
        <f>C7+F7</f>
        <v>0</v>
      </c>
      <c r="C7" s="1523">
        <f>SUM(D7:E7)</f>
        <v>0</v>
      </c>
      <c r="D7" s="1524">
        <v>0</v>
      </c>
      <c r="E7" s="1524">
        <v>0</v>
      </c>
      <c r="F7" s="1523">
        <f>SUM(G7:H7)</f>
        <v>0</v>
      </c>
      <c r="G7" s="1524">
        <v>0</v>
      </c>
      <c r="H7" s="1525">
        <v>0</v>
      </c>
    </row>
    <row r="8" spans="1:17" ht="64.95" customHeight="1" thickBot="1">
      <c r="A8" s="1566" t="s">
        <v>1070</v>
      </c>
      <c r="B8" s="1523">
        <f t="shared" ref="B8:B9" si="0">C8+F8</f>
        <v>0</v>
      </c>
      <c r="C8" s="1523">
        <f t="shared" ref="C8:C9" si="1">SUM(D8:E8)</f>
        <v>0</v>
      </c>
      <c r="D8" s="1524">
        <v>0</v>
      </c>
      <c r="E8" s="1524">
        <v>0</v>
      </c>
      <c r="F8" s="1523">
        <f t="shared" ref="F8:F9" si="2">SUM(G8:H8)</f>
        <v>0</v>
      </c>
      <c r="G8" s="1524">
        <v>0</v>
      </c>
      <c r="H8" s="1525">
        <v>0</v>
      </c>
    </row>
    <row r="9" spans="1:17" ht="64.95" customHeight="1" thickBot="1">
      <c r="A9" s="1566" t="s">
        <v>1071</v>
      </c>
      <c r="B9" s="1523">
        <f t="shared" si="0"/>
        <v>0</v>
      </c>
      <c r="C9" s="1523">
        <f t="shared" si="1"/>
        <v>0</v>
      </c>
      <c r="D9" s="1524">
        <v>0</v>
      </c>
      <c r="E9" s="1524">
        <v>0</v>
      </c>
      <c r="F9" s="1523">
        <f t="shared" si="2"/>
        <v>0</v>
      </c>
      <c r="G9" s="1524">
        <v>0</v>
      </c>
      <c r="H9" s="1525">
        <v>0</v>
      </c>
    </row>
    <row r="10" spans="1:17" ht="25.2" customHeight="1">
      <c r="A10" s="113" t="s">
        <v>1131</v>
      </c>
      <c r="B10" s="113"/>
      <c r="C10" s="113"/>
      <c r="D10" s="113"/>
      <c r="E10" s="113"/>
      <c r="F10" s="113"/>
      <c r="G10" s="113"/>
      <c r="H10" s="113"/>
    </row>
    <row r="11" spans="1:17" ht="25.2" customHeight="1">
      <c r="A11" s="113" t="s">
        <v>1119</v>
      </c>
      <c r="B11" s="113"/>
      <c r="C11" s="113"/>
      <c r="D11" s="113"/>
      <c r="E11" s="113"/>
      <c r="F11" s="113"/>
      <c r="G11" s="113"/>
      <c r="H11" s="113"/>
      <c r="Q11" s="112"/>
    </row>
    <row r="12" spans="1:17" ht="19.2" customHeight="1">
      <c r="A12" s="113"/>
      <c r="B12" s="113"/>
      <c r="C12" s="113"/>
      <c r="D12" s="113"/>
      <c r="E12" s="113"/>
      <c r="F12" s="1921" t="s">
        <v>2152</v>
      </c>
      <c r="G12" s="1921"/>
      <c r="H12" s="1921"/>
    </row>
    <row r="13" spans="1:17">
      <c r="A13" s="115" t="s">
        <v>1074</v>
      </c>
      <c r="B13" s="113"/>
      <c r="C13" s="113"/>
      <c r="D13" s="113"/>
      <c r="E13" s="113"/>
      <c r="F13" s="113"/>
      <c r="G13" s="113"/>
      <c r="H13" s="113"/>
    </row>
    <row r="14" spans="1:17">
      <c r="A14" s="115" t="s">
        <v>1120</v>
      </c>
      <c r="B14" s="113"/>
      <c r="C14" s="113"/>
      <c r="D14" s="113"/>
      <c r="E14" s="113"/>
      <c r="F14" s="113"/>
      <c r="G14" s="113"/>
      <c r="H14" s="113"/>
    </row>
    <row r="15" spans="1:17">
      <c r="A15" s="1829" t="s">
        <v>1121</v>
      </c>
      <c r="B15" s="1829"/>
      <c r="C15" s="1829"/>
      <c r="D15" s="1829"/>
      <c r="E15" s="1829"/>
      <c r="F15" s="1829"/>
      <c r="G15" s="113"/>
      <c r="H15" s="113"/>
    </row>
  </sheetData>
  <sheetProtection formatCells="0" formatColumns="0" formatRows="0" selectLockedCells="1"/>
  <mergeCells count="9">
    <mergeCell ref="F12:H12"/>
    <mergeCell ref="A15:F15"/>
    <mergeCell ref="B2:C2"/>
    <mergeCell ref="A3:H3"/>
    <mergeCell ref="C4:F4"/>
    <mergeCell ref="A5:A6"/>
    <mergeCell ref="B5:B6"/>
    <mergeCell ref="C5:E5"/>
    <mergeCell ref="F5:H5"/>
  </mergeCells>
  <phoneticPr fontId="13" type="noConversion"/>
  <hyperlinks>
    <hyperlink ref="I1" location="預告統計資料發布時間表!A1" display="回發布時間表" xr:uid="{DBFADFA6-EE91-4FD8-9C23-B31468EC4EC6}"/>
  </hyperlinks>
  <printOptions horizontalCentered="1"/>
  <pageMargins left="0.59055118110236227" right="0.59055118110236227" top="0.59055118110236227" bottom="0.59055118110236227" header="0.51181102362204722" footer="0.51181102362204722"/>
  <pageSetup paperSize="9" scale="68" firstPageNumber="0" orientation="landscape"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A9715-F080-471A-AEEF-995F2219CF5C}">
  <sheetPr>
    <tabColor rgb="FFFF3300"/>
    <pageSetUpPr fitToPage="1"/>
  </sheetPr>
  <dimension ref="A1:L16"/>
  <sheetViews>
    <sheetView view="pageLayout" topLeftCell="A4" zoomScaleNormal="75" zoomScaleSheetLayoutView="75" workbookViewId="0">
      <selection activeCell="E9" sqref="E9"/>
    </sheetView>
  </sheetViews>
  <sheetFormatPr defaultColWidth="7.109375" defaultRowHeight="12"/>
  <cols>
    <col min="1" max="1" width="13.109375" style="1468" customWidth="1"/>
    <col min="2" max="8" width="17.6640625" style="1468" customWidth="1"/>
    <col min="9" max="256" width="7.109375" style="1468"/>
    <col min="257" max="257" width="13.109375" style="1468" customWidth="1"/>
    <col min="258" max="264" width="17.6640625" style="1468" customWidth="1"/>
    <col min="265" max="512" width="7.109375" style="1468"/>
    <col min="513" max="513" width="13.109375" style="1468" customWidth="1"/>
    <col min="514" max="520" width="17.6640625" style="1468" customWidth="1"/>
    <col min="521" max="768" width="7.109375" style="1468"/>
    <col min="769" max="769" width="13.109375" style="1468" customWidth="1"/>
    <col min="770" max="776" width="17.6640625" style="1468" customWidth="1"/>
    <col min="777" max="1024" width="7.109375" style="1468"/>
    <col min="1025" max="1025" width="13.109375" style="1468" customWidth="1"/>
    <col min="1026" max="1032" width="17.6640625" style="1468" customWidth="1"/>
    <col min="1033" max="1280" width="7.109375" style="1468"/>
    <col min="1281" max="1281" width="13.109375" style="1468" customWidth="1"/>
    <col min="1282" max="1288" width="17.6640625" style="1468" customWidth="1"/>
    <col min="1289" max="1536" width="7.109375" style="1468"/>
    <col min="1537" max="1537" width="13.109375" style="1468" customWidth="1"/>
    <col min="1538" max="1544" width="17.6640625" style="1468" customWidth="1"/>
    <col min="1545" max="1792" width="7.109375" style="1468"/>
    <col min="1793" max="1793" width="13.109375" style="1468" customWidth="1"/>
    <col min="1794" max="1800" width="17.6640625" style="1468" customWidth="1"/>
    <col min="1801" max="2048" width="7.109375" style="1468"/>
    <col min="2049" max="2049" width="13.109375" style="1468" customWidth="1"/>
    <col min="2050" max="2056" width="17.6640625" style="1468" customWidth="1"/>
    <col min="2057" max="2304" width="7.109375" style="1468"/>
    <col min="2305" max="2305" width="13.109375" style="1468" customWidth="1"/>
    <col min="2306" max="2312" width="17.6640625" style="1468" customWidth="1"/>
    <col min="2313" max="2560" width="7.109375" style="1468"/>
    <col min="2561" max="2561" width="13.109375" style="1468" customWidth="1"/>
    <col min="2562" max="2568" width="17.6640625" style="1468" customWidth="1"/>
    <col min="2569" max="2816" width="7.109375" style="1468"/>
    <col min="2817" max="2817" width="13.109375" style="1468" customWidth="1"/>
    <col min="2818" max="2824" width="17.6640625" style="1468" customWidth="1"/>
    <col min="2825" max="3072" width="7.109375" style="1468"/>
    <col min="3073" max="3073" width="13.109375" style="1468" customWidth="1"/>
    <col min="3074" max="3080" width="17.6640625" style="1468" customWidth="1"/>
    <col min="3081" max="3328" width="7.109375" style="1468"/>
    <col min="3329" max="3329" width="13.109375" style="1468" customWidth="1"/>
    <col min="3330" max="3336" width="17.6640625" style="1468" customWidth="1"/>
    <col min="3337" max="3584" width="7.109375" style="1468"/>
    <col min="3585" max="3585" width="13.109375" style="1468" customWidth="1"/>
    <col min="3586" max="3592" width="17.6640625" style="1468" customWidth="1"/>
    <col min="3593" max="3840" width="7.109375" style="1468"/>
    <col min="3841" max="3841" width="13.109375" style="1468" customWidth="1"/>
    <col min="3842" max="3848" width="17.6640625" style="1468" customWidth="1"/>
    <col min="3849" max="4096" width="7.109375" style="1468"/>
    <col min="4097" max="4097" width="13.109375" style="1468" customWidth="1"/>
    <col min="4098" max="4104" width="17.6640625" style="1468" customWidth="1"/>
    <col min="4105" max="4352" width="7.109375" style="1468"/>
    <col min="4353" max="4353" width="13.109375" style="1468" customWidth="1"/>
    <col min="4354" max="4360" width="17.6640625" style="1468" customWidth="1"/>
    <col min="4361" max="4608" width="7.109375" style="1468"/>
    <col min="4609" max="4609" width="13.109375" style="1468" customWidth="1"/>
    <col min="4610" max="4616" width="17.6640625" style="1468" customWidth="1"/>
    <col min="4617" max="4864" width="7.109375" style="1468"/>
    <col min="4865" max="4865" width="13.109375" style="1468" customWidth="1"/>
    <col min="4866" max="4872" width="17.6640625" style="1468" customWidth="1"/>
    <col min="4873" max="5120" width="7.109375" style="1468"/>
    <col min="5121" max="5121" width="13.109375" style="1468" customWidth="1"/>
    <col min="5122" max="5128" width="17.6640625" style="1468" customWidth="1"/>
    <col min="5129" max="5376" width="7.109375" style="1468"/>
    <col min="5377" max="5377" width="13.109375" style="1468" customWidth="1"/>
    <col min="5378" max="5384" width="17.6640625" style="1468" customWidth="1"/>
    <col min="5385" max="5632" width="7.109375" style="1468"/>
    <col min="5633" max="5633" width="13.109375" style="1468" customWidth="1"/>
    <col min="5634" max="5640" width="17.6640625" style="1468" customWidth="1"/>
    <col min="5641" max="5888" width="7.109375" style="1468"/>
    <col min="5889" max="5889" width="13.109375" style="1468" customWidth="1"/>
    <col min="5890" max="5896" width="17.6640625" style="1468" customWidth="1"/>
    <col min="5897" max="6144" width="7.109375" style="1468"/>
    <col min="6145" max="6145" width="13.109375" style="1468" customWidth="1"/>
    <col min="6146" max="6152" width="17.6640625" style="1468" customWidth="1"/>
    <col min="6153" max="6400" width="7.109375" style="1468"/>
    <col min="6401" max="6401" width="13.109375" style="1468" customWidth="1"/>
    <col min="6402" max="6408" width="17.6640625" style="1468" customWidth="1"/>
    <col min="6409" max="6656" width="7.109375" style="1468"/>
    <col min="6657" max="6657" width="13.109375" style="1468" customWidth="1"/>
    <col min="6658" max="6664" width="17.6640625" style="1468" customWidth="1"/>
    <col min="6665" max="6912" width="7.109375" style="1468"/>
    <col min="6913" max="6913" width="13.109375" style="1468" customWidth="1"/>
    <col min="6914" max="6920" width="17.6640625" style="1468" customWidth="1"/>
    <col min="6921" max="7168" width="7.109375" style="1468"/>
    <col min="7169" max="7169" width="13.109375" style="1468" customWidth="1"/>
    <col min="7170" max="7176" width="17.6640625" style="1468" customWidth="1"/>
    <col min="7177" max="7424" width="7.109375" style="1468"/>
    <col min="7425" max="7425" width="13.109375" style="1468" customWidth="1"/>
    <col min="7426" max="7432" width="17.6640625" style="1468" customWidth="1"/>
    <col min="7433" max="7680" width="7.109375" style="1468"/>
    <col min="7681" max="7681" width="13.109375" style="1468" customWidth="1"/>
    <col min="7682" max="7688" width="17.6640625" style="1468" customWidth="1"/>
    <col min="7689" max="7936" width="7.109375" style="1468"/>
    <col min="7937" max="7937" width="13.109375" style="1468" customWidth="1"/>
    <col min="7938" max="7944" width="17.6640625" style="1468" customWidth="1"/>
    <col min="7945" max="8192" width="7.109375" style="1468"/>
    <col min="8193" max="8193" width="13.109375" style="1468" customWidth="1"/>
    <col min="8194" max="8200" width="17.6640625" style="1468" customWidth="1"/>
    <col min="8201" max="8448" width="7.109375" style="1468"/>
    <col min="8449" max="8449" width="13.109375" style="1468" customWidth="1"/>
    <col min="8450" max="8456" width="17.6640625" style="1468" customWidth="1"/>
    <col min="8457" max="8704" width="7.109375" style="1468"/>
    <col min="8705" max="8705" width="13.109375" style="1468" customWidth="1"/>
    <col min="8706" max="8712" width="17.6640625" style="1468" customWidth="1"/>
    <col min="8713" max="8960" width="7.109375" style="1468"/>
    <col min="8961" max="8961" width="13.109375" style="1468" customWidth="1"/>
    <col min="8962" max="8968" width="17.6640625" style="1468" customWidth="1"/>
    <col min="8969" max="9216" width="7.109375" style="1468"/>
    <col min="9217" max="9217" width="13.109375" style="1468" customWidth="1"/>
    <col min="9218" max="9224" width="17.6640625" style="1468" customWidth="1"/>
    <col min="9225" max="9472" width="7.109375" style="1468"/>
    <col min="9473" max="9473" width="13.109375" style="1468" customWidth="1"/>
    <col min="9474" max="9480" width="17.6640625" style="1468" customWidth="1"/>
    <col min="9481" max="9728" width="7.109375" style="1468"/>
    <col min="9729" max="9729" width="13.109375" style="1468" customWidth="1"/>
    <col min="9730" max="9736" width="17.6640625" style="1468" customWidth="1"/>
    <col min="9737" max="9984" width="7.109375" style="1468"/>
    <col min="9985" max="9985" width="13.109375" style="1468" customWidth="1"/>
    <col min="9986" max="9992" width="17.6640625" style="1468" customWidth="1"/>
    <col min="9993" max="10240" width="7.109375" style="1468"/>
    <col min="10241" max="10241" width="13.109375" style="1468" customWidth="1"/>
    <col min="10242" max="10248" width="17.6640625" style="1468" customWidth="1"/>
    <col min="10249" max="10496" width="7.109375" style="1468"/>
    <col min="10497" max="10497" width="13.109375" style="1468" customWidth="1"/>
    <col min="10498" max="10504" width="17.6640625" style="1468" customWidth="1"/>
    <col min="10505" max="10752" width="7.109375" style="1468"/>
    <col min="10753" max="10753" width="13.109375" style="1468" customWidth="1"/>
    <col min="10754" max="10760" width="17.6640625" style="1468" customWidth="1"/>
    <col min="10761" max="11008" width="7.109375" style="1468"/>
    <col min="11009" max="11009" width="13.109375" style="1468" customWidth="1"/>
    <col min="11010" max="11016" width="17.6640625" style="1468" customWidth="1"/>
    <col min="11017" max="11264" width="7.109375" style="1468"/>
    <col min="11265" max="11265" width="13.109375" style="1468" customWidth="1"/>
    <col min="11266" max="11272" width="17.6640625" style="1468" customWidth="1"/>
    <col min="11273" max="11520" width="7.109375" style="1468"/>
    <col min="11521" max="11521" width="13.109375" style="1468" customWidth="1"/>
    <col min="11522" max="11528" width="17.6640625" style="1468" customWidth="1"/>
    <col min="11529" max="11776" width="7.109375" style="1468"/>
    <col min="11777" max="11777" width="13.109375" style="1468" customWidth="1"/>
    <col min="11778" max="11784" width="17.6640625" style="1468" customWidth="1"/>
    <col min="11785" max="12032" width="7.109375" style="1468"/>
    <col min="12033" max="12033" width="13.109375" style="1468" customWidth="1"/>
    <col min="12034" max="12040" width="17.6640625" style="1468" customWidth="1"/>
    <col min="12041" max="12288" width="7.109375" style="1468"/>
    <col min="12289" max="12289" width="13.109375" style="1468" customWidth="1"/>
    <col min="12290" max="12296" width="17.6640625" style="1468" customWidth="1"/>
    <col min="12297" max="12544" width="7.109375" style="1468"/>
    <col min="12545" max="12545" width="13.109375" style="1468" customWidth="1"/>
    <col min="12546" max="12552" width="17.6640625" style="1468" customWidth="1"/>
    <col min="12553" max="12800" width="7.109375" style="1468"/>
    <col min="12801" max="12801" width="13.109375" style="1468" customWidth="1"/>
    <col min="12802" max="12808" width="17.6640625" style="1468" customWidth="1"/>
    <col min="12809" max="13056" width="7.109375" style="1468"/>
    <col min="13057" max="13057" width="13.109375" style="1468" customWidth="1"/>
    <col min="13058" max="13064" width="17.6640625" style="1468" customWidth="1"/>
    <col min="13065" max="13312" width="7.109375" style="1468"/>
    <col min="13313" max="13313" width="13.109375" style="1468" customWidth="1"/>
    <col min="13314" max="13320" width="17.6640625" style="1468" customWidth="1"/>
    <col min="13321" max="13568" width="7.109375" style="1468"/>
    <col min="13569" max="13569" width="13.109375" style="1468" customWidth="1"/>
    <col min="13570" max="13576" width="17.6640625" style="1468" customWidth="1"/>
    <col min="13577" max="13824" width="7.109375" style="1468"/>
    <col min="13825" max="13825" width="13.109375" style="1468" customWidth="1"/>
    <col min="13826" max="13832" width="17.6640625" style="1468" customWidth="1"/>
    <col min="13833" max="14080" width="7.109375" style="1468"/>
    <col min="14081" max="14081" width="13.109375" style="1468" customWidth="1"/>
    <col min="14082" max="14088" width="17.6640625" style="1468" customWidth="1"/>
    <col min="14089" max="14336" width="7.109375" style="1468"/>
    <col min="14337" max="14337" width="13.109375" style="1468" customWidth="1"/>
    <col min="14338" max="14344" width="17.6640625" style="1468" customWidth="1"/>
    <col min="14345" max="14592" width="7.109375" style="1468"/>
    <col min="14593" max="14593" width="13.109375" style="1468" customWidth="1"/>
    <col min="14594" max="14600" width="17.6640625" style="1468" customWidth="1"/>
    <col min="14601" max="14848" width="7.109375" style="1468"/>
    <col min="14849" max="14849" width="13.109375" style="1468" customWidth="1"/>
    <col min="14850" max="14856" width="17.6640625" style="1468" customWidth="1"/>
    <col min="14857" max="15104" width="7.109375" style="1468"/>
    <col min="15105" max="15105" width="13.109375" style="1468" customWidth="1"/>
    <col min="15106" max="15112" width="17.6640625" style="1468" customWidth="1"/>
    <col min="15113" max="15360" width="7.109375" style="1468"/>
    <col min="15361" max="15361" width="13.109375" style="1468" customWidth="1"/>
    <col min="15362" max="15368" width="17.6640625" style="1468" customWidth="1"/>
    <col min="15369" max="15616" width="7.109375" style="1468"/>
    <col min="15617" max="15617" width="13.109375" style="1468" customWidth="1"/>
    <col min="15618" max="15624" width="17.6640625" style="1468" customWidth="1"/>
    <col min="15625" max="15872" width="7.109375" style="1468"/>
    <col min="15873" max="15873" width="13.109375" style="1468" customWidth="1"/>
    <col min="15874" max="15880" width="17.6640625" style="1468" customWidth="1"/>
    <col min="15881" max="16128" width="7.109375" style="1468"/>
    <col min="16129" max="16129" width="13.109375" style="1468" customWidth="1"/>
    <col min="16130" max="16136" width="17.6640625" style="1468" customWidth="1"/>
    <col min="16137" max="16384" width="7.109375" style="1468"/>
  </cols>
  <sheetData>
    <row r="1" spans="1:12" ht="34.200000000000003" customHeight="1" thickBot="1">
      <c r="A1" s="1458" t="s">
        <v>1088</v>
      </c>
      <c r="B1" s="1459"/>
      <c r="C1" s="1461"/>
      <c r="D1" s="1461"/>
      <c r="E1" s="1462"/>
      <c r="F1" s="1458" t="s">
        <v>871</v>
      </c>
      <c r="G1" s="1923" t="s">
        <v>2373</v>
      </c>
      <c r="H1" s="1924"/>
      <c r="I1" s="147" t="s">
        <v>873</v>
      </c>
      <c r="J1" s="1463"/>
      <c r="K1" s="1463"/>
      <c r="L1" s="1463"/>
    </row>
    <row r="2" spans="1:12" ht="18" customHeight="1" thickBot="1">
      <c r="A2" s="1458" t="s">
        <v>2374</v>
      </c>
      <c r="B2" s="1474" t="s">
        <v>2375</v>
      </c>
      <c r="C2" s="1466"/>
      <c r="D2" s="1466"/>
      <c r="E2" s="1467"/>
      <c r="F2" s="1458" t="s">
        <v>1156</v>
      </c>
      <c r="G2" s="1925" t="s">
        <v>2416</v>
      </c>
      <c r="H2" s="1924"/>
      <c r="I2" s="1463"/>
      <c r="J2" s="1463"/>
      <c r="K2" s="1463"/>
      <c r="L2" s="1463"/>
    </row>
    <row r="3" spans="1:12" ht="54" customHeight="1">
      <c r="A3" s="1919" t="s">
        <v>2417</v>
      </c>
      <c r="B3" s="1920"/>
      <c r="C3" s="1920"/>
      <c r="D3" s="1920"/>
      <c r="E3" s="1920"/>
      <c r="F3" s="1920"/>
      <c r="G3" s="1920"/>
      <c r="H3" s="1920"/>
      <c r="I3" s="1463"/>
      <c r="J3" s="1463"/>
      <c r="K3" s="1463"/>
      <c r="L3" s="1463"/>
    </row>
    <row r="4" spans="1:12" ht="24" customHeight="1" thickBot="1">
      <c r="A4" s="1909" t="s">
        <v>2438</v>
      </c>
      <c r="B4" s="1909"/>
      <c r="C4" s="1909"/>
      <c r="D4" s="1909"/>
      <c r="E4" s="1909"/>
      <c r="F4" s="1909"/>
      <c r="G4" s="1909"/>
      <c r="H4" s="1909"/>
      <c r="I4" s="1463"/>
      <c r="J4" s="1463"/>
      <c r="K4" s="1463"/>
      <c r="L4" s="1477"/>
    </row>
    <row r="5" spans="1:12" s="1470" customFormat="1" ht="21.9" customHeight="1">
      <c r="A5" s="1910" t="s">
        <v>1189</v>
      </c>
      <c r="B5" s="1912" t="s">
        <v>1024</v>
      </c>
      <c r="C5" s="1914" t="s">
        <v>2418</v>
      </c>
      <c r="D5" s="1914"/>
      <c r="E5" s="1914"/>
      <c r="F5" s="1914" t="s">
        <v>2419</v>
      </c>
      <c r="G5" s="1914"/>
      <c r="H5" s="1915"/>
      <c r="I5" s="1469"/>
      <c r="J5" s="1469"/>
      <c r="K5" s="1469"/>
      <c r="L5" s="1469"/>
    </row>
    <row r="6" spans="1:12" s="1470" customFormat="1" ht="21.9" customHeight="1" thickBot="1">
      <c r="A6" s="1911"/>
      <c r="B6" s="1913"/>
      <c r="C6" s="1471" t="s">
        <v>1032</v>
      </c>
      <c r="D6" s="1471" t="s">
        <v>1098</v>
      </c>
      <c r="E6" s="1471" t="s">
        <v>1099</v>
      </c>
      <c r="F6" s="1471" t="s">
        <v>1032</v>
      </c>
      <c r="G6" s="1471" t="s">
        <v>1098</v>
      </c>
      <c r="H6" s="1544" t="s">
        <v>1099</v>
      </c>
      <c r="I6" s="1469"/>
      <c r="J6" s="1469"/>
      <c r="K6" s="1469"/>
      <c r="L6" s="1469"/>
    </row>
    <row r="7" spans="1:12" s="1473" customFormat="1" ht="59.4" customHeight="1">
      <c r="A7" s="1545" t="s">
        <v>1024</v>
      </c>
      <c r="B7" s="1548">
        <f>C7+F7</f>
        <v>0</v>
      </c>
      <c r="C7" s="1548">
        <f>SUM(D7:E7)</f>
        <v>0</v>
      </c>
      <c r="D7" s="1548">
        <f>D8+D9</f>
        <v>0</v>
      </c>
      <c r="E7" s="1548">
        <f>E8+E9</f>
        <v>0</v>
      </c>
      <c r="F7" s="1548">
        <f>SUM(G7:H7)</f>
        <v>0</v>
      </c>
      <c r="G7" s="1548">
        <f>G8+G9</f>
        <v>0</v>
      </c>
      <c r="H7" s="1577">
        <f>H8+H9</f>
        <v>0</v>
      </c>
      <c r="I7" s="1472"/>
      <c r="J7" s="1472"/>
      <c r="K7" s="1472"/>
      <c r="L7" s="1472"/>
    </row>
    <row r="8" spans="1:12" s="1473" customFormat="1" ht="59.4" customHeight="1">
      <c r="A8" s="1546" t="s">
        <v>1104</v>
      </c>
      <c r="B8" s="1551">
        <f t="shared" ref="B8:B9" si="0">C8+F8</f>
        <v>0</v>
      </c>
      <c r="C8" s="1551">
        <f t="shared" ref="C8:C9" si="1">SUM(D8:E8)</f>
        <v>0</v>
      </c>
      <c r="D8" s="1538">
        <v>0</v>
      </c>
      <c r="E8" s="1538">
        <v>0</v>
      </c>
      <c r="F8" s="1551">
        <f t="shared" ref="F8:F9" si="2">SUM(G8:H8)</f>
        <v>0</v>
      </c>
      <c r="G8" s="1538">
        <v>0</v>
      </c>
      <c r="H8" s="1539">
        <v>0</v>
      </c>
      <c r="I8" s="1472"/>
      <c r="J8" s="1472"/>
      <c r="K8" s="1472"/>
      <c r="L8" s="1472"/>
    </row>
    <row r="9" spans="1:12" s="1473" customFormat="1" ht="59.4" customHeight="1" thickBot="1">
      <c r="A9" s="1547" t="s">
        <v>1105</v>
      </c>
      <c r="B9" s="1552">
        <f t="shared" si="0"/>
        <v>0</v>
      </c>
      <c r="C9" s="1552">
        <f t="shared" si="1"/>
        <v>0</v>
      </c>
      <c r="D9" s="1542">
        <v>0</v>
      </c>
      <c r="E9" s="1542">
        <v>0</v>
      </c>
      <c r="F9" s="1552">
        <f t="shared" si="2"/>
        <v>0</v>
      </c>
      <c r="G9" s="1542">
        <v>0</v>
      </c>
      <c r="H9" s="1543">
        <v>0</v>
      </c>
      <c r="I9" s="1472"/>
      <c r="J9" s="1472"/>
      <c r="K9" s="1472"/>
      <c r="L9" s="1472"/>
    </row>
    <row r="10" spans="1:12" ht="16.2">
      <c r="A10" s="173" t="s">
        <v>966</v>
      </c>
      <c r="B10" s="265" t="s">
        <v>967</v>
      </c>
      <c r="D10" s="173" t="s">
        <v>1008</v>
      </c>
      <c r="F10" s="1441" t="s">
        <v>968</v>
      </c>
      <c r="H10" s="1442"/>
      <c r="I10" s="1463"/>
      <c r="J10" s="1463"/>
      <c r="K10" s="1463"/>
      <c r="L10" s="1463"/>
    </row>
    <row r="11" spans="1:12" ht="16.2">
      <c r="A11" s="174"/>
      <c r="B11" s="174"/>
      <c r="C11" s="1435"/>
      <c r="D11" s="174" t="s">
        <v>1009</v>
      </c>
      <c r="F11" s="174"/>
      <c r="G11" s="174"/>
      <c r="H11" s="265"/>
      <c r="I11" s="1463"/>
      <c r="J11" s="1463"/>
      <c r="K11" s="1463"/>
      <c r="L11" s="1463"/>
    </row>
    <row r="12" spans="1:12" ht="16.2">
      <c r="A12" s="173"/>
      <c r="B12" s="174"/>
      <c r="C12" s="1435"/>
      <c r="D12" s="1435"/>
      <c r="E12" s="1435"/>
      <c r="F12" s="174"/>
      <c r="H12" s="1437" t="s">
        <v>2432</v>
      </c>
      <c r="I12" s="1463"/>
      <c r="J12" s="1463"/>
      <c r="K12" s="1463"/>
      <c r="L12" s="1463"/>
    </row>
    <row r="13" spans="1:12" ht="16.2">
      <c r="A13" s="174" t="s">
        <v>2396</v>
      </c>
      <c r="B13" s="174"/>
      <c r="C13" s="174"/>
      <c r="D13" s="1435"/>
      <c r="E13" s="1435"/>
      <c r="F13" s="1435"/>
      <c r="G13" s="174"/>
      <c r="H13" s="174"/>
      <c r="I13" s="1463"/>
      <c r="J13" s="1463"/>
      <c r="K13" s="1463"/>
      <c r="L13" s="1463"/>
    </row>
    <row r="14" spans="1:12" ht="16.2">
      <c r="A14" s="1833" t="s">
        <v>2391</v>
      </c>
      <c r="B14" s="1833"/>
      <c r="C14" s="1833"/>
      <c r="D14" s="1833"/>
      <c r="E14" s="1833"/>
      <c r="F14" s="1833"/>
      <c r="G14" s="1833"/>
      <c r="H14" s="1833"/>
      <c r="I14" s="1833"/>
      <c r="J14" s="1833"/>
      <c r="K14" s="1833"/>
      <c r="L14" s="1833"/>
    </row>
    <row r="15" spans="1:12" ht="16.2">
      <c r="A15" s="1834" t="s">
        <v>2412</v>
      </c>
      <c r="B15" s="1834"/>
      <c r="C15" s="1834"/>
      <c r="D15" s="1834"/>
      <c r="E15" s="1834"/>
      <c r="F15" s="1834"/>
      <c r="G15" s="1834"/>
      <c r="H15" s="1834"/>
      <c r="I15" s="1463"/>
      <c r="J15" s="1463"/>
      <c r="K15" s="1463"/>
      <c r="L15" s="1463"/>
    </row>
    <row r="16" spans="1:12" ht="12.6">
      <c r="G16" s="1476"/>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823E3A8B-5806-4F87-A0B4-E719F095380E}"/>
  </hyperlinks>
  <printOptions horizontalCentered="1"/>
  <pageMargins left="0.74803149606299213" right="0" top="1.1023622047244095" bottom="0.59055118110236227" header="0.31496062992125984" footer="0.31496062992125984"/>
  <pageSetup paperSize="9" scale="82" orientation="landscape" horizontalDpi="1200"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E1BF7-10DF-4E65-87B1-CBFDB4B282F2}">
  <sheetPr>
    <tabColor rgb="FFFF3300"/>
    <pageSetUpPr fitToPage="1"/>
  </sheetPr>
  <dimension ref="A1:L16"/>
  <sheetViews>
    <sheetView view="pageLayout" topLeftCell="A4" zoomScaleNormal="75" zoomScaleSheetLayoutView="75" workbookViewId="0">
      <selection activeCell="E8" sqref="E8"/>
    </sheetView>
  </sheetViews>
  <sheetFormatPr defaultColWidth="7.109375" defaultRowHeight="12"/>
  <cols>
    <col min="1" max="1" width="13.109375" style="1468" customWidth="1"/>
    <col min="2" max="8" width="17.6640625" style="1468" customWidth="1"/>
    <col min="9" max="256" width="7.109375" style="1468"/>
    <col min="257" max="257" width="13.109375" style="1468" customWidth="1"/>
    <col min="258" max="264" width="17.6640625" style="1468" customWidth="1"/>
    <col min="265" max="512" width="7.109375" style="1468"/>
    <col min="513" max="513" width="13.109375" style="1468" customWidth="1"/>
    <col min="514" max="520" width="17.6640625" style="1468" customWidth="1"/>
    <col min="521" max="768" width="7.109375" style="1468"/>
    <col min="769" max="769" width="13.109375" style="1468" customWidth="1"/>
    <col min="770" max="776" width="17.6640625" style="1468" customWidth="1"/>
    <col min="777" max="1024" width="7.109375" style="1468"/>
    <col min="1025" max="1025" width="13.109375" style="1468" customWidth="1"/>
    <col min="1026" max="1032" width="17.6640625" style="1468" customWidth="1"/>
    <col min="1033" max="1280" width="7.109375" style="1468"/>
    <col min="1281" max="1281" width="13.109375" style="1468" customWidth="1"/>
    <col min="1282" max="1288" width="17.6640625" style="1468" customWidth="1"/>
    <col min="1289" max="1536" width="7.109375" style="1468"/>
    <col min="1537" max="1537" width="13.109375" style="1468" customWidth="1"/>
    <col min="1538" max="1544" width="17.6640625" style="1468" customWidth="1"/>
    <col min="1545" max="1792" width="7.109375" style="1468"/>
    <col min="1793" max="1793" width="13.109375" style="1468" customWidth="1"/>
    <col min="1794" max="1800" width="17.6640625" style="1468" customWidth="1"/>
    <col min="1801" max="2048" width="7.109375" style="1468"/>
    <col min="2049" max="2049" width="13.109375" style="1468" customWidth="1"/>
    <col min="2050" max="2056" width="17.6640625" style="1468" customWidth="1"/>
    <col min="2057" max="2304" width="7.109375" style="1468"/>
    <col min="2305" max="2305" width="13.109375" style="1468" customWidth="1"/>
    <col min="2306" max="2312" width="17.6640625" style="1468" customWidth="1"/>
    <col min="2313" max="2560" width="7.109375" style="1468"/>
    <col min="2561" max="2561" width="13.109375" style="1468" customWidth="1"/>
    <col min="2562" max="2568" width="17.6640625" style="1468" customWidth="1"/>
    <col min="2569" max="2816" width="7.109375" style="1468"/>
    <col min="2817" max="2817" width="13.109375" style="1468" customWidth="1"/>
    <col min="2818" max="2824" width="17.6640625" style="1468" customWidth="1"/>
    <col min="2825" max="3072" width="7.109375" style="1468"/>
    <col min="3073" max="3073" width="13.109375" style="1468" customWidth="1"/>
    <col min="3074" max="3080" width="17.6640625" style="1468" customWidth="1"/>
    <col min="3081" max="3328" width="7.109375" style="1468"/>
    <col min="3329" max="3329" width="13.109375" style="1468" customWidth="1"/>
    <col min="3330" max="3336" width="17.6640625" style="1468" customWidth="1"/>
    <col min="3337" max="3584" width="7.109375" style="1468"/>
    <col min="3585" max="3585" width="13.109375" style="1468" customWidth="1"/>
    <col min="3586" max="3592" width="17.6640625" style="1468" customWidth="1"/>
    <col min="3593" max="3840" width="7.109375" style="1468"/>
    <col min="3841" max="3841" width="13.109375" style="1468" customWidth="1"/>
    <col min="3842" max="3848" width="17.6640625" style="1468" customWidth="1"/>
    <col min="3849" max="4096" width="7.109375" style="1468"/>
    <col min="4097" max="4097" width="13.109375" style="1468" customWidth="1"/>
    <col min="4098" max="4104" width="17.6640625" style="1468" customWidth="1"/>
    <col min="4105" max="4352" width="7.109375" style="1468"/>
    <col min="4353" max="4353" width="13.109375" style="1468" customWidth="1"/>
    <col min="4354" max="4360" width="17.6640625" style="1468" customWidth="1"/>
    <col min="4361" max="4608" width="7.109375" style="1468"/>
    <col min="4609" max="4609" width="13.109375" style="1468" customWidth="1"/>
    <col min="4610" max="4616" width="17.6640625" style="1468" customWidth="1"/>
    <col min="4617" max="4864" width="7.109375" style="1468"/>
    <col min="4865" max="4865" width="13.109375" style="1468" customWidth="1"/>
    <col min="4866" max="4872" width="17.6640625" style="1468" customWidth="1"/>
    <col min="4873" max="5120" width="7.109375" style="1468"/>
    <col min="5121" max="5121" width="13.109375" style="1468" customWidth="1"/>
    <col min="5122" max="5128" width="17.6640625" style="1468" customWidth="1"/>
    <col min="5129" max="5376" width="7.109375" style="1468"/>
    <col min="5377" max="5377" width="13.109375" style="1468" customWidth="1"/>
    <col min="5378" max="5384" width="17.6640625" style="1468" customWidth="1"/>
    <col min="5385" max="5632" width="7.109375" style="1468"/>
    <col min="5633" max="5633" width="13.109375" style="1468" customWidth="1"/>
    <col min="5634" max="5640" width="17.6640625" style="1468" customWidth="1"/>
    <col min="5641" max="5888" width="7.109375" style="1468"/>
    <col min="5889" max="5889" width="13.109375" style="1468" customWidth="1"/>
    <col min="5890" max="5896" width="17.6640625" style="1468" customWidth="1"/>
    <col min="5897" max="6144" width="7.109375" style="1468"/>
    <col min="6145" max="6145" width="13.109375" style="1468" customWidth="1"/>
    <col min="6146" max="6152" width="17.6640625" style="1468" customWidth="1"/>
    <col min="6153" max="6400" width="7.109375" style="1468"/>
    <col min="6401" max="6401" width="13.109375" style="1468" customWidth="1"/>
    <col min="6402" max="6408" width="17.6640625" style="1468" customWidth="1"/>
    <col min="6409" max="6656" width="7.109375" style="1468"/>
    <col min="6657" max="6657" width="13.109375" style="1468" customWidth="1"/>
    <col min="6658" max="6664" width="17.6640625" style="1468" customWidth="1"/>
    <col min="6665" max="6912" width="7.109375" style="1468"/>
    <col min="6913" max="6913" width="13.109375" style="1468" customWidth="1"/>
    <col min="6914" max="6920" width="17.6640625" style="1468" customWidth="1"/>
    <col min="6921" max="7168" width="7.109375" style="1468"/>
    <col min="7169" max="7169" width="13.109375" style="1468" customWidth="1"/>
    <col min="7170" max="7176" width="17.6640625" style="1468" customWidth="1"/>
    <col min="7177" max="7424" width="7.109375" style="1468"/>
    <col min="7425" max="7425" width="13.109375" style="1468" customWidth="1"/>
    <col min="7426" max="7432" width="17.6640625" style="1468" customWidth="1"/>
    <col min="7433" max="7680" width="7.109375" style="1468"/>
    <col min="7681" max="7681" width="13.109375" style="1468" customWidth="1"/>
    <col min="7682" max="7688" width="17.6640625" style="1468" customWidth="1"/>
    <col min="7689" max="7936" width="7.109375" style="1468"/>
    <col min="7937" max="7937" width="13.109375" style="1468" customWidth="1"/>
    <col min="7938" max="7944" width="17.6640625" style="1468" customWidth="1"/>
    <col min="7945" max="8192" width="7.109375" style="1468"/>
    <col min="8193" max="8193" width="13.109375" style="1468" customWidth="1"/>
    <col min="8194" max="8200" width="17.6640625" style="1468" customWidth="1"/>
    <col min="8201" max="8448" width="7.109375" style="1468"/>
    <col min="8449" max="8449" width="13.109375" style="1468" customWidth="1"/>
    <col min="8450" max="8456" width="17.6640625" style="1468" customWidth="1"/>
    <col min="8457" max="8704" width="7.109375" style="1468"/>
    <col min="8705" max="8705" width="13.109375" style="1468" customWidth="1"/>
    <col min="8706" max="8712" width="17.6640625" style="1468" customWidth="1"/>
    <col min="8713" max="8960" width="7.109375" style="1468"/>
    <col min="8961" max="8961" width="13.109375" style="1468" customWidth="1"/>
    <col min="8962" max="8968" width="17.6640625" style="1468" customWidth="1"/>
    <col min="8969" max="9216" width="7.109375" style="1468"/>
    <col min="9217" max="9217" width="13.109375" style="1468" customWidth="1"/>
    <col min="9218" max="9224" width="17.6640625" style="1468" customWidth="1"/>
    <col min="9225" max="9472" width="7.109375" style="1468"/>
    <col min="9473" max="9473" width="13.109375" style="1468" customWidth="1"/>
    <col min="9474" max="9480" width="17.6640625" style="1468" customWidth="1"/>
    <col min="9481" max="9728" width="7.109375" style="1468"/>
    <col min="9729" max="9729" width="13.109375" style="1468" customWidth="1"/>
    <col min="9730" max="9736" width="17.6640625" style="1468" customWidth="1"/>
    <col min="9737" max="9984" width="7.109375" style="1468"/>
    <col min="9985" max="9985" width="13.109375" style="1468" customWidth="1"/>
    <col min="9986" max="9992" width="17.6640625" style="1468" customWidth="1"/>
    <col min="9993" max="10240" width="7.109375" style="1468"/>
    <col min="10241" max="10241" width="13.109375" style="1468" customWidth="1"/>
    <col min="10242" max="10248" width="17.6640625" style="1468" customWidth="1"/>
    <col min="10249" max="10496" width="7.109375" style="1468"/>
    <col min="10497" max="10497" width="13.109375" style="1468" customWidth="1"/>
    <col min="10498" max="10504" width="17.6640625" style="1468" customWidth="1"/>
    <col min="10505" max="10752" width="7.109375" style="1468"/>
    <col min="10753" max="10753" width="13.109375" style="1468" customWidth="1"/>
    <col min="10754" max="10760" width="17.6640625" style="1468" customWidth="1"/>
    <col min="10761" max="11008" width="7.109375" style="1468"/>
    <col min="11009" max="11009" width="13.109375" style="1468" customWidth="1"/>
    <col min="11010" max="11016" width="17.6640625" style="1468" customWidth="1"/>
    <col min="11017" max="11264" width="7.109375" style="1468"/>
    <col min="11265" max="11265" width="13.109375" style="1468" customWidth="1"/>
    <col min="11266" max="11272" width="17.6640625" style="1468" customWidth="1"/>
    <col min="11273" max="11520" width="7.109375" style="1468"/>
    <col min="11521" max="11521" width="13.109375" style="1468" customWidth="1"/>
    <col min="11522" max="11528" width="17.6640625" style="1468" customWidth="1"/>
    <col min="11529" max="11776" width="7.109375" style="1468"/>
    <col min="11777" max="11777" width="13.109375" style="1468" customWidth="1"/>
    <col min="11778" max="11784" width="17.6640625" style="1468" customWidth="1"/>
    <col min="11785" max="12032" width="7.109375" style="1468"/>
    <col min="12033" max="12033" width="13.109375" style="1468" customWidth="1"/>
    <col min="12034" max="12040" width="17.6640625" style="1468" customWidth="1"/>
    <col min="12041" max="12288" width="7.109375" style="1468"/>
    <col min="12289" max="12289" width="13.109375" style="1468" customWidth="1"/>
    <col min="12290" max="12296" width="17.6640625" style="1468" customWidth="1"/>
    <col min="12297" max="12544" width="7.109375" style="1468"/>
    <col min="12545" max="12545" width="13.109375" style="1468" customWidth="1"/>
    <col min="12546" max="12552" width="17.6640625" style="1468" customWidth="1"/>
    <col min="12553" max="12800" width="7.109375" style="1468"/>
    <col min="12801" max="12801" width="13.109375" style="1468" customWidth="1"/>
    <col min="12802" max="12808" width="17.6640625" style="1468" customWidth="1"/>
    <col min="12809" max="13056" width="7.109375" style="1468"/>
    <col min="13057" max="13057" width="13.109375" style="1468" customWidth="1"/>
    <col min="13058" max="13064" width="17.6640625" style="1468" customWidth="1"/>
    <col min="13065" max="13312" width="7.109375" style="1468"/>
    <col min="13313" max="13313" width="13.109375" style="1468" customWidth="1"/>
    <col min="13314" max="13320" width="17.6640625" style="1468" customWidth="1"/>
    <col min="13321" max="13568" width="7.109375" style="1468"/>
    <col min="13569" max="13569" width="13.109375" style="1468" customWidth="1"/>
    <col min="13570" max="13576" width="17.6640625" style="1468" customWidth="1"/>
    <col min="13577" max="13824" width="7.109375" style="1468"/>
    <col min="13825" max="13825" width="13.109375" style="1468" customWidth="1"/>
    <col min="13826" max="13832" width="17.6640625" style="1468" customWidth="1"/>
    <col min="13833" max="14080" width="7.109375" style="1468"/>
    <col min="14081" max="14081" width="13.109375" style="1468" customWidth="1"/>
    <col min="14082" max="14088" width="17.6640625" style="1468" customWidth="1"/>
    <col min="14089" max="14336" width="7.109375" style="1468"/>
    <col min="14337" max="14337" width="13.109375" style="1468" customWidth="1"/>
    <col min="14338" max="14344" width="17.6640625" style="1468" customWidth="1"/>
    <col min="14345" max="14592" width="7.109375" style="1468"/>
    <col min="14593" max="14593" width="13.109375" style="1468" customWidth="1"/>
    <col min="14594" max="14600" width="17.6640625" style="1468" customWidth="1"/>
    <col min="14601" max="14848" width="7.109375" style="1468"/>
    <col min="14849" max="14849" width="13.109375" style="1468" customWidth="1"/>
    <col min="14850" max="14856" width="17.6640625" style="1468" customWidth="1"/>
    <col min="14857" max="15104" width="7.109375" style="1468"/>
    <col min="15105" max="15105" width="13.109375" style="1468" customWidth="1"/>
    <col min="15106" max="15112" width="17.6640625" style="1468" customWidth="1"/>
    <col min="15113" max="15360" width="7.109375" style="1468"/>
    <col min="15361" max="15361" width="13.109375" style="1468" customWidth="1"/>
    <col min="15362" max="15368" width="17.6640625" style="1468" customWidth="1"/>
    <col min="15369" max="15616" width="7.109375" style="1468"/>
    <col min="15617" max="15617" width="13.109375" style="1468" customWidth="1"/>
    <col min="15618" max="15624" width="17.6640625" style="1468" customWidth="1"/>
    <col min="15625" max="15872" width="7.109375" style="1468"/>
    <col min="15873" max="15873" width="13.109375" style="1468" customWidth="1"/>
    <col min="15874" max="15880" width="17.6640625" style="1468" customWidth="1"/>
    <col min="15881" max="16128" width="7.109375" style="1468"/>
    <col min="16129" max="16129" width="13.109375" style="1468" customWidth="1"/>
    <col min="16130" max="16136" width="17.6640625" style="1468" customWidth="1"/>
    <col min="16137" max="16384" width="7.109375" style="1468"/>
  </cols>
  <sheetData>
    <row r="1" spans="1:12" ht="34.200000000000003" customHeight="1" thickBot="1">
      <c r="A1" s="1458" t="s">
        <v>1088</v>
      </c>
      <c r="B1" s="1459"/>
      <c r="C1" s="1461"/>
      <c r="D1" s="1461"/>
      <c r="E1" s="1462"/>
      <c r="F1" s="1458" t="s">
        <v>871</v>
      </c>
      <c r="G1" s="1923" t="s">
        <v>2373</v>
      </c>
      <c r="H1" s="1924"/>
      <c r="I1" s="147" t="s">
        <v>873</v>
      </c>
      <c r="J1" s="1463"/>
      <c r="K1" s="1463"/>
      <c r="L1" s="1463"/>
    </row>
    <row r="2" spans="1:12" ht="18" customHeight="1" thickBot="1">
      <c r="A2" s="1458" t="s">
        <v>2374</v>
      </c>
      <c r="B2" s="1474" t="s">
        <v>2375</v>
      </c>
      <c r="C2" s="1466"/>
      <c r="D2" s="1466"/>
      <c r="E2" s="1467"/>
      <c r="F2" s="1458" t="s">
        <v>1156</v>
      </c>
      <c r="G2" s="1925" t="s">
        <v>2416</v>
      </c>
      <c r="H2" s="1924"/>
      <c r="I2" s="1463"/>
      <c r="J2" s="1463"/>
      <c r="K2" s="1463"/>
      <c r="L2" s="1463"/>
    </row>
    <row r="3" spans="1:12" ht="54" customHeight="1">
      <c r="A3" s="1919" t="s">
        <v>2417</v>
      </c>
      <c r="B3" s="1920"/>
      <c r="C3" s="1920"/>
      <c r="D3" s="1920"/>
      <c r="E3" s="1920"/>
      <c r="F3" s="1920"/>
      <c r="G3" s="1920"/>
      <c r="H3" s="1920"/>
      <c r="I3" s="1463"/>
      <c r="J3" s="1463"/>
      <c r="K3" s="1463"/>
      <c r="L3" s="1463"/>
    </row>
    <row r="4" spans="1:12" ht="24" customHeight="1" thickBot="1">
      <c r="A4" s="1909" t="s">
        <v>2445</v>
      </c>
      <c r="B4" s="1909"/>
      <c r="C4" s="1909"/>
      <c r="D4" s="1909"/>
      <c r="E4" s="1909"/>
      <c r="F4" s="1909"/>
      <c r="G4" s="1909"/>
      <c r="H4" s="1909"/>
      <c r="I4" s="1463"/>
      <c r="J4" s="1463"/>
      <c r="K4" s="1463"/>
      <c r="L4" s="1477"/>
    </row>
    <row r="5" spans="1:12" s="1470" customFormat="1" ht="21.9" customHeight="1">
      <c r="A5" s="1910" t="s">
        <v>1189</v>
      </c>
      <c r="B5" s="1912" t="s">
        <v>1024</v>
      </c>
      <c r="C5" s="1914" t="s">
        <v>2418</v>
      </c>
      <c r="D5" s="1914"/>
      <c r="E5" s="1914"/>
      <c r="F5" s="1914" t="s">
        <v>2419</v>
      </c>
      <c r="G5" s="1914"/>
      <c r="H5" s="1915"/>
      <c r="I5" s="1469"/>
      <c r="J5" s="1469"/>
      <c r="K5" s="1469"/>
      <c r="L5" s="1469"/>
    </row>
    <row r="6" spans="1:12" s="1470" customFormat="1" ht="21.9" customHeight="1" thickBot="1">
      <c r="A6" s="1911"/>
      <c r="B6" s="1913"/>
      <c r="C6" s="1471" t="s">
        <v>1032</v>
      </c>
      <c r="D6" s="1471" t="s">
        <v>1098</v>
      </c>
      <c r="E6" s="1471" t="s">
        <v>1099</v>
      </c>
      <c r="F6" s="1471" t="s">
        <v>1032</v>
      </c>
      <c r="G6" s="1471" t="s">
        <v>1098</v>
      </c>
      <c r="H6" s="1544" t="s">
        <v>1099</v>
      </c>
      <c r="I6" s="1469"/>
      <c r="J6" s="1469"/>
      <c r="K6" s="1469"/>
      <c r="L6" s="1469"/>
    </row>
    <row r="7" spans="1:12" s="1473" customFormat="1" ht="59.4" customHeight="1">
      <c r="A7" s="1545" t="s">
        <v>1024</v>
      </c>
      <c r="B7" s="1548">
        <f>C7+F7</f>
        <v>0</v>
      </c>
      <c r="C7" s="1548">
        <f>SUM(D7:E7)</f>
        <v>0</v>
      </c>
      <c r="D7" s="1548">
        <f>D8+D9</f>
        <v>0</v>
      </c>
      <c r="E7" s="1548">
        <f>E8+E9</f>
        <v>0</v>
      </c>
      <c r="F7" s="1548">
        <f>SUM(G7:H7)</f>
        <v>0</v>
      </c>
      <c r="G7" s="1548">
        <f>G8+G9</f>
        <v>0</v>
      </c>
      <c r="H7" s="1577">
        <f>H8+H9</f>
        <v>0</v>
      </c>
      <c r="I7" s="1472"/>
      <c r="J7" s="1472"/>
      <c r="K7" s="1472"/>
      <c r="L7" s="1472"/>
    </row>
    <row r="8" spans="1:12" s="1473" customFormat="1" ht="59.4" customHeight="1">
      <c r="A8" s="1546" t="s">
        <v>1104</v>
      </c>
      <c r="B8" s="1551">
        <f t="shared" ref="B8:B9" si="0">C8+F8</f>
        <v>0</v>
      </c>
      <c r="C8" s="1551">
        <f t="shared" ref="C8:C9" si="1">SUM(D8:E8)</f>
        <v>0</v>
      </c>
      <c r="D8" s="1538">
        <v>0</v>
      </c>
      <c r="E8" s="1538">
        <v>0</v>
      </c>
      <c r="F8" s="1551">
        <f t="shared" ref="F8:F9" si="2">SUM(G8:H8)</f>
        <v>0</v>
      </c>
      <c r="G8" s="1538">
        <v>0</v>
      </c>
      <c r="H8" s="1539">
        <v>0</v>
      </c>
      <c r="I8" s="1472"/>
      <c r="J8" s="1472"/>
      <c r="K8" s="1472"/>
      <c r="L8" s="1472"/>
    </row>
    <row r="9" spans="1:12" s="1473" customFormat="1" ht="59.4" customHeight="1" thickBot="1">
      <c r="A9" s="1547" t="s">
        <v>1105</v>
      </c>
      <c r="B9" s="1552">
        <f t="shared" si="0"/>
        <v>0</v>
      </c>
      <c r="C9" s="1552">
        <f t="shared" si="1"/>
        <v>0</v>
      </c>
      <c r="D9" s="1542">
        <v>0</v>
      </c>
      <c r="E9" s="1542">
        <v>0</v>
      </c>
      <c r="F9" s="1552">
        <f t="shared" si="2"/>
        <v>0</v>
      </c>
      <c r="G9" s="1542">
        <v>0</v>
      </c>
      <c r="H9" s="1543">
        <v>0</v>
      </c>
      <c r="I9" s="1472"/>
      <c r="J9" s="1472"/>
      <c r="K9" s="1472"/>
      <c r="L9" s="1472"/>
    </row>
    <row r="10" spans="1:12" ht="16.2">
      <c r="A10" s="173" t="s">
        <v>966</v>
      </c>
      <c r="B10" s="265" t="s">
        <v>967</v>
      </c>
      <c r="D10" s="173" t="s">
        <v>1008</v>
      </c>
      <c r="F10" s="1441" t="s">
        <v>968</v>
      </c>
      <c r="H10" s="1442"/>
      <c r="I10" s="1463"/>
      <c r="J10" s="1463"/>
      <c r="K10" s="1463"/>
      <c r="L10" s="1463"/>
    </row>
    <row r="11" spans="1:12" ht="16.2">
      <c r="A11" s="174"/>
      <c r="B11" s="174"/>
      <c r="C11" s="1435"/>
      <c r="D11" s="174" t="s">
        <v>1009</v>
      </c>
      <c r="F11" s="174"/>
      <c r="G11" s="174"/>
      <c r="H11" s="265"/>
      <c r="I11" s="1463"/>
      <c r="J11" s="1463"/>
      <c r="K11" s="1463"/>
      <c r="L11" s="1463"/>
    </row>
    <row r="12" spans="1:12" ht="16.2">
      <c r="A12" s="173"/>
      <c r="B12" s="174"/>
      <c r="C12" s="1435"/>
      <c r="D12" s="1435"/>
      <c r="E12" s="1435"/>
      <c r="F12" s="174"/>
      <c r="H12" s="1437" t="s">
        <v>2439</v>
      </c>
      <c r="I12" s="1463"/>
      <c r="J12" s="1463"/>
      <c r="K12" s="1463"/>
      <c r="L12" s="1463"/>
    </row>
    <row r="13" spans="1:12" ht="16.2">
      <c r="A13" s="174" t="s">
        <v>2396</v>
      </c>
      <c r="B13" s="174"/>
      <c r="C13" s="174"/>
      <c r="D13" s="1435"/>
      <c r="E13" s="1435"/>
      <c r="F13" s="1435"/>
      <c r="G13" s="174"/>
      <c r="H13" s="174"/>
      <c r="I13" s="1463"/>
      <c r="J13" s="1463"/>
      <c r="K13" s="1463"/>
      <c r="L13" s="1463"/>
    </row>
    <row r="14" spans="1:12" ht="16.2">
      <c r="A14" s="1833" t="s">
        <v>2391</v>
      </c>
      <c r="B14" s="1833"/>
      <c r="C14" s="1833"/>
      <c r="D14" s="1833"/>
      <c r="E14" s="1833"/>
      <c r="F14" s="1833"/>
      <c r="G14" s="1833"/>
      <c r="H14" s="1833"/>
      <c r="I14" s="1833"/>
      <c r="J14" s="1833"/>
      <c r="K14" s="1833"/>
      <c r="L14" s="1833"/>
    </row>
    <row r="15" spans="1:12" ht="16.2">
      <c r="A15" s="1834" t="s">
        <v>2412</v>
      </c>
      <c r="B15" s="1834"/>
      <c r="C15" s="1834"/>
      <c r="D15" s="1834"/>
      <c r="E15" s="1834"/>
      <c r="F15" s="1834"/>
      <c r="G15" s="1834"/>
      <c r="H15" s="1834"/>
      <c r="I15" s="1463"/>
      <c r="J15" s="1463"/>
      <c r="K15" s="1463"/>
      <c r="L15" s="1463"/>
    </row>
    <row r="16" spans="1:12" ht="12.6">
      <c r="G16" s="1476"/>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89B2D333-ADB8-4875-850E-B8DEBDFBA82D}"/>
  </hyperlinks>
  <printOptions horizontalCentered="1"/>
  <pageMargins left="0.74803149606299213" right="0" top="1.1023622047244095" bottom="0.59055118110236227" header="0.31496062992125984" footer="0.31496062992125984"/>
  <pageSetup paperSize="9" scale="82" orientation="landscape" horizontalDpi="1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158</vt:i4>
      </vt:variant>
      <vt:variant>
        <vt:lpstr>具名範圍</vt:lpstr>
      </vt:variant>
      <vt:variant>
        <vt:i4>134</vt:i4>
      </vt:variant>
    </vt:vector>
  </HeadingPairs>
  <TitlesOfParts>
    <vt:vector size="292" baseType="lpstr">
      <vt:lpstr>預告統計資料發布時間表</vt:lpstr>
      <vt:lpstr>公庫收支月報</vt:lpstr>
      <vt:lpstr>資源回收成果統計</vt:lpstr>
      <vt:lpstr>一般垃圾及廚餘清理狀況</vt:lpstr>
      <vt:lpstr>停車位概況-都市計畫區內路外</vt:lpstr>
      <vt:lpstr>停車位概況-都市計畫區外路外</vt:lpstr>
      <vt:lpstr>停車位概況-路邊停車位</vt:lpstr>
      <vt:lpstr>停車位概況-區內路外身心障礙者專用停車位</vt:lpstr>
      <vt:lpstr>停車位概況-區外路外身心障礙者專用停車位</vt:lpstr>
      <vt:lpstr>停車位概況-路邊身心障礙者專用停車位</vt:lpstr>
      <vt:lpstr>停車位概況-區內路外電動車專用停車位</vt:lpstr>
      <vt:lpstr>停車位概況-區外路外電動車專用停車位</vt:lpstr>
      <vt:lpstr>停車位概況-路邊電動車專用停車位</vt:lpstr>
      <vt:lpstr>列冊需關懷獨居老人人數及服務概況</vt:lpstr>
      <vt:lpstr>推行社區發展工作概況</vt:lpstr>
      <vt:lpstr>環保人員概況</vt:lpstr>
      <vt:lpstr>垃圾處理場(廠)及垃圾回收清除車輛統計</vt:lpstr>
      <vt:lpstr>環境保護預算概況</vt:lpstr>
      <vt:lpstr>環境保護決算概況</vt:lpstr>
      <vt:lpstr>治山防災整體治理工程</vt:lpstr>
      <vt:lpstr>辦理調解業務概況</vt:lpstr>
      <vt:lpstr>調解委員會組織概況</vt:lpstr>
      <vt:lpstr>辦理調解方式概況</vt:lpstr>
      <vt:lpstr>宗教財團法人概況</vt:lpstr>
      <vt:lpstr>寺廟登記概況</vt:lpstr>
      <vt:lpstr>教會（堂）概況</vt:lpstr>
      <vt:lpstr>宗教團體興辦公益慈善及社會教化事業概況</vt:lpstr>
      <vt:lpstr>公墓設施使用概況</vt:lpstr>
      <vt:lpstr>骨灰(骸)存放設施使用概況</vt:lpstr>
      <vt:lpstr>殯葬管理業務概況</vt:lpstr>
      <vt:lpstr>殯儀館設施概況</vt:lpstr>
      <vt:lpstr>火化場設施概況</vt:lpstr>
      <vt:lpstr>公共造產成果概況</vt:lpstr>
      <vt:lpstr>農路改善及維護工程</vt:lpstr>
      <vt:lpstr>都市計畫區域內公共工程實施數量</vt:lpstr>
      <vt:lpstr>都市計畫公共設施用地已取得面積</vt:lpstr>
      <vt:lpstr>都市計畫公共設施用地已闢建面積</vt:lpstr>
      <vt:lpstr>都市計畫區域內現有已開闢道路長度及面積暨橋梁座數、自行車道長度</vt:lpstr>
      <vt:lpstr>農耕土地面積</vt:lpstr>
      <vt:lpstr>有效農機使用證之農機數量</vt:lpstr>
      <vt:lpstr>天然災害水土保持設施損失情形</vt:lpstr>
      <vt:lpstr>漁業從業人數</vt:lpstr>
      <vt:lpstr>漁戶數及漁戶人口數</vt:lpstr>
      <vt:lpstr>鄉庫收支月報表(112年12月)</vt:lpstr>
      <vt:lpstr>鄉庫收支月報表(113年1月)</vt:lpstr>
      <vt:lpstr>鄉庫收支月報表(113年2月)</vt:lpstr>
      <vt:lpstr>鄉庫收支月報表(113年3月)</vt:lpstr>
      <vt:lpstr>鄉庫收支月報表(113年4月)</vt:lpstr>
      <vt:lpstr>鄉庫收支月報表(113年5月)</vt:lpstr>
      <vt:lpstr>鄉庫收支月報表(113年6月)</vt:lpstr>
      <vt:lpstr>鄉庫收支月報表(113年7月)</vt:lpstr>
      <vt:lpstr>鄉庫收支月報表(113年8月)</vt:lpstr>
      <vt:lpstr>鄉庫收支月報表(113年9月)</vt:lpstr>
      <vt:lpstr>鄉庫收支月報表(113年10月)</vt:lpstr>
      <vt:lpstr>資源回收成果統計(112年12月)</vt:lpstr>
      <vt:lpstr>資源回收成果統計(113年1月)</vt:lpstr>
      <vt:lpstr>資源回收成果統計(113年2月)</vt:lpstr>
      <vt:lpstr>資源回收成果統計(113年3月)</vt:lpstr>
      <vt:lpstr>資源回收成果統計(113年4月)</vt:lpstr>
      <vt:lpstr>資源回收成果統計(113年5月)</vt:lpstr>
      <vt:lpstr>資源回收成果統計(113年6月)</vt:lpstr>
      <vt:lpstr>資源回收成果統計(113年7月)</vt:lpstr>
      <vt:lpstr>資源回收成果統計(113年8月)</vt:lpstr>
      <vt:lpstr>資源回收成果統計(113年9月)</vt:lpstr>
      <vt:lpstr>資源回收成果統計(113年10月)</vt:lpstr>
      <vt:lpstr>一般垃圾及廚餘清理狀況(112年12月)</vt:lpstr>
      <vt:lpstr>一般垃圾及廚餘清理狀況(113年1月)</vt:lpstr>
      <vt:lpstr>一般垃圾及廚餘清理狀況(113年2月)</vt:lpstr>
      <vt:lpstr>一般垃圾及廚餘清理狀況(113年3月)</vt:lpstr>
      <vt:lpstr>一般垃圾及廚餘清理狀況(113年4月)</vt:lpstr>
      <vt:lpstr>一般垃圾及廚餘清理狀況(113年5月)</vt:lpstr>
      <vt:lpstr>一般垃圾及廚餘清理狀況(113年6月)</vt:lpstr>
      <vt:lpstr>一般垃圾及廚餘清理狀況(113年7月)</vt:lpstr>
      <vt:lpstr>一般垃圾及廚餘清理狀況(113年8月)</vt:lpstr>
      <vt:lpstr>一般垃圾及廚餘清理狀況(113年9月)</vt:lpstr>
      <vt:lpstr>一般垃圾及廚餘清理狀況(113年10月)</vt:lpstr>
      <vt:lpstr>停車位概況－都市計畫區內路外(112年第4季)</vt:lpstr>
      <vt:lpstr>停車位概況－都市計畫區內路外(113年第1季)</vt:lpstr>
      <vt:lpstr>停車位概況－都市計畫區內路外(113年第2季)</vt:lpstr>
      <vt:lpstr>停車位概況－都市計畫區內路外(113年第3季)</vt:lpstr>
      <vt:lpstr>停車位概況－都市計畫區外路外(112年第4季)</vt:lpstr>
      <vt:lpstr>停車位概況－都市計畫區外路外(113年第1季)</vt:lpstr>
      <vt:lpstr>停車位概況－都市計畫區外路外(113年第2季)</vt:lpstr>
      <vt:lpstr>停車位概況－都市計畫區外路外(113年第3季)</vt:lpstr>
      <vt:lpstr>停車位概況－路邊停車位(112年第4季)</vt:lpstr>
      <vt:lpstr>停車位概況－路邊停車位(113年第1季)</vt:lpstr>
      <vt:lpstr>停車位概況－路邊停車位(113年第2季)</vt:lpstr>
      <vt:lpstr>停車位概況－路邊停車位(113年第3季)</vt:lpstr>
      <vt:lpstr>停車位概況－區內路外身心障礙者專用停車位(112年第4季)</vt:lpstr>
      <vt:lpstr>停車位概況－區內路外身心障礙者專用停車位(113年第1季)</vt:lpstr>
      <vt:lpstr>停車位概況－區內路外身心障礙者專用停車位(113年第2季)</vt:lpstr>
      <vt:lpstr>停車位概況－區內路外身心障礙者專用停車位(113年第3季)</vt:lpstr>
      <vt:lpstr>停車位概況－區外路外身心障礙者專用停車位(112年第4季)</vt:lpstr>
      <vt:lpstr>停車位概況－區外路外身心障礙者專用停車位(113年第1季)</vt:lpstr>
      <vt:lpstr>停車位概況－區外路外身心障礙者專用停車位(113年第2季)</vt:lpstr>
      <vt:lpstr>停車位概況－區外路外身心障礙者專用停車位(113年第3季)</vt:lpstr>
      <vt:lpstr>停車位概況－路邊身心障礙者專用停車位(112年第4季)</vt:lpstr>
      <vt:lpstr>停車位概況－路邊身心障礙者專用停車位(113年第1季)</vt:lpstr>
      <vt:lpstr>停車位概況－路邊身心障礙者專用停車位(113年第2季)</vt:lpstr>
      <vt:lpstr>停車位概況－路邊身心障礙者專用停車位(113年第3季)</vt:lpstr>
      <vt:lpstr>停車位概況－區內路外電動車專用停車位(112年第4季)</vt:lpstr>
      <vt:lpstr>停車位概況－區內路外電動車專用停車位(113年第1季)</vt:lpstr>
      <vt:lpstr>停車位概況－區內路外電動車專用停車位(113年第2季)</vt:lpstr>
      <vt:lpstr>停車位概況－區內路外電動車專用停車位(113年第3季)</vt:lpstr>
      <vt:lpstr>停車位概況－區外路外電動車專用停車位(112年第4季)</vt:lpstr>
      <vt:lpstr>停車位概況－區外路外電動車專用停車位(113年第1季)</vt:lpstr>
      <vt:lpstr>停車位概況－區外路外電動車專用停車位(113年第2季)</vt:lpstr>
      <vt:lpstr>停車位概況－區外路外電動車專用停車位(113年第3季)</vt:lpstr>
      <vt:lpstr>停車位概況－路邊電動車專用停車位(112年第4季)</vt:lpstr>
      <vt:lpstr>停車位概況－路邊電動車專用停車位(113年第1季)</vt:lpstr>
      <vt:lpstr>停車位概況－路邊電動車專用停車位(113年第2季)</vt:lpstr>
      <vt:lpstr>停車位概況－路邊電動車專用停車位(113年第3季)</vt:lpstr>
      <vt:lpstr>列冊需關懷獨居老人人數及服務概況(112年第4季)</vt:lpstr>
      <vt:lpstr>獨居老人服務概況(113年第1季)</vt:lpstr>
      <vt:lpstr>獨居老人服務概況(113年第2季)</vt:lpstr>
      <vt:lpstr>推行社區發展工作概況(112年)</vt:lpstr>
      <vt:lpstr>環保人員概況表一</vt:lpstr>
      <vt:lpstr>環保人員概況表二</vt:lpstr>
      <vt:lpstr>環保人員概況表三</vt:lpstr>
      <vt:lpstr>環保人員概況表一 (113上)</vt:lpstr>
      <vt:lpstr>環保人員概況表二 (113上)</vt:lpstr>
      <vt:lpstr>環保人員概況表三 (113上)</vt:lpstr>
      <vt:lpstr>垃圾處理場(廠)及垃圾回收清除車輛(112年下半年)</vt:lpstr>
      <vt:lpstr>垃圾處理場(廠)及垃圾回收清除車輛(113年上半年)</vt:lpstr>
      <vt:lpstr>環境保護預算 </vt:lpstr>
      <vt:lpstr>環境保護預算(續1) </vt:lpstr>
      <vt:lpstr>環境保護預算(續2) </vt:lpstr>
      <vt:lpstr>環境保護預算(續3) </vt:lpstr>
      <vt:lpstr>環境保護決算</vt:lpstr>
      <vt:lpstr>環境保護決算(續1)</vt:lpstr>
      <vt:lpstr>環境保護決算(續2)</vt:lpstr>
      <vt:lpstr>環境保護決算(續3)</vt:lpstr>
      <vt:lpstr>治山防災整體治理工程.</vt:lpstr>
      <vt:lpstr>治山防災整體治理工程-續</vt:lpstr>
      <vt:lpstr>辦理調解業務概況.</vt:lpstr>
      <vt:lpstr>調解委員會組織概況.</vt:lpstr>
      <vt:lpstr>辦理調解方式概況.</vt:lpstr>
      <vt:lpstr>宗教財團法人概況 </vt:lpstr>
      <vt:lpstr>寺廟登記概況.</vt:lpstr>
      <vt:lpstr>教會(堂)概況.</vt:lpstr>
      <vt:lpstr>宗教團體興辦公益慈善及社會教化事業概況.</vt:lpstr>
      <vt:lpstr>公墓設施概況</vt:lpstr>
      <vt:lpstr>骨灰(骸)存放設施概況</vt:lpstr>
      <vt:lpstr>殯葬管理業務概況.</vt:lpstr>
      <vt:lpstr>殯儀館設施概況.</vt:lpstr>
      <vt:lpstr>火化場設施概況.</vt:lpstr>
      <vt:lpstr>公共造產成果概況.</vt:lpstr>
      <vt:lpstr>農路改善及維護工程.</vt:lpstr>
      <vt:lpstr>都市計畫區域內公共工程實施數量.</vt:lpstr>
      <vt:lpstr>都市計畫公共設施用地已取得面積.</vt:lpstr>
      <vt:lpstr>都市計畫公共設施用地已闢建面積.</vt:lpstr>
      <vt:lpstr>都市計畫區域內現有已開闢道路長度及面積暨橋梁座數、自行.</vt:lpstr>
      <vt:lpstr>農耕土地面積.</vt:lpstr>
      <vt:lpstr>有效農機使用證之農機數量.</vt:lpstr>
      <vt:lpstr>天然災害水土保持設施損失情形.</vt:lpstr>
      <vt:lpstr>漁業從業人數.</vt:lpstr>
      <vt:lpstr>漁業從業人數-續</vt:lpstr>
      <vt:lpstr>漁戶數及漁戶人口數.</vt:lpstr>
      <vt:lpstr>公墓設施使用概況!OLE_LINK1</vt:lpstr>
      <vt:lpstr>'停車位概況－區內路外身心障礙者專用停車位(113年第1季)'!pp</vt:lpstr>
      <vt:lpstr>'停車位概況－區內路外身心障礙者專用停車位(113年第2季)'!pp</vt:lpstr>
      <vt:lpstr>'停車位概況－區內路外身心障礙者專用停車位(113年第3季)'!pp</vt:lpstr>
      <vt:lpstr>'停車位概況－區外路外身心障礙者專用停車位(113年第1季)'!pp</vt:lpstr>
      <vt:lpstr>'停車位概況－區外路外身心障礙者專用停車位(113年第2季)'!pp</vt:lpstr>
      <vt:lpstr>'停車位概況－區外路外身心障礙者專用停車位(113年第3季)'!pp</vt:lpstr>
      <vt:lpstr>'停車位概況－路邊身心障礙者專用停車位(113年第1季)'!pp</vt:lpstr>
      <vt:lpstr>'停車位概況－路邊身心障礙者專用停車位(113年第2季)'!pp</vt:lpstr>
      <vt:lpstr>'停車位概況－路邊身心障礙者專用停車位(113年第3季)'!pp</vt:lpstr>
      <vt:lpstr>'一般垃圾及廚餘清理狀況(112年12月)'!Print_Area</vt:lpstr>
      <vt:lpstr>'一般垃圾及廚餘清理狀況(113年10月)'!Print_Area</vt:lpstr>
      <vt:lpstr>'一般垃圾及廚餘清理狀況(113年1月)'!Print_Area</vt:lpstr>
      <vt:lpstr>'一般垃圾及廚餘清理狀況(113年2月)'!Print_Area</vt:lpstr>
      <vt:lpstr>'一般垃圾及廚餘清理狀況(113年3月)'!Print_Area</vt:lpstr>
      <vt:lpstr>'一般垃圾及廚餘清理狀況(113年4月)'!Print_Area</vt:lpstr>
      <vt:lpstr>'一般垃圾及廚餘清理狀況(113年5月)'!Print_Area</vt:lpstr>
      <vt:lpstr>'一般垃圾及廚餘清理狀況(113年6月)'!Print_Area</vt:lpstr>
      <vt:lpstr>'一般垃圾及廚餘清理狀況(113年7月)'!Print_Area</vt:lpstr>
      <vt:lpstr>'一般垃圾及廚餘清理狀況(113年8月)'!Print_Area</vt:lpstr>
      <vt:lpstr>'一般垃圾及廚餘清理狀況(113年9月)'!Print_Area</vt:lpstr>
      <vt:lpstr>公共造產成果概況.!Print_Area</vt:lpstr>
      <vt:lpstr>公庫收支月報!Print_Area</vt:lpstr>
      <vt:lpstr>天然災害水土保持設施損失情形.!Print_Area</vt:lpstr>
      <vt:lpstr>火化場設施概況.!Print_Area</vt:lpstr>
      <vt:lpstr>'列冊需關懷獨居老人人數及服務概況(112年第4季)'!Print_Area</vt:lpstr>
      <vt:lpstr>寺廟登記概況!Print_Area</vt:lpstr>
      <vt:lpstr>'垃圾處理場(廠)及垃圾回收清除車輛(112年下半年)'!Print_Area</vt:lpstr>
      <vt:lpstr>'垃圾處理場(廠)及垃圾回收清除車輛(113年上半年)'!Print_Area</vt:lpstr>
      <vt:lpstr>宗教財團法人概況!Print_Area</vt:lpstr>
      <vt:lpstr>'宗教財團法人概況 '!Print_Area</vt:lpstr>
      <vt:lpstr>宗教團體興辦公益慈善及社會教化事業概況!Print_Area</vt:lpstr>
      <vt:lpstr>治山防災整體治理工程.!Print_Area</vt:lpstr>
      <vt:lpstr>'停車位概況－區內路外身心障礙者專用停車位(112年第4季)'!Print_Area</vt:lpstr>
      <vt:lpstr>'停車位概況－區內路外身心障礙者專用停車位(113年第1季)'!Print_Area</vt:lpstr>
      <vt:lpstr>'停車位概況－區內路外身心障礙者專用停車位(113年第2季)'!Print_Area</vt:lpstr>
      <vt:lpstr>'停車位概況－區內路外身心障礙者專用停車位(113年第3季)'!Print_Area</vt:lpstr>
      <vt:lpstr>'停車位概況－區內路外電動車專用停車位(113年第1季)'!Print_Area</vt:lpstr>
      <vt:lpstr>'停車位概況－區內路外電動車專用停車位(113年第2季)'!Print_Area</vt:lpstr>
      <vt:lpstr>'停車位概況－區內路外電動車專用停車位(113年第3季)'!Print_Area</vt:lpstr>
      <vt:lpstr>'停車位概況－區外路外身心障礙者專用停車位(112年第4季)'!Print_Area</vt:lpstr>
      <vt:lpstr>'停車位概況－區外路外身心障礙者專用停車位(113年第1季)'!Print_Area</vt:lpstr>
      <vt:lpstr>'停車位概況－區外路外身心障礙者專用停車位(113年第2季)'!Print_Area</vt:lpstr>
      <vt:lpstr>'停車位概況－區外路外身心障礙者專用停車位(113年第3季)'!Print_Area</vt:lpstr>
      <vt:lpstr>'停車位概況－區外路外電動車專用停車位(113年第1季)'!Print_Area</vt:lpstr>
      <vt:lpstr>'停車位概況－區外路外電動車專用停車位(113年第2季)'!Print_Area</vt:lpstr>
      <vt:lpstr>'停車位概況－區外路外電動車專用停車位(113年第3季)'!Print_Area</vt:lpstr>
      <vt:lpstr>'停車位概況－都市計畫區內路外(112年第4季)'!Print_Area</vt:lpstr>
      <vt:lpstr>'停車位概況－都市計畫區內路外(113年第1季)'!Print_Area</vt:lpstr>
      <vt:lpstr>'停車位概況－都市計畫區內路外(113年第2季)'!Print_Area</vt:lpstr>
      <vt:lpstr>'停車位概況－都市計畫區內路外(113年第3季)'!Print_Area</vt:lpstr>
      <vt:lpstr>'停車位概況－都市計畫區外路外(112年第4季)'!Print_Area</vt:lpstr>
      <vt:lpstr>'停車位概況－都市計畫區外路外(113年第1季)'!Print_Area</vt:lpstr>
      <vt:lpstr>'停車位概況－都市計畫區外路外(113年第2季)'!Print_Area</vt:lpstr>
      <vt:lpstr>'停車位概況－都市計畫區外路外(113年第3季)'!Print_Area</vt:lpstr>
      <vt:lpstr>'停車位概況－路邊身心障礙者專用停車位(112年第4季)'!Print_Area</vt:lpstr>
      <vt:lpstr>'停車位概況－路邊身心障礙者專用停車位(113年第1季)'!Print_Area</vt:lpstr>
      <vt:lpstr>'停車位概況－路邊身心障礙者專用停車位(113年第2季)'!Print_Area</vt:lpstr>
      <vt:lpstr>'停車位概況－路邊身心障礙者專用停車位(113年第3季)'!Print_Area</vt:lpstr>
      <vt:lpstr>'停車位概況－路邊停車位(113年第1季)'!Print_Area</vt:lpstr>
      <vt:lpstr>'停車位概況－路邊停車位(113年第2季)'!Print_Area</vt:lpstr>
      <vt:lpstr>'停車位概況－路邊停車位(113年第3季)'!Print_Area</vt:lpstr>
      <vt:lpstr>'停車位概況－路邊電動車專用停車位(113年第1季)'!Print_Area</vt:lpstr>
      <vt:lpstr>'停車位概況－路邊電動車專用停車位(113年第2季)'!Print_Area</vt:lpstr>
      <vt:lpstr>'停車位概況－路邊電動車專用停車位(113年第3季)'!Print_Area</vt:lpstr>
      <vt:lpstr>'推行社區發展工作概況(112年)'!Print_Area</vt:lpstr>
      <vt:lpstr>'教會（堂）概況'!Print_Area</vt:lpstr>
      <vt:lpstr>都市計畫公共設施用地已取得面積.!Print_Area</vt:lpstr>
      <vt:lpstr>都市計畫公共設施用地已闢建面積.!Print_Area</vt:lpstr>
      <vt:lpstr>都市計畫區域內公共工程實施數量.!Print_Area</vt:lpstr>
      <vt:lpstr>都市計畫區域內現有已開闢道路長度及面積暨橋梁座數、自行.!Print_Area</vt:lpstr>
      <vt:lpstr>'鄉庫收支月報表(112年12月)'!Print_Area</vt:lpstr>
      <vt:lpstr>'鄉庫收支月報表(113年10月)'!Print_Area</vt:lpstr>
      <vt:lpstr>'鄉庫收支月報表(113年1月)'!Print_Area</vt:lpstr>
      <vt:lpstr>'鄉庫收支月報表(113年2月)'!Print_Area</vt:lpstr>
      <vt:lpstr>'鄉庫收支月報表(113年3月)'!Print_Area</vt:lpstr>
      <vt:lpstr>'鄉庫收支月報表(113年4月)'!Print_Area</vt:lpstr>
      <vt:lpstr>'鄉庫收支月報表(113年5月)'!Print_Area</vt:lpstr>
      <vt:lpstr>'鄉庫收支月報表(113年6月)'!Print_Area</vt:lpstr>
      <vt:lpstr>'鄉庫收支月報表(113年7月)'!Print_Area</vt:lpstr>
      <vt:lpstr>'鄉庫收支月報表(113年8月)'!Print_Area</vt:lpstr>
      <vt:lpstr>'鄉庫收支月報表(113年9月)'!Print_Area</vt:lpstr>
      <vt:lpstr>'資源回收成果統計(112年12月)'!Print_Area</vt:lpstr>
      <vt:lpstr>'資源回收成果統計(113年10月)'!Print_Area</vt:lpstr>
      <vt:lpstr>'資源回收成果統計(113年1月)'!Print_Area</vt:lpstr>
      <vt:lpstr>'資源回收成果統計(113年2月)'!Print_Area</vt:lpstr>
      <vt:lpstr>'資源回收成果統計(113年3月)'!Print_Area</vt:lpstr>
      <vt:lpstr>'資源回收成果統計(113年4月)'!Print_Area</vt:lpstr>
      <vt:lpstr>'資源回收成果統計(113年5月)'!Print_Area</vt:lpstr>
      <vt:lpstr>'資源回收成果統計(113年6月)'!Print_Area</vt:lpstr>
      <vt:lpstr>'資源回收成果統計(113年7月)'!Print_Area</vt:lpstr>
      <vt:lpstr>'資源回收成果統計(113年8月)'!Print_Area</vt:lpstr>
      <vt:lpstr>'資源回收成果統計(113年9月)'!Print_Area</vt:lpstr>
      <vt:lpstr>漁戶數及漁戶人口數.!Print_Area</vt:lpstr>
      <vt:lpstr>漁業從業人數.!Print_Area</vt:lpstr>
      <vt:lpstr>'漁業從業人數-續'!Print_Area</vt:lpstr>
      <vt:lpstr>調解委員會組織概況!Print_Area</vt:lpstr>
      <vt:lpstr>'獨居老人服務概況(113年第1季)'!Print_Area</vt:lpstr>
      <vt:lpstr>'獨居老人服務概況(113年第2季)'!Print_Area</vt:lpstr>
      <vt:lpstr>辦理調解業務概況!Print_Area</vt:lpstr>
      <vt:lpstr>辦理調解業務概況.!Print_Area</vt:lpstr>
      <vt:lpstr>環保人員概況表一!Print_Area</vt:lpstr>
      <vt:lpstr>'環保人員概況表一 (113上)'!Print_Area</vt:lpstr>
      <vt:lpstr>環保人員概況表二!Print_Area</vt:lpstr>
      <vt:lpstr>'環保人員概況表二 (113上)'!Print_Area</vt:lpstr>
      <vt:lpstr>環保人員概況表三!Print_Area</vt:lpstr>
      <vt:lpstr>'環保人員概況表三 (113上)'!Print_Area</vt:lpstr>
      <vt:lpstr>環境保護決算!Print_Area</vt:lpstr>
      <vt:lpstr>'環境保護決算(續1)'!Print_Area</vt:lpstr>
      <vt:lpstr>'環境保護決算(續2)'!Print_Area</vt:lpstr>
      <vt:lpstr>'環境保護決算(續3)'!Print_Area</vt:lpstr>
      <vt:lpstr>天然災害水土保持設施損失情形.!Print_Area_MI</vt:lpstr>
      <vt:lpstr>'鄉庫收支月報表(112年12月)'!Print_Titles</vt:lpstr>
      <vt:lpstr>'鄉庫收支月報表(113年10月)'!Print_Titles</vt:lpstr>
      <vt:lpstr>'鄉庫收支月報表(113年1月)'!Print_Titles</vt:lpstr>
      <vt:lpstr>'鄉庫收支月報表(113年2月)'!Print_Titles</vt:lpstr>
      <vt:lpstr>'鄉庫收支月報表(113年3月)'!Print_Titles</vt:lpstr>
      <vt:lpstr>'鄉庫收支月報表(113年4月)'!Print_Titles</vt:lpstr>
      <vt:lpstr>'鄉庫收支月報表(113年5月)'!Print_Titles</vt:lpstr>
      <vt:lpstr>'鄉庫收支月報表(113年6月)'!Print_Titles</vt:lpstr>
      <vt:lpstr>'鄉庫收支月報表(113年7月)'!Print_Titles</vt:lpstr>
      <vt:lpstr>'鄉庫收支月報表(113年8月)'!Print_Titles</vt:lpstr>
      <vt:lpstr>'鄉庫收支月報表(113年9月)'!Print_Titles</vt:lpstr>
      <vt:lpstr>公共造產成果概況.!v</vt:lpstr>
      <vt:lpstr>'停車位概況－區內路外身心障礙者專用停車位(112年第4季)'!v</vt:lpstr>
      <vt:lpstr>'停車位概況－區外路外身心障礙者專用停車位(112年第4季)'!v</vt:lpstr>
      <vt:lpstr>'停車位概況－都市計畫區內路外(112年第4季)'!v</vt:lpstr>
      <vt:lpstr>'停車位概況－都市計畫區外路外(112年第4季)'!v</vt:lpstr>
      <vt:lpstr>'停車位概況－路邊身心障礙者專用停車位(112年第4季)'!v</vt:lpstr>
      <vt:lpstr>都市計畫公共設施用地已取得面積.!v</vt:lpstr>
      <vt:lpstr>都市計畫公共設施用地已闢建面積.!v</vt:lpstr>
      <vt:lpstr>都市計畫區域內公共工程實施數量.!v</vt:lpstr>
      <vt:lpstr>都市計畫區域內現有已開闢道路長度及面積暨橋梁座數、自行.!v</vt:lpstr>
      <vt:lpstr>臺東縣卑南鄉公庫收支月報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2024-10-15T05:19:39Z</cp:lastPrinted>
  <dcterms:created xsi:type="dcterms:W3CDTF">2013-06-27T07:16:06Z</dcterms:created>
  <dcterms:modified xsi:type="dcterms:W3CDTF">2024-11-21T03:29:04Z</dcterms:modified>
  <cp:contentStatus/>
</cp:coreProperties>
</file>