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12" windowWidth="9648" windowHeight="6216" activeTab="0"/>
  </bookViews>
  <sheets>
    <sheet name="提要" sheetId="1" r:id="rId1"/>
    <sheet name="圖資料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2-6" sheetId="8" r:id="rId8"/>
    <sheet name="2-7" sheetId="9" r:id="rId9"/>
    <sheet name="2-8" sheetId="10" r:id="rId10"/>
  </sheets>
  <definedNames>
    <definedName name="_xlnm.Print_Area" localSheetId="2">'2-1'!$A$1:$K$26</definedName>
    <definedName name="_xlnm.Print_Area" localSheetId="4">'2-3'!$A$1:$Z$39</definedName>
    <definedName name="_xlnm.Print_Area" localSheetId="5">'2-4'!$A$1:$J$19</definedName>
    <definedName name="_xlnm.Print_Area" localSheetId="6">'2-5'!$A$1:$AB$41</definedName>
    <definedName name="_xlnm.Print_Area" localSheetId="7">'2-6'!$A$1:$P$18</definedName>
    <definedName name="_xlnm.Print_Area" localSheetId="8">'2-7'!$A$1:$M$26</definedName>
    <definedName name="_xlnm.Print_Area" localSheetId="9">'2-8'!$A$1:$Y$35</definedName>
    <definedName name="_xlnm.Print_Area" localSheetId="0">'提要'!$A$1:$B$114</definedName>
    <definedName name="_xlnm.Print_Titles" localSheetId="4">'2-3'!$2:$5</definedName>
    <definedName name="_xlnm.Print_Titles" localSheetId="5">'2-4'!$2:$4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H4" authorId="0">
      <text>
        <r>
          <rPr>
            <b/>
            <sz val="9"/>
            <rFont val="新細明體"/>
            <family val="1"/>
          </rPr>
          <t>作者:</t>
        </r>
        <r>
          <rPr>
            <sz val="9"/>
            <rFont val="新細明體"/>
            <family val="1"/>
          </rPr>
          <t xml:space="preserve">
扶老比=(65歲以上人口/15～64歲人口)*100</t>
        </r>
      </text>
    </comment>
    <comment ref="I4" authorId="0">
      <text>
        <r>
          <rPr>
            <b/>
            <sz val="9"/>
            <rFont val="新細明體"/>
            <family val="1"/>
          </rPr>
          <t>作者:</t>
        </r>
        <r>
          <rPr>
            <sz val="9"/>
            <rFont val="新細明體"/>
            <family val="1"/>
          </rPr>
          <t xml:space="preserve">
扶幼比=(14歲以下人口/15～64歲人口)*100</t>
        </r>
      </text>
    </comment>
    <comment ref="J4" authorId="0">
      <text>
        <r>
          <rPr>
            <b/>
            <sz val="9"/>
            <rFont val="新細明體"/>
            <family val="1"/>
          </rPr>
          <t>作者:
扶養比=(14歲以下人口+65歲以上人口)/15～64歲人口*100</t>
        </r>
      </text>
    </comment>
  </commentList>
</comments>
</file>

<file path=xl/sharedStrings.xml><?xml version="1.0" encoding="utf-8"?>
<sst xmlns="http://schemas.openxmlformats.org/spreadsheetml/2006/main" count="833" uniqueCount="474">
  <si>
    <t>村里數</t>
  </si>
  <si>
    <t>合計</t>
  </si>
  <si>
    <t>男</t>
  </si>
  <si>
    <t>女</t>
  </si>
  <si>
    <t>離婚</t>
  </si>
  <si>
    <t>其他</t>
  </si>
  <si>
    <t>計</t>
  </si>
  <si>
    <t>全年齡</t>
  </si>
  <si>
    <t>總　計</t>
  </si>
  <si>
    <t>合　計</t>
  </si>
  <si>
    <t>自　修</t>
  </si>
  <si>
    <t>畢業</t>
  </si>
  <si>
    <t>肄業</t>
  </si>
  <si>
    <t>計</t>
  </si>
  <si>
    <t xml:space="preserve">人口105  </t>
  </si>
  <si>
    <t>貳、 人口</t>
  </si>
  <si>
    <t>一、總人口及其變動</t>
  </si>
  <si>
    <t>三、現住人口婚姻狀況</t>
  </si>
  <si>
    <t>四、現住人口的教育程度</t>
  </si>
  <si>
    <t>五、原住民狀況</t>
  </si>
  <si>
    <t>結婚率</t>
  </si>
  <si>
    <t>離婚率</t>
  </si>
  <si>
    <t>原住民
人口數</t>
  </si>
  <si>
    <t>全鄉
人口數</t>
  </si>
  <si>
    <r>
      <t>0-14</t>
    </r>
    <r>
      <rPr>
        <sz val="10"/>
        <rFont val="細明體"/>
        <family val="3"/>
      </rPr>
      <t>歲</t>
    </r>
  </si>
  <si>
    <r>
      <t>15-64</t>
    </r>
    <r>
      <rPr>
        <sz val="10"/>
        <rFont val="細明體"/>
        <family val="3"/>
      </rPr>
      <t>歲</t>
    </r>
  </si>
  <si>
    <r>
      <t>65</t>
    </r>
    <r>
      <rPr>
        <sz val="10"/>
        <rFont val="細明體"/>
        <family val="3"/>
      </rPr>
      <t>歲以上</t>
    </r>
  </si>
  <si>
    <t>大專以上</t>
  </si>
  <si>
    <t>高中、職</t>
  </si>
  <si>
    <t>國、初中職</t>
  </si>
  <si>
    <t>小學</t>
  </si>
  <si>
    <t>自修及不識字者</t>
  </si>
  <si>
    <t>較上年
增減</t>
  </si>
  <si>
    <r>
      <t>15</t>
    </r>
    <r>
      <rPr>
        <sz val="10"/>
        <rFont val="細明體"/>
        <family val="3"/>
      </rPr>
      <t>歲以上人口數</t>
    </r>
  </si>
  <si>
    <t>全鄉人口數</t>
  </si>
  <si>
    <t>較上年
增減數</t>
  </si>
  <si>
    <t>Area(km2)</t>
  </si>
  <si>
    <t>Num. of
Neighborhood</t>
  </si>
  <si>
    <t>Num. of
Ts'uns &amp; Lins</t>
  </si>
  <si>
    <r>
      <t>合計</t>
    </r>
    <r>
      <rPr>
        <sz val="9"/>
        <rFont val="Times New Roman"/>
        <family val="1"/>
      </rPr>
      <t xml:space="preserve">  Total</t>
    </r>
  </si>
  <si>
    <r>
      <t>男</t>
    </r>
    <r>
      <rPr>
        <sz val="9"/>
        <rFont val="Times New Roman"/>
        <family val="1"/>
      </rPr>
      <t xml:space="preserve">   Male</t>
    </r>
  </si>
  <si>
    <r>
      <t>女</t>
    </r>
    <r>
      <rPr>
        <sz val="9"/>
        <rFont val="Times New Roman"/>
        <family val="1"/>
      </rPr>
      <t xml:space="preserve">  Female</t>
    </r>
  </si>
  <si>
    <t>自外國</t>
  </si>
  <si>
    <t>自本省
他縣市</t>
  </si>
  <si>
    <t>往外國</t>
  </si>
  <si>
    <t>往本省
他縣市</t>
  </si>
  <si>
    <t>Couple of Divorce
(Couple)</t>
  </si>
  <si>
    <t>Total</t>
  </si>
  <si>
    <t>台北市</t>
  </si>
  <si>
    <t>高雄市</t>
  </si>
  <si>
    <t>其他省市</t>
  </si>
  <si>
    <t>To Foreign Countries</t>
  </si>
  <si>
    <t>率</t>
  </si>
  <si>
    <t>Taipei City</t>
  </si>
  <si>
    <t>Kaohsiung 
City</t>
  </si>
  <si>
    <t>Immigrants</t>
  </si>
  <si>
    <t>Emigrants</t>
  </si>
  <si>
    <t>(0/00)</t>
  </si>
  <si>
    <t>單位：人</t>
  </si>
  <si>
    <t>單位：人</t>
  </si>
  <si>
    <t>All Years</t>
  </si>
  <si>
    <t xml:space="preserve"> 0~4
Years</t>
  </si>
  <si>
    <t xml:space="preserve"> 5~9
Years</t>
  </si>
  <si>
    <t xml:space="preserve"> 10~14
Years</t>
  </si>
  <si>
    <t xml:space="preserve"> 15~19
Years</t>
  </si>
  <si>
    <t xml:space="preserve"> 20~24
Years</t>
  </si>
  <si>
    <t xml:space="preserve"> 25~29
Years</t>
  </si>
  <si>
    <t xml:space="preserve"> 30~34
Years</t>
  </si>
  <si>
    <t xml:space="preserve"> 35~39
Years</t>
  </si>
  <si>
    <t xml:space="preserve"> 40~44
Years</t>
  </si>
  <si>
    <t>45~49
Years</t>
  </si>
  <si>
    <t xml:space="preserve"> 50~54
Years</t>
  </si>
  <si>
    <t xml:space="preserve"> 55~59
Years</t>
  </si>
  <si>
    <t xml:space="preserve"> 60~64
Years</t>
  </si>
  <si>
    <t xml:space="preserve"> 65~69
Years</t>
  </si>
  <si>
    <t>70~74
Years</t>
  </si>
  <si>
    <t xml:space="preserve"> 75~79
Years</t>
  </si>
  <si>
    <t xml:space="preserve"> 80~84
Years</t>
  </si>
  <si>
    <t xml:space="preserve"> 85~89
Years</t>
  </si>
  <si>
    <t>90~94
Years</t>
  </si>
  <si>
    <t>95~99
Years</t>
  </si>
  <si>
    <t>100Years of Age and Over</t>
  </si>
  <si>
    <t>Female</t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</si>
  <si>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</si>
  <si>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</si>
  <si>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</si>
  <si>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單位：％</t>
  </si>
  <si>
    <t>不識字者</t>
  </si>
  <si>
    <t>University   (College)</t>
  </si>
  <si>
    <t>Illiterate</t>
  </si>
  <si>
    <t>Graduated</t>
  </si>
  <si>
    <t>Attended</t>
  </si>
  <si>
    <r>
      <t xml:space="preserve">年　底　別
村　里　別
</t>
    </r>
    <r>
      <rPr>
        <sz val="9"/>
        <rFont val="Times New Roman"/>
        <family val="1"/>
      </rPr>
      <t>End of Year
Ts'uns &amp; Lins</t>
    </r>
  </si>
  <si>
    <t>Junior Vocational
School</t>
  </si>
  <si>
    <t>Junior High
School</t>
  </si>
  <si>
    <t>Senior  High
School</t>
  </si>
  <si>
    <r>
      <t>五年制</t>
    </r>
    <r>
      <rPr>
        <sz val="9"/>
        <rFont val="Times New Roman"/>
        <family val="1"/>
      </rPr>
      <t xml:space="preserve">   5 Years </t>
    </r>
  </si>
  <si>
    <t>System</t>
  </si>
  <si>
    <t>Graduated</t>
  </si>
  <si>
    <r>
      <t xml:space="preserve">性別
</t>
    </r>
    <r>
      <rPr>
        <sz val="9"/>
        <rFont val="Times New Roman"/>
        <family val="1"/>
      </rPr>
      <t>Sex</t>
    </r>
  </si>
  <si>
    <t>End of Year</t>
  </si>
  <si>
    <t xml:space="preserve"> Total</t>
  </si>
  <si>
    <r>
      <t xml:space="preserve">平地原住民
</t>
    </r>
    <r>
      <rPr>
        <sz val="8"/>
        <color indexed="8"/>
        <rFont val="Times New Roman"/>
        <family val="1"/>
      </rPr>
      <t>Aborigines in Plains</t>
    </r>
  </si>
  <si>
    <r>
      <t xml:space="preserve">山地原住民
</t>
    </r>
    <r>
      <rPr>
        <sz val="8"/>
        <color indexed="8"/>
        <rFont val="Times New Roman"/>
        <family val="1"/>
      </rPr>
      <t>Aborigines in Mountains</t>
    </r>
  </si>
  <si>
    <r>
      <t xml:space="preserve">合計
</t>
    </r>
    <r>
      <rPr>
        <sz val="9"/>
        <color indexed="8"/>
        <rFont val="Times New Roman"/>
        <family val="1"/>
      </rPr>
      <t>Total</t>
    </r>
  </si>
  <si>
    <r>
      <t xml:space="preserve">年底別
</t>
    </r>
    <r>
      <rPr>
        <sz val="9"/>
        <rFont val="Times New Roman"/>
        <family val="1"/>
      </rPr>
      <t>End of Year</t>
    </r>
  </si>
  <si>
    <t>Total</t>
  </si>
  <si>
    <t>Male</t>
  </si>
  <si>
    <r>
      <t>年底別</t>
    </r>
    <r>
      <rPr>
        <sz val="9"/>
        <rFont val="Times New Roman"/>
        <family val="1"/>
      </rPr>
      <t xml:space="preserve">   </t>
    </r>
  </si>
  <si>
    <r>
      <t>計</t>
    </r>
    <r>
      <rPr>
        <sz val="9"/>
        <color indexed="8"/>
        <rFont val="Times New Roman"/>
        <family val="1"/>
      </rPr>
      <t xml:space="preserve">  Total</t>
    </r>
  </si>
  <si>
    <r>
      <t>男</t>
    </r>
    <r>
      <rPr>
        <sz val="9"/>
        <color indexed="8"/>
        <rFont val="Times New Roman"/>
        <family val="1"/>
      </rPr>
      <t xml:space="preserve">  Male</t>
    </r>
  </si>
  <si>
    <r>
      <t>女</t>
    </r>
    <r>
      <rPr>
        <sz val="9"/>
        <color indexed="8"/>
        <rFont val="Times New Roman"/>
        <family val="1"/>
      </rPr>
      <t xml:space="preserve">  Female</t>
    </r>
  </si>
  <si>
    <t xml:space="preserve"> Grand Total</t>
  </si>
  <si>
    <t xml:space="preserve"> Self-
taught</t>
  </si>
  <si>
    <t>Attended</t>
  </si>
  <si>
    <r>
      <t>專　科</t>
    </r>
    <r>
      <rPr>
        <sz val="8"/>
        <rFont val="Times New Roman"/>
        <family val="1"/>
      </rPr>
      <t xml:space="preserve">   Junior College</t>
    </r>
  </si>
  <si>
    <r>
      <t>年底別及
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里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別</t>
    </r>
  </si>
  <si>
    <r>
      <t>戶數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戶</t>
    </r>
    <r>
      <rPr>
        <sz val="8"/>
        <color indexed="8"/>
        <rFont val="Times New Roman"/>
        <family val="1"/>
      </rPr>
      <t>)</t>
    </r>
    <r>
      <rPr>
        <sz val="7"/>
        <color indexed="8"/>
        <rFont val="Times New Roman"/>
        <family val="1"/>
      </rPr>
      <t xml:space="preserve"> Num. of Household </t>
    </r>
  </si>
  <si>
    <r>
      <t>人　　口　　數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Num. of Population</t>
    </r>
  </si>
  <si>
    <r>
      <t>合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計</t>
    </r>
  </si>
  <si>
    <t>End of Year
Ts'uns &amp; Lins</t>
  </si>
  <si>
    <t>Aborigines
in
Plains</t>
  </si>
  <si>
    <t>Aborigines
in
Mountains</t>
  </si>
  <si>
    <r>
      <t xml:space="preserve">計
</t>
    </r>
    <r>
      <rPr>
        <sz val="7"/>
        <color indexed="8"/>
        <rFont val="Times New Roman"/>
        <family val="1"/>
      </rPr>
      <t>Both
Sexes</t>
    </r>
  </si>
  <si>
    <r>
      <t xml:space="preserve">男
</t>
    </r>
    <r>
      <rPr>
        <sz val="8"/>
        <color indexed="8"/>
        <rFont val="Times New Roman"/>
        <family val="1"/>
      </rPr>
      <t>Male</t>
    </r>
  </si>
  <si>
    <r>
      <t xml:space="preserve">女
</t>
    </r>
    <r>
      <rPr>
        <sz val="8"/>
        <color indexed="8"/>
        <rFont val="Times New Roman"/>
        <family val="1"/>
      </rPr>
      <t>Female</t>
    </r>
  </si>
  <si>
    <r>
      <t>總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計</t>
    </r>
    <r>
      <rPr>
        <sz val="9"/>
        <color indexed="8"/>
        <rFont val="Times New Roman"/>
        <family val="1"/>
      </rPr>
      <t xml:space="preserve">   Grand Total</t>
    </r>
  </si>
  <si>
    <r>
      <t>離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婚</t>
    </r>
    <r>
      <rPr>
        <sz val="9"/>
        <color indexed="8"/>
        <rFont val="Times New Roman"/>
        <family val="1"/>
      </rPr>
      <t xml:space="preserve">   Divorced</t>
    </r>
  </si>
  <si>
    <r>
      <t>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偶</t>
    </r>
    <r>
      <rPr>
        <sz val="9"/>
        <color indexed="8"/>
        <rFont val="Times New Roman"/>
        <family val="1"/>
      </rPr>
      <t xml:space="preserve">   Widowed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</si>
  <si>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</si>
  <si>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t>鄰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</si>
  <si>
    <r>
      <t>現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住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戶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口</t>
    </r>
    <r>
      <rPr>
        <sz val="9"/>
        <rFont val="Times New Roman"/>
        <family val="1"/>
      </rPr>
      <t xml:space="preserve">       Households</t>
    </r>
  </si>
  <si>
    <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
Number of
Households
(Households)</t>
    </r>
  </si>
  <si>
    <r>
      <t>人　口　數</t>
    </r>
    <r>
      <rPr>
        <sz val="9"/>
        <rFont val="Times New Roman"/>
        <family val="1"/>
      </rPr>
      <t xml:space="preserve"> 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   Population(Person)</t>
    </r>
  </si>
  <si>
    <t>二、人口年齡分配</t>
  </si>
  <si>
    <r>
      <t>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中</t>
    </r>
  </si>
  <si>
    <r>
      <t>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職</t>
    </r>
  </si>
  <si>
    <r>
      <t>初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職</t>
    </r>
  </si>
  <si>
    <r>
      <t xml:space="preserve">年別
</t>
    </r>
    <r>
      <rPr>
        <sz val="9"/>
        <rFont val="Times New Roman"/>
        <family val="1"/>
      </rPr>
      <t>End of Year</t>
    </r>
  </si>
  <si>
    <r>
      <t>100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以上</t>
    </r>
  </si>
  <si>
    <t>Total</t>
  </si>
  <si>
    <t>Male</t>
  </si>
  <si>
    <t>Female</t>
  </si>
  <si>
    <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</si>
  <si>
    <r>
      <t xml:space="preserve">同一鄉鎮市內之
住址變更人數
</t>
    </r>
    <r>
      <rPr>
        <sz val="9"/>
        <color indexed="8"/>
        <rFont val="Times New Roman"/>
        <family val="1"/>
      </rPr>
      <t>Change Residence</t>
    </r>
  </si>
  <si>
    <r>
      <t xml:space="preserve">出　生　人　數
</t>
    </r>
    <r>
      <rPr>
        <sz val="9"/>
        <rFont val="Times New Roman"/>
        <family val="1"/>
      </rPr>
      <t>Num. of  Birth</t>
    </r>
  </si>
  <si>
    <r>
      <t xml:space="preserve">粗
出
生
率
</t>
    </r>
    <r>
      <rPr>
        <sz val="8"/>
        <rFont val="Times New Roman"/>
        <family val="1"/>
      </rPr>
      <t>(0/00)</t>
    </r>
  </si>
  <si>
    <r>
      <t xml:space="preserve">死　亡　人　數
</t>
    </r>
    <r>
      <rPr>
        <sz val="9"/>
        <rFont val="Times New Roman"/>
        <family val="1"/>
      </rPr>
      <t>Num. of  Death</t>
    </r>
  </si>
  <si>
    <r>
      <t xml:space="preserve">粗
死
亡
率
</t>
    </r>
    <r>
      <rPr>
        <sz val="8"/>
        <rFont val="Times New Roman"/>
        <family val="1"/>
      </rPr>
      <t>(0/00)</t>
    </r>
  </si>
  <si>
    <t>結婚</t>
  </si>
  <si>
    <t xml:space="preserve"> Year</t>
  </si>
  <si>
    <r>
      <t>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計</t>
    </r>
  </si>
  <si>
    <r>
      <t xml:space="preserve">自他省市
</t>
    </r>
    <r>
      <rPr>
        <sz val="9"/>
        <color indexed="8"/>
        <rFont val="Times New Roman"/>
        <family val="1"/>
      </rPr>
      <t>From Other Provinces(Cities)</t>
    </r>
  </si>
  <si>
    <t>初設</t>
  </si>
  <si>
    <r>
      <t xml:space="preserve">往他省市
</t>
    </r>
    <r>
      <rPr>
        <sz val="9"/>
        <color indexed="8"/>
        <rFont val="Times New Roman"/>
        <family val="1"/>
      </rPr>
      <t>To  Other Provinces (Cities)</t>
    </r>
  </si>
  <si>
    <t>註銷</t>
  </si>
  <si>
    <t>Couple of Married
(Couple)</t>
  </si>
  <si>
    <t>From
Foreign
Coun-
tries</t>
  </si>
  <si>
    <t>Others</t>
  </si>
  <si>
    <t>Other C.
&amp; City
of Prov.</t>
  </si>
  <si>
    <r>
      <t>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入</t>
    </r>
  </si>
  <si>
    <r>
      <t>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出</t>
    </r>
  </si>
  <si>
    <t>對數</t>
  </si>
  <si>
    <t>Total</t>
  </si>
  <si>
    <t>Male</t>
  </si>
  <si>
    <t>Female</t>
  </si>
  <si>
    <t>Couple</t>
  </si>
  <si>
    <r>
      <t>識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字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者</t>
    </r>
    <r>
      <rPr>
        <sz val="10"/>
        <color indexed="8"/>
        <rFont val="Times New Roman"/>
        <family val="1"/>
      </rPr>
      <t xml:space="preserve">    Illiterate</t>
    </r>
    <r>
      <rPr>
        <sz val="10"/>
        <color indexed="8"/>
        <rFont val="標楷體"/>
        <family val="4"/>
      </rPr>
      <t>　　</t>
    </r>
  </si>
  <si>
    <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</si>
  <si>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r>
      <t>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（初）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中</t>
    </r>
  </si>
  <si>
    <t>Other C.
&amp; City
of Prov.</t>
  </si>
  <si>
    <t>Other T.,
City &amp;
Dist.</t>
  </si>
  <si>
    <t>自 本 縣
他鄉鎮市</t>
  </si>
  <si>
    <r>
      <t>遷</t>
    </r>
    <r>
      <rPr>
        <sz val="9"/>
        <rFont val="標楷體"/>
        <family val="4"/>
      </rPr>
      <t>出</t>
    </r>
    <r>
      <rPr>
        <sz val="9"/>
        <rFont val="標楷體"/>
        <family val="4"/>
      </rPr>
      <t>人數</t>
    </r>
  </si>
  <si>
    <r>
      <t>遷　　　入　　　人　　　數　　　</t>
    </r>
    <r>
      <rPr>
        <sz val="9"/>
        <rFont val="Times New Roman"/>
        <family val="1"/>
      </rPr>
      <t>Num. of Immigrants</t>
    </r>
  </si>
  <si>
    <t>Num. of Emigrants</t>
  </si>
  <si>
    <t>Senior Vocational
School</t>
  </si>
  <si>
    <t>Taipei
City</t>
  </si>
  <si>
    <t>往本縣
他鄉鎮市</t>
  </si>
  <si>
    <r>
      <t xml:space="preserve">性別
</t>
    </r>
    <r>
      <rPr>
        <sz val="9"/>
        <rFont val="Times New Roman"/>
        <family val="1"/>
      </rPr>
      <t>By Sex</t>
    </r>
  </si>
  <si>
    <r>
      <t xml:space="preserve">0-4 </t>
    </r>
    <r>
      <rPr>
        <sz val="9"/>
        <rFont val="標楷體"/>
        <family val="4"/>
      </rPr>
      <t>歲</t>
    </r>
  </si>
  <si>
    <r>
      <t xml:space="preserve">5-9 </t>
    </r>
    <r>
      <rPr>
        <sz val="9"/>
        <rFont val="標楷體"/>
        <family val="4"/>
      </rPr>
      <t>歲</t>
    </r>
  </si>
  <si>
    <r>
      <t>10-14</t>
    </r>
    <r>
      <rPr>
        <sz val="9"/>
        <rFont val="標楷體"/>
        <family val="4"/>
      </rPr>
      <t>歲</t>
    </r>
  </si>
  <si>
    <r>
      <t>15-19</t>
    </r>
    <r>
      <rPr>
        <sz val="9"/>
        <rFont val="標楷體"/>
        <family val="4"/>
      </rPr>
      <t>歲</t>
    </r>
  </si>
  <si>
    <r>
      <t>20-24</t>
    </r>
    <r>
      <rPr>
        <sz val="9"/>
        <rFont val="標楷體"/>
        <family val="4"/>
      </rPr>
      <t>歲</t>
    </r>
  </si>
  <si>
    <r>
      <t>25-29</t>
    </r>
    <r>
      <rPr>
        <sz val="9"/>
        <rFont val="標楷體"/>
        <family val="4"/>
      </rPr>
      <t>歲</t>
    </r>
  </si>
  <si>
    <r>
      <t>30-34</t>
    </r>
    <r>
      <rPr>
        <sz val="9"/>
        <rFont val="標楷體"/>
        <family val="4"/>
      </rPr>
      <t>歲</t>
    </r>
  </si>
  <si>
    <r>
      <t>35-39</t>
    </r>
    <r>
      <rPr>
        <sz val="9"/>
        <rFont val="標楷體"/>
        <family val="4"/>
      </rPr>
      <t>歲</t>
    </r>
  </si>
  <si>
    <r>
      <t>40-44</t>
    </r>
    <r>
      <rPr>
        <sz val="9"/>
        <rFont val="標楷體"/>
        <family val="4"/>
      </rPr>
      <t>歲</t>
    </r>
  </si>
  <si>
    <r>
      <t>45-49</t>
    </r>
    <r>
      <rPr>
        <sz val="9"/>
        <rFont val="標楷體"/>
        <family val="4"/>
      </rPr>
      <t>歲</t>
    </r>
  </si>
  <si>
    <r>
      <t>50-54</t>
    </r>
    <r>
      <rPr>
        <sz val="9"/>
        <rFont val="標楷體"/>
        <family val="4"/>
      </rPr>
      <t>歲</t>
    </r>
  </si>
  <si>
    <r>
      <t>55-59</t>
    </r>
    <r>
      <rPr>
        <sz val="9"/>
        <rFont val="標楷體"/>
        <family val="4"/>
      </rPr>
      <t>歲</t>
    </r>
  </si>
  <si>
    <r>
      <t>60-64</t>
    </r>
    <r>
      <rPr>
        <sz val="9"/>
        <rFont val="標楷體"/>
        <family val="4"/>
      </rPr>
      <t>歲</t>
    </r>
  </si>
  <si>
    <r>
      <t>65-69</t>
    </r>
    <r>
      <rPr>
        <sz val="9"/>
        <rFont val="標楷體"/>
        <family val="4"/>
      </rPr>
      <t>歲</t>
    </r>
  </si>
  <si>
    <r>
      <t>70-74</t>
    </r>
    <r>
      <rPr>
        <sz val="9"/>
        <rFont val="標楷體"/>
        <family val="4"/>
      </rPr>
      <t>歲</t>
    </r>
  </si>
  <si>
    <r>
      <t>75-79</t>
    </r>
    <r>
      <rPr>
        <sz val="9"/>
        <rFont val="標楷體"/>
        <family val="4"/>
      </rPr>
      <t>歲</t>
    </r>
  </si>
  <si>
    <r>
      <t>80-84</t>
    </r>
    <r>
      <rPr>
        <sz val="9"/>
        <rFont val="標楷體"/>
        <family val="4"/>
      </rPr>
      <t>歲</t>
    </r>
  </si>
  <si>
    <r>
      <t>85-89</t>
    </r>
    <r>
      <rPr>
        <sz val="9"/>
        <rFont val="標楷體"/>
        <family val="4"/>
      </rPr>
      <t>歲</t>
    </r>
  </si>
  <si>
    <r>
      <t>90-94</t>
    </r>
    <r>
      <rPr>
        <sz val="9"/>
        <rFont val="標楷體"/>
        <family val="4"/>
      </rPr>
      <t>歲</t>
    </r>
  </si>
  <si>
    <r>
      <t>95-99</t>
    </r>
    <r>
      <rPr>
        <sz val="9"/>
        <rFont val="標楷體"/>
        <family val="4"/>
      </rPr>
      <t>歲</t>
    </r>
  </si>
  <si>
    <t>單位：人</t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</si>
  <si>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</si>
  <si>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</si>
  <si>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性別
</t>
    </r>
    <r>
      <rPr>
        <sz val="9"/>
        <rFont val="Times New Roman"/>
        <family val="1"/>
      </rPr>
      <t>Sex</t>
    </r>
  </si>
  <si>
    <r>
      <t>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
Total</t>
    </r>
  </si>
  <si>
    <t>0-4 歲</t>
  </si>
  <si>
    <t>5-9 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</si>
  <si>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</si>
  <si>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</si>
  <si>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</si>
  <si>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</si>
  <si>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</si>
  <si>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</si>
  <si>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</si>
  <si>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</si>
  <si>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</si>
  <si>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</si>
  <si>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</si>
  <si>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</si>
  <si>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</si>
  <si>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</si>
  <si>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比例</t>
  </si>
  <si>
    <r>
      <t>98年</t>
    </r>
  </si>
  <si>
    <r>
      <t>98年</t>
    </r>
  </si>
  <si>
    <r>
      <t>98年年中人口數</t>
    </r>
  </si>
  <si>
    <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2009</t>
    </r>
  </si>
  <si>
    <r>
      <t>98</t>
    </r>
    <r>
      <rPr>
        <sz val="9"/>
        <rFont val="標楷體"/>
        <family val="4"/>
      </rPr>
      <t>年底</t>
    </r>
  </si>
  <si>
    <t>2009</t>
  </si>
  <si>
    <r>
      <t>98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2009</t>
    </r>
  </si>
  <si>
    <t>98年底　　2009</t>
  </si>
  <si>
    <t>金馬
地區</t>
  </si>
  <si>
    <t>Kinma Area</t>
  </si>
  <si>
    <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</si>
  <si>
    <r>
      <t>遷　　　入　　　人　　　數　　　</t>
    </r>
    <r>
      <rPr>
        <sz val="9"/>
        <rFont val="Times New Roman"/>
        <family val="1"/>
      </rPr>
      <t>Num. of Immigrants</t>
    </r>
  </si>
  <si>
    <r>
      <t>遷</t>
    </r>
    <r>
      <rPr>
        <sz val="9"/>
        <rFont val="標楷體"/>
        <family val="4"/>
      </rPr>
      <t>出</t>
    </r>
    <r>
      <rPr>
        <sz val="9"/>
        <rFont val="標楷體"/>
        <family val="4"/>
      </rPr>
      <t>人數</t>
    </r>
  </si>
  <si>
    <t>Num. of Emigrants</t>
  </si>
  <si>
    <r>
      <t xml:space="preserve">出　生　人　數
</t>
    </r>
    <r>
      <rPr>
        <sz val="9"/>
        <rFont val="Times New Roman"/>
        <family val="1"/>
      </rPr>
      <t>Num. of  Birth</t>
    </r>
  </si>
  <si>
    <r>
      <t xml:space="preserve">粗
出
生
率
</t>
    </r>
    <r>
      <rPr>
        <sz val="8"/>
        <rFont val="Times New Roman"/>
        <family val="1"/>
      </rPr>
      <t>(0/00)</t>
    </r>
  </si>
  <si>
    <r>
      <t xml:space="preserve">死　亡　人　數
</t>
    </r>
    <r>
      <rPr>
        <sz val="9"/>
        <rFont val="Times New Roman"/>
        <family val="1"/>
      </rPr>
      <t>Num. of  Death</t>
    </r>
  </si>
  <si>
    <r>
      <t xml:space="preserve">粗
死
亡
率
</t>
    </r>
    <r>
      <rPr>
        <sz val="8"/>
        <rFont val="Times New Roman"/>
        <family val="1"/>
      </rPr>
      <t>(0/00)</t>
    </r>
  </si>
  <si>
    <t>結婚</t>
  </si>
  <si>
    <t xml:space="preserve"> Year</t>
  </si>
  <si>
    <r>
      <t xml:space="preserve">自他省市
</t>
    </r>
    <r>
      <rPr>
        <sz val="9"/>
        <color indexed="8"/>
        <rFont val="Times New Roman"/>
        <family val="1"/>
      </rPr>
      <t>From Other Provinces(Cities)</t>
    </r>
  </si>
  <si>
    <r>
      <t xml:space="preserve">往他省市
</t>
    </r>
    <r>
      <rPr>
        <sz val="9"/>
        <color indexed="8"/>
        <rFont val="Times New Roman"/>
        <family val="1"/>
      </rPr>
      <t>To  Other Provinces (Cities)</t>
    </r>
  </si>
  <si>
    <t>Couple of Married
(Couple)</t>
  </si>
  <si>
    <t>From
Foreign
Coun-
tries</t>
  </si>
  <si>
    <t>Others</t>
  </si>
  <si>
    <t>對數</t>
  </si>
  <si>
    <t>Taipei
City</t>
  </si>
  <si>
    <t>Couple</t>
  </si>
  <si>
    <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2010</t>
    </r>
  </si>
  <si>
    <t>新北市</t>
  </si>
  <si>
    <t>Taichung
City</t>
  </si>
  <si>
    <t>Tainan
City</t>
  </si>
  <si>
    <t>Taiwan
Province</t>
  </si>
  <si>
    <t>福建省</t>
  </si>
  <si>
    <t>New
Taipei City</t>
  </si>
  <si>
    <t>Fuchien
Province</t>
  </si>
  <si>
    <t>Total</t>
  </si>
  <si>
    <t>Male</t>
  </si>
  <si>
    <t>Female</t>
  </si>
  <si>
    <t>Total</t>
  </si>
  <si>
    <t>Male</t>
  </si>
  <si>
    <t>Female</t>
  </si>
  <si>
    <r>
      <t>99</t>
    </r>
    <r>
      <rPr>
        <sz val="9"/>
        <rFont val="標楷體"/>
        <family val="4"/>
      </rPr>
      <t>年底</t>
    </r>
  </si>
  <si>
    <t>2010</t>
  </si>
  <si>
    <r>
      <t>99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2010</t>
    </r>
  </si>
  <si>
    <t>博士</t>
  </si>
  <si>
    <t>Doctor</t>
  </si>
  <si>
    <t>碩士</t>
  </si>
  <si>
    <t>Master</t>
  </si>
  <si>
    <t>國小</t>
  </si>
  <si>
    <t>Primary School</t>
  </si>
  <si>
    <t>99年底　　2010</t>
  </si>
  <si>
    <t>98年底    2009</t>
  </si>
  <si>
    <t>98年底　2009</t>
  </si>
  <si>
    <t>99年底  2010</t>
  </si>
  <si>
    <t>80-84歲</t>
  </si>
  <si>
    <t xml:space="preserve"> 80~84
Years</t>
  </si>
  <si>
    <t>85-89歲</t>
  </si>
  <si>
    <t xml:space="preserve"> 85~89
Years</t>
  </si>
  <si>
    <t>90-94歲</t>
  </si>
  <si>
    <t xml:space="preserve"> 90~94
Years</t>
  </si>
  <si>
    <t>95-99歲</t>
  </si>
  <si>
    <t xml:space="preserve"> 95~99
Years</t>
  </si>
  <si>
    <t>100歲以上</t>
  </si>
  <si>
    <t xml:space="preserve"> 100
Years of
Age and
Over</t>
  </si>
  <si>
    <r>
      <t>99年</t>
    </r>
  </si>
  <si>
    <r>
      <t>99年年中人口數</t>
    </r>
  </si>
  <si>
    <r>
      <t>99年</t>
    </r>
  </si>
  <si>
    <t>99年底    2010</t>
  </si>
  <si>
    <t>99年底　2010</t>
  </si>
  <si>
    <r>
      <t xml:space="preserve">              5.</t>
    </r>
    <r>
      <rPr>
        <sz val="10"/>
        <rFont val="標楷體"/>
        <family val="4"/>
      </rPr>
      <t>99年以後表格項目修正。</t>
    </r>
  </si>
  <si>
    <r>
      <t xml:space="preserve">              3.</t>
    </r>
    <r>
      <rPr>
        <sz val="10"/>
        <rFont val="標楷體"/>
        <family val="4"/>
      </rPr>
      <t>年中人口數：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本年人口</t>
    </r>
    <r>
      <rPr>
        <sz val="10"/>
        <rFont val="Times New Roman"/>
        <family val="1"/>
      </rPr>
      <t>+</t>
    </r>
    <r>
      <rPr>
        <sz val="10"/>
        <rFont val="標楷體"/>
        <family val="4"/>
      </rPr>
      <t>上年人口</t>
    </r>
    <r>
      <rPr>
        <sz val="10"/>
        <rFont val="Times New Roman"/>
        <family val="1"/>
      </rPr>
      <t>)/2</t>
    </r>
  </si>
  <si>
    <t>100年底   2011</t>
  </si>
  <si>
    <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2011</t>
    </r>
  </si>
  <si>
    <r>
      <t>100</t>
    </r>
    <r>
      <rPr>
        <sz val="9"/>
        <rFont val="標楷體"/>
        <family val="4"/>
      </rPr>
      <t>年底</t>
    </r>
  </si>
  <si>
    <t>2011</t>
  </si>
  <si>
    <r>
      <t>100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2011</t>
    </r>
  </si>
  <si>
    <t>100年底 　2011</t>
  </si>
  <si>
    <t>100年底 2011</t>
  </si>
  <si>
    <r>
      <t>100</t>
    </r>
    <r>
      <rPr>
        <sz val="9"/>
        <rFont val="細明體"/>
        <family val="3"/>
      </rPr>
      <t>年</t>
    </r>
  </si>
  <si>
    <r>
      <t>100</t>
    </r>
    <r>
      <rPr>
        <sz val="10"/>
        <rFont val="細明體"/>
        <family val="3"/>
      </rPr>
      <t>年年中人口數</t>
    </r>
  </si>
  <si>
    <r>
      <t>100</t>
    </r>
    <r>
      <rPr>
        <sz val="9"/>
        <rFont val="細明體"/>
        <family val="3"/>
      </rPr>
      <t>年</t>
    </r>
  </si>
  <si>
    <r>
      <t>101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2012</t>
    </r>
  </si>
  <si>
    <r>
      <t>101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2012</t>
    </r>
  </si>
  <si>
    <t>101年底 　2012</t>
  </si>
  <si>
    <t>101年底 2012</t>
  </si>
  <si>
    <r>
      <t>101</t>
    </r>
    <r>
      <rPr>
        <sz val="9"/>
        <rFont val="標楷體"/>
        <family val="4"/>
      </rPr>
      <t>年底</t>
    </r>
  </si>
  <si>
    <t>2012</t>
  </si>
  <si>
    <r>
      <t>101年</t>
    </r>
  </si>
  <si>
    <r>
      <t>101年年中人口數</t>
    </r>
  </si>
  <si>
    <r>
      <t>101年</t>
    </r>
  </si>
  <si>
    <t>　　</t>
  </si>
  <si>
    <t>三、現住人口婚姻狀況</t>
  </si>
  <si>
    <r>
      <t>102年</t>
    </r>
  </si>
  <si>
    <r>
      <t>102年</t>
    </r>
  </si>
  <si>
    <t>　　本鄉原住民部落別：'Etolan阿度蘭、Pa'anifong巴阿尼豐、Kalifangar佳尼法納、Fafokod發富谷、Alapawan阿拉巴灣、Asiroay阿奚露艾、Howak乎哇固、Gilafinan基拉菲婻、Sena'順那、Ma'olaway瑪屋撈外等10個部落。</t>
  </si>
  <si>
    <t>101年底   2012</t>
  </si>
  <si>
    <r>
      <t>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2013</t>
    </r>
  </si>
  <si>
    <t>臺北市</t>
  </si>
  <si>
    <t>臺中市</t>
  </si>
  <si>
    <t>臺南市</t>
  </si>
  <si>
    <t>臺灣省</t>
  </si>
  <si>
    <r>
      <t>102</t>
    </r>
    <r>
      <rPr>
        <sz val="9"/>
        <rFont val="標楷體"/>
        <family val="4"/>
      </rPr>
      <t>年底</t>
    </r>
  </si>
  <si>
    <t>2013</t>
  </si>
  <si>
    <r>
      <t>102年年中人口數</t>
    </r>
  </si>
  <si>
    <r>
      <t>102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2013</t>
    </r>
  </si>
  <si>
    <t>表 2-1 現住戶數、人口密度及性比例</t>
  </si>
  <si>
    <t>Table 2-1 Resident Households, Population Density and Sex Ratio</t>
  </si>
  <si>
    <t>附註：粗出生(死亡)率=出生(死亡)人口數/年中人口數*1000；結(離)婚率=結(離)婚對數/年中人口數*1000。</t>
  </si>
  <si>
    <r>
      <t xml:space="preserve">戶籍
</t>
    </r>
    <r>
      <rPr>
        <sz val="6"/>
        <rFont val="標楷體"/>
        <family val="4"/>
      </rPr>
      <t>First Reg</t>
    </r>
  </si>
  <si>
    <t>…</t>
  </si>
  <si>
    <t>101年底 2012</t>
  </si>
  <si>
    <t>102年底 2013</t>
  </si>
  <si>
    <t>表 2-2 戶籍動態</t>
  </si>
  <si>
    <t>Table 2-2 Household Registration Movement</t>
  </si>
  <si>
    <t>表 2-3 現住人口之年齡分配</t>
  </si>
  <si>
    <t>表 2-5 15歲以上現住人口之教育程度</t>
  </si>
  <si>
    <t>102年底 　2013</t>
  </si>
  <si>
    <t>表 2-6 現住人口之婚姻狀況</t>
  </si>
  <si>
    <t>Table 2-6 Marital Status of Resident Population</t>
  </si>
  <si>
    <t>北源村</t>
  </si>
  <si>
    <t>尚德村</t>
  </si>
  <si>
    <t>東河村</t>
  </si>
  <si>
    <t>泰源村</t>
  </si>
  <si>
    <t>都蘭村</t>
  </si>
  <si>
    <t>隆昌村</t>
  </si>
  <si>
    <t>興昌村</t>
  </si>
  <si>
    <t>表 2-7 現住原住民戶口數</t>
  </si>
  <si>
    <t xml:space="preserve">表 2-8 現住原住民年齡分配 </t>
  </si>
  <si>
    <t xml:space="preserve">Table 2-8 Resident Indigene by Age Group   </t>
  </si>
  <si>
    <r>
      <t xml:space="preserve">表 2-4 現住人口之年齡結構
</t>
    </r>
    <r>
      <rPr>
        <sz val="16"/>
        <rFont val="Times New Roman"/>
        <family val="1"/>
      </rPr>
      <t>Table 2-4 Resident Population by Age Structure</t>
    </r>
  </si>
  <si>
    <t>Table 2-3 Resident Population by Age Group</t>
  </si>
  <si>
    <t>Table 2-5 Educational Attainments of Resident Population Aged 15 and Over</t>
  </si>
  <si>
    <t xml:space="preserve">Table 2-7 Households and Persons of Resident Indigene  </t>
  </si>
  <si>
    <t>資料來源：成功戶政事務所(東河鄉部分)</t>
  </si>
  <si>
    <r>
      <t>畢業</t>
    </r>
    <r>
      <rPr>
        <sz val="6"/>
        <rFont val="標楷體"/>
        <family val="4"/>
      </rPr>
      <t xml:space="preserve">
</t>
    </r>
    <r>
      <rPr>
        <sz val="6"/>
        <rFont val="Times New Roman"/>
        <family val="1"/>
      </rPr>
      <t>Graduated</t>
    </r>
  </si>
  <si>
    <r>
      <t>肄業</t>
    </r>
    <r>
      <rPr>
        <sz val="6"/>
        <rFont val="標楷體"/>
        <family val="4"/>
      </rPr>
      <t xml:space="preserve">
</t>
    </r>
    <r>
      <rPr>
        <sz val="6"/>
        <rFont val="Times New Roman"/>
        <family val="1"/>
      </rPr>
      <t>Attended</t>
    </r>
  </si>
  <si>
    <r>
      <t xml:space="preserve">二、三年制
</t>
    </r>
    <r>
      <rPr>
        <sz val="6"/>
        <color indexed="8"/>
        <rFont val="Times New Roman"/>
        <family val="1"/>
      </rPr>
      <t>2,3 Years System</t>
    </r>
  </si>
  <si>
    <r>
      <t>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二年
</t>
    </r>
    <r>
      <rPr>
        <sz val="8"/>
        <rFont val="Times New Roman"/>
        <family val="1"/>
      </rPr>
      <t xml:space="preserve">Final     2 System </t>
    </r>
  </si>
  <si>
    <r>
      <t xml:space="preserve">前三年
</t>
    </r>
    <r>
      <rPr>
        <sz val="7"/>
        <rFont val="Times New Roman"/>
        <family val="1"/>
      </rPr>
      <t>First 3 Years</t>
    </r>
  </si>
  <si>
    <t>102年底   2013</t>
  </si>
  <si>
    <r>
      <t>103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2014</t>
    </r>
  </si>
  <si>
    <r>
      <t>103</t>
    </r>
    <r>
      <rPr>
        <sz val="9"/>
        <rFont val="標楷體"/>
        <family val="4"/>
      </rPr>
      <t>年底</t>
    </r>
  </si>
  <si>
    <r>
      <t>103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2014</t>
    </r>
  </si>
  <si>
    <t>2014</t>
  </si>
  <si>
    <t>103年底 　2014</t>
  </si>
  <si>
    <t>102年底 2013</t>
  </si>
  <si>
    <t>103年底 2014</t>
  </si>
  <si>
    <r>
      <t>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偶</t>
    </r>
    <r>
      <rPr>
        <sz val="9"/>
        <color indexed="8"/>
        <rFont val="Times New Roman"/>
        <family val="1"/>
      </rPr>
      <t xml:space="preserve">   Currently Married</t>
    </r>
  </si>
  <si>
    <r>
      <t>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婚</t>
    </r>
    <r>
      <rPr>
        <sz val="9"/>
        <color indexed="8"/>
        <rFont val="Times New Roman"/>
        <family val="1"/>
      </rPr>
      <t xml:space="preserve">   Unmarried</t>
    </r>
  </si>
  <si>
    <r>
      <t>103年</t>
    </r>
  </si>
  <si>
    <r>
      <t>103年</t>
    </r>
  </si>
  <si>
    <r>
      <t>103年年中人口數</t>
    </r>
  </si>
  <si>
    <t>103年底   2014</t>
  </si>
  <si>
    <r>
      <t>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2015</t>
    </r>
  </si>
  <si>
    <t>桃園市</t>
  </si>
  <si>
    <t>Taoyuan
City</t>
  </si>
  <si>
    <r>
      <t>104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2015</t>
    </r>
  </si>
  <si>
    <r>
      <t>104</t>
    </r>
    <r>
      <rPr>
        <sz val="9"/>
        <rFont val="標楷體"/>
        <family val="4"/>
      </rPr>
      <t>年底</t>
    </r>
  </si>
  <si>
    <t>2015</t>
  </si>
  <si>
    <r>
      <rPr>
        <sz val="10"/>
        <rFont val="標楷體"/>
        <family val="4"/>
      </rPr>
      <t>年齡分配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By Age</t>
    </r>
  </si>
  <si>
    <r>
      <t>0-14</t>
    </r>
    <r>
      <rPr>
        <sz val="10"/>
        <rFont val="標楷體"/>
        <family val="4"/>
      </rPr>
      <t xml:space="preserve">歲
（人）
</t>
    </r>
    <r>
      <rPr>
        <sz val="8"/>
        <rFont val="Times New Roman"/>
        <family val="1"/>
      </rPr>
      <t xml:space="preserve">0-14 Years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</si>
  <si>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t>15-64</t>
    </r>
    <r>
      <rPr>
        <sz val="10"/>
        <rFont val="標楷體"/>
        <family val="4"/>
      </rPr>
      <t xml:space="preserve">歲
（人）
</t>
    </r>
    <r>
      <rPr>
        <sz val="8"/>
        <rFont val="Times New Roman"/>
        <family val="1"/>
      </rPr>
      <t xml:space="preserve">15-64 Years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</si>
  <si>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t>65</t>
    </r>
    <r>
      <rPr>
        <sz val="10"/>
        <rFont val="標楷體"/>
        <family val="4"/>
      </rPr>
      <t xml:space="preserve">歲以上
（人）
</t>
    </r>
    <r>
      <rPr>
        <sz val="8"/>
        <rFont val="Times New Roman"/>
        <family val="1"/>
      </rPr>
      <t xml:space="preserve">65 Years &amp; Over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</si>
  <si>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rPr>
        <sz val="10"/>
        <rFont val="標楷體"/>
        <family val="4"/>
      </rPr>
      <t xml:space="preserve">比率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Rate</t>
    </r>
  </si>
  <si>
    <r>
      <t xml:space="preserve">
</t>
    </r>
    <r>
      <rPr>
        <sz val="10"/>
        <rFont val="標楷體"/>
        <family val="4"/>
      </rPr>
      <t xml:space="preserve">扶老比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
Old Age
Popu-
lation Ratio</t>
    </r>
  </si>
  <si>
    <r>
      <t xml:space="preserve">
</t>
    </r>
    <r>
      <rPr>
        <sz val="10"/>
        <rFont val="標楷體"/>
        <family val="4"/>
      </rPr>
      <t xml:space="preserve">扶幼比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
Young
Age Popu-
lation Ratio</t>
    </r>
  </si>
  <si>
    <r>
      <t xml:space="preserve">
</t>
    </r>
    <r>
      <rPr>
        <sz val="10"/>
        <rFont val="標楷體"/>
        <family val="4"/>
      </rPr>
      <t xml:space="preserve">扶養比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 
Depen-
dency Ratio</t>
    </r>
  </si>
  <si>
    <r>
      <t>104年年中人口數</t>
    </r>
  </si>
  <si>
    <t>分子(遷入減遷出人口數)</t>
  </si>
  <si>
    <r>
      <rPr>
        <sz val="10"/>
        <rFont val="標楷體"/>
        <family val="4"/>
      </rPr>
      <t>老化指數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Aged-Child Ratio</t>
    </r>
  </si>
  <si>
    <t>104年底 　2015</t>
  </si>
  <si>
    <t>103年底 2014</t>
  </si>
  <si>
    <t>104年底 2015</t>
  </si>
  <si>
    <r>
      <t>平地
原住</t>
    </r>
    <r>
      <rPr>
        <sz val="8"/>
        <color indexed="8"/>
        <rFont val="標楷體"/>
        <family val="4"/>
      </rPr>
      <t>民</t>
    </r>
  </si>
  <si>
    <r>
      <t>山地
原住</t>
    </r>
    <r>
      <rPr>
        <sz val="8"/>
        <color indexed="8"/>
        <rFont val="標楷體"/>
        <family val="4"/>
      </rPr>
      <t>民</t>
    </r>
  </si>
  <si>
    <r>
      <t>98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 2009</t>
    </r>
  </si>
  <si>
    <r>
      <t>99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 2010</t>
    </r>
  </si>
  <si>
    <r>
      <t>100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2011</t>
    </r>
  </si>
  <si>
    <r>
      <t>101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2012</t>
    </r>
  </si>
  <si>
    <r>
      <t>102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2013</t>
    </r>
  </si>
  <si>
    <r>
      <t>103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2014</t>
    </r>
  </si>
  <si>
    <r>
      <t>104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2015</t>
    </r>
  </si>
  <si>
    <r>
      <t>104年</t>
    </r>
  </si>
  <si>
    <r>
      <t>104年</t>
    </r>
  </si>
  <si>
    <r>
      <t>105</t>
    </r>
    <r>
      <rPr>
        <sz val="9"/>
        <rFont val="細明體"/>
        <family val="3"/>
      </rPr>
      <t>年</t>
    </r>
  </si>
  <si>
    <r>
      <t>105</t>
    </r>
    <r>
      <rPr>
        <sz val="9"/>
        <rFont val="細明體"/>
        <family val="3"/>
      </rPr>
      <t>年</t>
    </r>
  </si>
  <si>
    <t>104年底   2015</t>
  </si>
  <si>
    <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2016</t>
    </r>
  </si>
  <si>
    <r>
      <t>105</t>
    </r>
    <r>
      <rPr>
        <sz val="9"/>
        <rFont val="標楷體"/>
        <family val="4"/>
      </rPr>
      <t>年底</t>
    </r>
  </si>
  <si>
    <t>2016</t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</si>
  <si>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2016</t>
    </r>
  </si>
  <si>
    <r>
      <t>105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2016</t>
    </r>
  </si>
  <si>
    <t>105年底 　2016</t>
  </si>
  <si>
    <t>104年底 2015</t>
  </si>
  <si>
    <t>105年底 2016</t>
  </si>
  <si>
    <r>
      <t xml:space="preserve">戶量
(人/戶)
</t>
    </r>
    <r>
      <rPr>
        <sz val="9"/>
        <rFont val="Times New Roman"/>
        <family val="1"/>
      </rPr>
      <t>Mean Size of Households
(Persons/ Households)</t>
    </r>
  </si>
  <si>
    <r>
      <t xml:space="preserve">人口密度
（人/平方公里）
</t>
    </r>
    <r>
      <rPr>
        <sz val="8"/>
        <rFont val="Times New Roman"/>
        <family val="1"/>
      </rPr>
      <t>Population Density
(Persons
 per km²)</t>
    </r>
  </si>
  <si>
    <r>
      <t xml:space="preserve">性比例
(每百女子
所當男子數)
 </t>
    </r>
    <r>
      <rPr>
        <sz val="9"/>
        <rFont val="Times New Roman"/>
        <family val="1"/>
      </rPr>
      <t>Sex Ratio
 (Female =100)</t>
    </r>
  </si>
  <si>
    <t>Form Other Township , City &amp; Dist.</t>
  </si>
  <si>
    <t>Form Other Country &amp; City of Province</t>
  </si>
  <si>
    <r>
      <t xml:space="preserve">
</t>
    </r>
    <r>
      <rPr>
        <sz val="6"/>
        <rFont val="標楷體"/>
        <family val="4"/>
      </rPr>
      <t>First Reg</t>
    </r>
  </si>
  <si>
    <t>初設
戶籍</t>
  </si>
  <si>
    <t>To Other Country &amp; City of Province</t>
  </si>
  <si>
    <t>To Other Township , City &amp; Dist.</t>
  </si>
  <si>
    <t>註銷
戶籍</t>
  </si>
  <si>
    <t>老化
指數
(％)
Aged-Child Ratio</t>
  </si>
  <si>
    <r>
      <t>105年年中人口數</t>
    </r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</si>
  <si>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2016</t>
    </r>
  </si>
  <si>
    <r>
      <t>計算社會增加率用分母↓</t>
    </r>
    <r>
      <rPr>
        <sz val="10"/>
        <rFont val="Times New Roman"/>
        <family val="1"/>
      </rPr>
      <t>:</t>
    </r>
  </si>
  <si>
    <t>↓社會增加率</t>
  </si>
  <si>
    <t>105年底   2016</t>
  </si>
  <si>
    <t>106年底   2017</t>
  </si>
  <si>
    <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2017</t>
    </r>
  </si>
  <si>
    <r>
      <t>106</t>
    </r>
    <r>
      <rPr>
        <sz val="9"/>
        <rFont val="標楷體"/>
        <family val="4"/>
      </rPr>
      <t>年底</t>
    </r>
  </si>
  <si>
    <t>2017</t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</si>
  <si>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2017</t>
    </r>
  </si>
  <si>
    <r>
      <t>106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2017</t>
    </r>
  </si>
  <si>
    <t>106年底 　2017</t>
  </si>
  <si>
    <t>105年底 2016</t>
  </si>
  <si>
    <t>106年底 2017</t>
  </si>
  <si>
    <r>
      <t xml:space="preserve">自
然
增
加
率
</t>
    </r>
    <r>
      <rPr>
        <sz val="8"/>
        <rFont val="Times New Roman"/>
        <family val="1"/>
      </rPr>
      <t>(‰)
Natural
Increase
Rate</t>
    </r>
  </si>
  <si>
    <r>
      <t xml:space="preserve">遷
入
率
</t>
    </r>
    <r>
      <rPr>
        <sz val="8"/>
        <rFont val="Times New Roman"/>
        <family val="1"/>
      </rPr>
      <t>(‰)
Immigrant
Rate</t>
    </r>
  </si>
  <si>
    <r>
      <t xml:space="preserve">遷
出
率
</t>
    </r>
    <r>
      <rPr>
        <sz val="8"/>
        <rFont val="Times New Roman"/>
        <family val="1"/>
      </rPr>
      <t>(‰)
Emigrant
Rate</t>
    </r>
  </si>
  <si>
    <r>
      <t xml:space="preserve">社
會
增
加
率
</t>
    </r>
    <r>
      <rPr>
        <sz val="8"/>
        <rFont val="Times New Roman"/>
        <family val="1"/>
      </rPr>
      <t>(‰)
Social
Increase
Rate</t>
    </r>
  </si>
  <si>
    <t>自本縣他鄉鎮市區</t>
  </si>
  <si>
    <t>往本縣他鄉鎮市區</t>
  </si>
  <si>
    <r>
      <t xml:space="preserve">鄉鎮市內
住址變更人數
</t>
    </r>
    <r>
      <rPr>
        <sz val="9"/>
        <color indexed="8"/>
        <rFont val="Times New Roman"/>
        <family val="1"/>
      </rPr>
      <t>Change Residence</t>
    </r>
  </si>
  <si>
    <r>
      <t>106年</t>
    </r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</si>
  <si>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2017</t>
    </r>
  </si>
  <si>
    <r>
      <t>106年年中人口數</t>
    </r>
  </si>
  <si>
    <r>
      <t>106年</t>
    </r>
  </si>
  <si>
    <r>
      <t>103</t>
    </r>
    <r>
      <rPr>
        <sz val="9"/>
        <rFont val="細明體"/>
        <family val="3"/>
      </rPr>
      <t>年</t>
    </r>
  </si>
  <si>
    <r>
      <t>107</t>
    </r>
    <r>
      <rPr>
        <sz val="9"/>
        <rFont val="細明體"/>
        <family val="3"/>
      </rPr>
      <t>年</t>
    </r>
  </si>
  <si>
    <r>
      <t>107</t>
    </r>
    <r>
      <rPr>
        <sz val="10"/>
        <rFont val="細明體"/>
        <family val="3"/>
      </rPr>
      <t>年年中人口數</t>
    </r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</si>
  <si>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2018</t>
    </r>
  </si>
  <si>
    <r>
      <t>107</t>
    </r>
    <r>
      <rPr>
        <sz val="9"/>
        <rFont val="細明體"/>
        <family val="3"/>
      </rPr>
      <t>年</t>
    </r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</si>
  <si>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2018</t>
    </r>
  </si>
  <si>
    <r>
      <t>107</t>
    </r>
    <r>
      <rPr>
        <sz val="9"/>
        <rFont val="標楷體"/>
        <family val="4"/>
      </rPr>
      <t>年底</t>
    </r>
  </si>
  <si>
    <t>2018</t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</si>
  <si>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2018</t>
    </r>
  </si>
  <si>
    <r>
      <t>107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2018</t>
    </r>
  </si>
  <si>
    <t>107年底 　2018</t>
  </si>
  <si>
    <t>107年底 2018</t>
  </si>
  <si>
    <t>107年底 2018</t>
  </si>
  <si>
    <t>　　民國107年底本鄉現住人口數為8,479人，其中男性4,700人，占總人口數55.43％；女性3,779人，占總人口數44.57％，女性所當男性比例為124.37%。總戶數3,762戶，戶量2.25人/戶。人口密度為每平方公里40.34人，較上年底減少0.18人。</t>
  </si>
  <si>
    <t>　　民國107年底本鄉總人口中14歲以下為667人占7.87％，15至64歲青壯年人口為5,907人占69.67％，65歲以上老年人口1,905人占22.47％，分別較106年底減少0.15、減少0.41、增加0.57個百分點。扶養比為43.54%。</t>
  </si>
  <si>
    <t>民國107年底結婚率為3.77‰，離婚率為1.77‰，分別較上年減少0.07及減少0.44個千分點，顯見隨著社會價值觀念及經濟環境的改變，生活品質的提高及教育的增長，對於婚姻概念較有不同的看法。</t>
  </si>
  <si>
    <t>　　民國107年底滿15歲以上人口為7,812人，占總人口的92.13％，其中大專程度以上者占15歲以上人口20.16％，高中（職）程度者占30.34％，國中、初中（職）程度者占21.39％，小學程度者占26.23％，自修及不識字者占1.88%。</t>
  </si>
  <si>
    <t>　　民國107年底原住民人口數為4,403人，占本鄉總人口之51.93％，其中平地原住民人口數為4,322人，山地原住民人口數為81人，分別占原住民人口數之98.16％和1.84％。平地原住民族群以阿美族人居多。
　　</t>
  </si>
  <si>
    <t>107年底   2018</t>
  </si>
  <si>
    <t>　　民國107年出生人數40人，粗出生率4.71‰，死亡人數137人，粗死亡率16.12‰，遷入人數為403人，遷入率47.42‰，遷出人數為344人，遷出率40.48‰，社會增加率為6.94‰。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</si>
</sst>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"/>
    <numFmt numFmtId="191" formatCode="0.000000"/>
    <numFmt numFmtId="192" formatCode="0.00000"/>
    <numFmt numFmtId="193" formatCode="0.000"/>
    <numFmt numFmtId="194" formatCode="0.0000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_);\(#,##0.000\)"/>
    <numFmt numFmtId="201" formatCode="#,##0.0000_);\(#,##0.0000\)"/>
    <numFmt numFmtId="202" formatCode="#,##0.0_);[Red]\(#,##0.0\)"/>
    <numFmt numFmtId="203" formatCode="#,##0.000_);[Red]\(#,##0.000\)"/>
    <numFmt numFmtId="204" formatCode="#,##0.0000_);[Red]\(#,##0.0000\)"/>
    <numFmt numFmtId="205" formatCode="#,##0_);\(#,##0\)"/>
    <numFmt numFmtId="206" formatCode="0.0000_);[Red]\(0.0000\)"/>
    <numFmt numFmtId="207" formatCode="_(* #,##0.0_);_(* \(#,##0.0\);_(* &quot;-&quot;??_);_(@_)"/>
    <numFmt numFmtId="208" formatCode="_(* #,##0_);_(* \(#,##0\);_(* &quot;-&quot;??_);_(@_)"/>
    <numFmt numFmtId="209" formatCode="0.00_);[Red]\(0.00\)"/>
    <numFmt numFmtId="210" formatCode="#,##0_);[Red]\(#,##0\)"/>
    <numFmt numFmtId="211" formatCode="#,##0.0;[Red]\-#,##0.0"/>
    <numFmt numFmtId="212" formatCode="0_);[Red]\(0\)"/>
    <numFmt numFmtId="213" formatCode="_-* #,##0.00_-;\-* #,##0.00_-;_-* &quot;-&quot;_-;_-@_-"/>
    <numFmt numFmtId="214" formatCode="\ #,##0;\-\ #,##0;\ &quot;-&quot;"/>
    <numFmt numFmtId="215" formatCode="\ #,##0.00;\-\ #,##0.00;\ &quot;-&quot;"/>
    <numFmt numFmtId="216" formatCode="#,##0_ "/>
    <numFmt numFmtId="217" formatCode="#,##0_ ;[Red]\-#,##0\ "/>
    <numFmt numFmtId="218" formatCode="m&quot;月&quot;d&quot;日&quot;"/>
    <numFmt numFmtId="219" formatCode="#,##0.0000"/>
    <numFmt numFmtId="220" formatCode="#,##0.0000;[Red]#,##0.0000"/>
    <numFmt numFmtId="221" formatCode="_-* #,##0.000_-;\-* #,##0.000_-;_-* &quot;-&quot;??_-;_-@_-"/>
    <numFmt numFmtId="222" formatCode="_-* #,##0.0000_-;\-* #,##0.0000_-;_-* &quot;-&quot;??_-;_-@_-"/>
    <numFmt numFmtId="223" formatCode="_-* #,##0_-;\-* #,##0_-;_-* &quot;-&quot;??_-;_-@_-"/>
    <numFmt numFmtId="224" formatCode="_-* #,##0.0000_-;\-* #,##0.0000_-;_-* &quot;-&quot;_-;_-@_-"/>
    <numFmt numFmtId="225" formatCode="_-* #,##0.000000_-;\-* #,##0.000000_-;_-* &quot;-&quot;_-;_-@_-"/>
    <numFmt numFmtId="226" formatCode="#,##0.00_);\(#,##0.00\)"/>
    <numFmt numFmtId="227" formatCode="0.0%"/>
    <numFmt numFmtId="228" formatCode="_-* #,##0.0000_-;\-* #,##0.0000_-;_-* &quot;-&quot;????_-;_-@_-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General&quot;人口&quot;"/>
    <numFmt numFmtId="233" formatCode="&quot;人口&quot;General"/>
    <numFmt numFmtId="234" formatCode="#,##0.00_ "/>
    <numFmt numFmtId="235" formatCode="#,##0.000000000000000_ "/>
    <numFmt numFmtId="236" formatCode="0.0_ "/>
    <numFmt numFmtId="237" formatCode="0.00_ "/>
    <numFmt numFmtId="238" formatCode="0_ "/>
  </numFmts>
  <fonts count="10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Times New Roman"/>
      <family val="1"/>
    </font>
    <font>
      <sz val="12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2"/>
      <name val="細明體"/>
      <family val="3"/>
    </font>
    <font>
      <sz val="12"/>
      <name val="新細明體"/>
      <family val="1"/>
    </font>
    <font>
      <sz val="14"/>
      <color indexed="8"/>
      <name val="新細明體"/>
      <family val="1"/>
    </font>
    <font>
      <sz val="16"/>
      <name val="新細明體"/>
      <family val="1"/>
    </font>
    <font>
      <sz val="48"/>
      <name val="標楷體"/>
      <family val="4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標楷體"/>
      <family val="4"/>
    </font>
    <font>
      <sz val="9"/>
      <color indexed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標楷體"/>
      <family val="4"/>
    </font>
    <font>
      <sz val="8"/>
      <color indexed="8"/>
      <name val="標楷體"/>
      <family val="4"/>
    </font>
    <font>
      <sz val="7"/>
      <color indexed="8"/>
      <name val="標楷體"/>
      <family val="4"/>
    </font>
    <font>
      <sz val="9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0"/>
      <color indexed="8"/>
      <name val="標楷體"/>
      <family val="4"/>
    </font>
    <font>
      <sz val="7"/>
      <name val="標楷體"/>
      <family val="4"/>
    </font>
    <font>
      <sz val="12"/>
      <name val="標楷體"/>
      <family val="4"/>
    </font>
    <font>
      <sz val="6"/>
      <color indexed="8"/>
      <name val="標楷體"/>
      <family val="4"/>
    </font>
    <font>
      <sz val="6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sz val="18"/>
      <name val="標楷體"/>
      <family val="4"/>
    </font>
    <font>
      <sz val="10.5"/>
      <color indexed="8"/>
      <name val="標楷體"/>
      <family val="4"/>
    </font>
    <font>
      <sz val="11"/>
      <color indexed="8"/>
      <name val="標楷體"/>
      <family val="4"/>
    </font>
    <font>
      <sz val="10.1"/>
      <color indexed="8"/>
      <name val="標楷體"/>
      <family val="4"/>
    </font>
    <font>
      <sz val="10.75"/>
      <color indexed="8"/>
      <name val="新細明體"/>
      <family val="1"/>
    </font>
    <font>
      <sz val="10"/>
      <color indexed="8"/>
      <name val="新細明體"/>
      <family val="1"/>
    </font>
    <font>
      <sz val="9.85"/>
      <color indexed="8"/>
      <name val="新細明體"/>
      <family val="1"/>
    </font>
    <font>
      <sz val="11.25"/>
      <color indexed="8"/>
      <name val="標楷體"/>
      <family val="4"/>
    </font>
    <font>
      <sz val="8.25"/>
      <color indexed="8"/>
      <name val="標楷體"/>
      <family val="4"/>
    </font>
    <font>
      <sz val="12"/>
      <name val="Courier"/>
      <family val="3"/>
    </font>
    <font>
      <b/>
      <sz val="9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1.25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libri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</borders>
  <cellStyleXfs count="6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60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2" applyNumberFormat="0" applyAlignment="0" applyProtection="0"/>
    <xf numFmtId="0" fontId="94" fillId="22" borderId="8" applyNumberFormat="0" applyAlignment="0" applyProtection="0"/>
    <xf numFmtId="0" fontId="95" fillId="31" borderId="9" applyNumberFormat="0" applyAlignment="0" applyProtection="0"/>
    <xf numFmtId="0" fontId="96" fillId="32" borderId="0" applyNumberFormat="0" applyBorder="0" applyAlignment="0" applyProtection="0"/>
    <xf numFmtId="0" fontId="97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40" fontId="6" fillId="0" borderId="0" xfId="0" applyNumberFormat="1" applyFont="1" applyAlignment="1">
      <alignment vertical="center"/>
    </xf>
    <xf numFmtId="40" fontId="6" fillId="0" borderId="0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194" fontId="6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194" fontId="7" fillId="0" borderId="0" xfId="0" applyNumberFormat="1" applyFont="1" applyAlignment="1">
      <alignment vertical="center"/>
    </xf>
    <xf numFmtId="194" fontId="8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Border="1" applyAlignment="1">
      <alignment horizontal="center" vertical="center"/>
    </xf>
    <xf numFmtId="40" fontId="8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 quotePrefix="1">
      <alignment horizontal="center" vertical="center"/>
    </xf>
    <xf numFmtId="205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10" fontId="8" fillId="0" borderId="0" xfId="36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horizontal="center" vertical="center"/>
    </xf>
    <xf numFmtId="213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1" fontId="8" fillId="0" borderId="10" xfId="0" applyNumberFormat="1" applyFont="1" applyBorder="1" applyAlignment="1" applyProtection="1">
      <alignment horizontal="center" vertical="center"/>
      <protection/>
    </xf>
    <xf numFmtId="213" fontId="8" fillId="0" borderId="1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6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37" fontId="6" fillId="0" borderId="0" xfId="0" applyNumberFormat="1" applyFont="1" applyBorder="1" applyAlignment="1">
      <alignment vertical="center"/>
    </xf>
    <xf numFmtId="205" fontId="11" fillId="0" borderId="0" xfId="0" applyNumberFormat="1" applyFont="1" applyBorder="1" applyAlignment="1">
      <alignment horizontal="center" vertical="center"/>
    </xf>
    <xf numFmtId="205" fontId="11" fillId="0" borderId="0" xfId="0" applyNumberFormat="1" applyFont="1" applyFill="1" applyBorder="1" applyAlignment="1">
      <alignment horizontal="center" vertical="center"/>
    </xf>
    <xf numFmtId="41" fontId="8" fillId="0" borderId="0" xfId="38" applyNumberFormat="1" applyFont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0" xfId="38" applyNumberFormat="1" applyFont="1" applyFill="1" applyBorder="1" applyAlignment="1">
      <alignment horizontal="center" vertical="center"/>
    </xf>
    <xf numFmtId="41" fontId="8" fillId="0" borderId="10" xfId="38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205" fontId="6" fillId="0" borderId="0" xfId="0" applyNumberFormat="1" applyFont="1" applyBorder="1" applyAlignment="1">
      <alignment horizontal="center" vertical="center"/>
    </xf>
    <xf numFmtId="20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217" fontId="7" fillId="0" borderId="0" xfId="0" applyNumberFormat="1" applyFont="1" applyBorder="1" applyAlignment="1">
      <alignment vertical="center"/>
    </xf>
    <xf numFmtId="217" fontId="7" fillId="0" borderId="0" xfId="0" applyNumberFormat="1" applyFont="1" applyFill="1" applyBorder="1" applyAlignment="1">
      <alignment vertical="center"/>
    </xf>
    <xf numFmtId="217" fontId="8" fillId="0" borderId="0" xfId="0" applyNumberFormat="1" applyFont="1" applyBorder="1" applyAlignment="1">
      <alignment horizontal="center" vertical="center"/>
    </xf>
    <xf numFmtId="217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1" fontId="8" fillId="0" borderId="10" xfId="0" applyNumberFormat="1" applyFont="1" applyFill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 applyProtection="1">
      <alignment horizontal="center" vertical="center"/>
      <protection/>
    </xf>
    <xf numFmtId="43" fontId="8" fillId="0" borderId="10" xfId="0" applyNumberFormat="1" applyFont="1" applyBorder="1" applyAlignment="1" applyProtection="1">
      <alignment vertical="center"/>
      <protection/>
    </xf>
    <xf numFmtId="3" fontId="8" fillId="0" borderId="0" xfId="36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35">
      <alignment/>
      <protection/>
    </xf>
    <xf numFmtId="0" fontId="6" fillId="0" borderId="0" xfId="35" applyAlignment="1">
      <alignment/>
      <protection/>
    </xf>
    <xf numFmtId="4" fontId="8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/>
    </xf>
    <xf numFmtId="37" fontId="6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/>
    </xf>
    <xf numFmtId="41" fontId="16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35" applyFont="1">
      <alignment/>
      <protection/>
    </xf>
    <xf numFmtId="0" fontId="19" fillId="0" borderId="0" xfId="35" applyFont="1" applyAlignment="1">
      <alignment/>
      <protection/>
    </xf>
    <xf numFmtId="0" fontId="19" fillId="0" borderId="0" xfId="35" applyFont="1" applyAlignment="1">
      <alignment horizontal="center"/>
      <protection/>
    </xf>
    <xf numFmtId="0" fontId="20" fillId="0" borderId="0" xfId="35" applyFont="1" applyAlignment="1">
      <alignment/>
      <protection/>
    </xf>
    <xf numFmtId="0" fontId="20" fillId="0" borderId="0" xfId="35" applyFont="1" applyAlignment="1">
      <alignment wrapText="1"/>
      <protection/>
    </xf>
    <xf numFmtId="40" fontId="9" fillId="0" borderId="0" xfId="0" applyNumberFormat="1" applyFont="1" applyAlignment="1">
      <alignment/>
    </xf>
    <xf numFmtId="40" fontId="21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40" fontId="9" fillId="0" borderId="0" xfId="0" applyNumberFormat="1" applyFont="1" applyAlignment="1">
      <alignment vertical="center"/>
    </xf>
    <xf numFmtId="194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40" fontId="9" fillId="0" borderId="0" xfId="0" applyNumberFormat="1" applyFont="1" applyBorder="1" applyAlignment="1">
      <alignment vertical="center"/>
    </xf>
    <xf numFmtId="40" fontId="17" fillId="0" borderId="0" xfId="0" applyNumberFormat="1" applyFont="1" applyAlignment="1">
      <alignment vertical="center"/>
    </xf>
    <xf numFmtId="37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7" fontId="2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/>
    </xf>
    <xf numFmtId="9" fontId="9" fillId="0" borderId="0" xfId="44" applyFont="1" applyAlignment="1">
      <alignment/>
    </xf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9" fillId="0" borderId="0" xfId="38" applyNumberFormat="1" applyFont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/>
    </xf>
    <xf numFmtId="41" fontId="16" fillId="0" borderId="0" xfId="0" applyNumberFormat="1" applyFont="1" applyBorder="1" applyAlignment="1" quotePrefix="1">
      <alignment vertical="center"/>
    </xf>
    <xf numFmtId="41" fontId="1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right" vertical="center"/>
    </xf>
    <xf numFmtId="41" fontId="16" fillId="0" borderId="0" xfId="0" applyNumberFormat="1" applyFont="1" applyAlignment="1" quotePrefix="1">
      <alignment vertical="center"/>
    </xf>
    <xf numFmtId="41" fontId="9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/>
    </xf>
    <xf numFmtId="194" fontId="11" fillId="0" borderId="12" xfId="0" applyNumberFormat="1" applyFont="1" applyBorder="1" applyAlignment="1">
      <alignment horizontal="center" vertical="top"/>
    </xf>
    <xf numFmtId="40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6" fillId="0" borderId="0" xfId="0" applyNumberFormat="1" applyFont="1" applyAlignment="1">
      <alignment vertical="center"/>
    </xf>
    <xf numFmtId="41" fontId="0" fillId="0" borderId="0" xfId="38" applyNumberFormat="1" applyBorder="1" applyAlignment="1">
      <alignment horizontal="center" vertical="center"/>
    </xf>
    <xf numFmtId="41" fontId="0" fillId="0" borderId="0" xfId="38" applyNumberFormat="1" applyAlignment="1">
      <alignment vertical="center"/>
    </xf>
    <xf numFmtId="3" fontId="4" fillId="0" borderId="0" xfId="0" applyNumberFormat="1" applyFont="1" applyAlignment="1">
      <alignment/>
    </xf>
    <xf numFmtId="187" fontId="30" fillId="0" borderId="12" xfId="38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8" fontId="6" fillId="0" borderId="13" xfId="0" applyNumberFormat="1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40" fontId="25" fillId="0" borderId="0" xfId="0" applyNumberFormat="1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/>
    </xf>
    <xf numFmtId="40" fontId="6" fillId="0" borderId="0" xfId="0" applyNumberFormat="1" applyFont="1" applyBorder="1" applyAlignment="1">
      <alignment horizontal="right"/>
    </xf>
    <xf numFmtId="40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left"/>
    </xf>
    <xf numFmtId="3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1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37" fontId="9" fillId="0" borderId="10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3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37" fontId="6" fillId="0" borderId="14" xfId="0" applyNumberFormat="1" applyFont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Continuous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0" fontId="26" fillId="0" borderId="12" xfId="38" applyNumberFormat="1" applyFont="1" applyBorder="1" applyAlignment="1">
      <alignment horizontal="center" vertical="center" shrinkToFit="1"/>
    </xf>
    <xf numFmtId="0" fontId="34" fillId="0" borderId="12" xfId="38" applyNumberFormat="1" applyFont="1" applyBorder="1" applyAlignment="1">
      <alignment horizontal="center" vertical="center" shrinkToFit="1"/>
    </xf>
    <xf numFmtId="40" fontId="25" fillId="0" borderId="1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7" fontId="23" fillId="0" borderId="20" xfId="0" applyNumberFormat="1" applyFont="1" applyBorder="1" applyAlignment="1">
      <alignment horizontal="center" vertical="center" shrinkToFit="1"/>
    </xf>
    <xf numFmtId="37" fontId="28" fillId="0" borderId="20" xfId="0" applyNumberFormat="1" applyFont="1" applyBorder="1" applyAlignment="1">
      <alignment horizontal="center" vertical="center" shrinkToFit="1"/>
    </xf>
    <xf numFmtId="3" fontId="12" fillId="0" borderId="0" xfId="0" applyNumberFormat="1" applyFont="1" applyAlignment="1">
      <alignment horizont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7" fontId="23" fillId="0" borderId="20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1" xfId="0" applyNumberFormat="1" applyFont="1" applyBorder="1" applyAlignment="1">
      <alignment horizontal="center" vertical="center"/>
    </xf>
    <xf numFmtId="37" fontId="25" fillId="0" borderId="0" xfId="0" applyNumberFormat="1" applyFont="1" applyBorder="1" applyAlignment="1">
      <alignment vertical="center"/>
    </xf>
    <xf numFmtId="37" fontId="25" fillId="0" borderId="0" xfId="0" applyNumberFormat="1" applyFont="1" applyAlignment="1">
      <alignment vertical="center"/>
    </xf>
    <xf numFmtId="37" fontId="25" fillId="0" borderId="10" xfId="0" applyNumberFormat="1" applyFont="1" applyBorder="1" applyAlignment="1">
      <alignment horizontal="right" vertical="center"/>
    </xf>
    <xf numFmtId="41" fontId="25" fillId="0" borderId="20" xfId="0" applyNumberFormat="1" applyFont="1" applyBorder="1" applyAlignment="1">
      <alignment horizontal="center" vertical="center"/>
    </xf>
    <xf numFmtId="41" fontId="25" fillId="0" borderId="21" xfId="38" applyNumberFormat="1" applyFont="1" applyBorder="1" applyAlignment="1">
      <alignment horizontal="center" vertical="center"/>
    </xf>
    <xf numFmtId="41" fontId="25" fillId="0" borderId="2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217" fontId="25" fillId="0" borderId="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37" fontId="25" fillId="0" borderId="14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37" fontId="25" fillId="0" borderId="20" xfId="0" applyNumberFormat="1" applyFont="1" applyBorder="1" applyAlignment="1">
      <alignment horizontal="center" vertical="center"/>
    </xf>
    <xf numFmtId="40" fontId="25" fillId="0" borderId="20" xfId="0" applyNumberFormat="1" applyFont="1" applyBorder="1" applyAlignment="1">
      <alignment horizontal="center" vertical="center"/>
    </xf>
    <xf numFmtId="41" fontId="25" fillId="0" borderId="12" xfId="0" applyNumberFormat="1" applyFont="1" applyBorder="1" applyAlignment="1">
      <alignment horizontal="center" vertical="center"/>
    </xf>
    <xf numFmtId="232" fontId="25" fillId="0" borderId="0" xfId="0" applyNumberFormat="1" applyFont="1" applyAlignment="1" quotePrefix="1">
      <alignment horizontal="left" vertical="center"/>
    </xf>
    <xf numFmtId="233" fontId="25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233" fontId="25" fillId="0" borderId="0" xfId="0" applyNumberFormat="1" applyFont="1" applyAlignment="1">
      <alignment vertical="center"/>
    </xf>
    <xf numFmtId="38" fontId="25" fillId="0" borderId="25" xfId="0" applyNumberFormat="1" applyFont="1" applyBorder="1" applyAlignment="1">
      <alignment horizontal="center" vertical="center"/>
    </xf>
    <xf numFmtId="38" fontId="25" fillId="0" borderId="26" xfId="0" applyNumberFormat="1" applyFont="1" applyBorder="1" applyAlignment="1">
      <alignment horizontal="centerContinuous" vertical="center"/>
    </xf>
    <xf numFmtId="38" fontId="25" fillId="0" borderId="18" xfId="0" applyNumberFormat="1" applyFont="1" applyBorder="1" applyAlignment="1">
      <alignment horizontal="centerContinuous" vertical="center"/>
    </xf>
    <xf numFmtId="38" fontId="25" fillId="0" borderId="27" xfId="0" applyNumberFormat="1" applyFont="1" applyBorder="1" applyAlignment="1">
      <alignment horizontal="center" vertical="center"/>
    </xf>
    <xf numFmtId="233" fontId="25" fillId="0" borderId="0" xfId="0" applyNumberFormat="1" applyFont="1" applyAlignment="1">
      <alignment/>
    </xf>
    <xf numFmtId="0" fontId="32" fillId="0" borderId="0" xfId="35" applyFont="1" applyAlignment="1">
      <alignment vertical="top"/>
      <protection/>
    </xf>
    <xf numFmtId="0" fontId="42" fillId="0" borderId="0" xfId="35" applyFont="1" applyAlignment="1">
      <alignment wrapText="1"/>
      <protection/>
    </xf>
    <xf numFmtId="232" fontId="40" fillId="0" borderId="0" xfId="35" applyNumberFormat="1" applyFont="1" applyAlignment="1">
      <alignment wrapText="1"/>
      <protection/>
    </xf>
    <xf numFmtId="0" fontId="32" fillId="0" borderId="0" xfId="0" applyFont="1" applyAlignment="1">
      <alignment vertical="top"/>
    </xf>
    <xf numFmtId="0" fontId="25" fillId="0" borderId="0" xfId="35" applyFont="1">
      <alignment/>
      <protection/>
    </xf>
    <xf numFmtId="0" fontId="32" fillId="0" borderId="0" xfId="35" applyFont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0" fillId="0" borderId="20" xfId="38" applyNumberFormat="1" applyFont="1" applyBorder="1" applyAlignment="1">
      <alignment horizontal="center" vertical="center"/>
    </xf>
    <xf numFmtId="0" fontId="40" fillId="0" borderId="28" xfId="38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40" fontId="37" fillId="0" borderId="0" xfId="0" applyNumberFormat="1" applyFont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37" fontId="25" fillId="0" borderId="0" xfId="0" applyNumberFormat="1" applyFont="1" applyFill="1" applyAlignment="1">
      <alignment vertical="center"/>
    </xf>
    <xf numFmtId="37" fontId="25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0" fontId="13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44" fillId="0" borderId="15" xfId="0" applyFont="1" applyBorder="1" applyAlignment="1">
      <alignment horizontal="distributed" vertical="center" wrapText="1"/>
    </xf>
    <xf numFmtId="0" fontId="40" fillId="0" borderId="29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Continuous" vertical="center"/>
    </xf>
    <xf numFmtId="0" fontId="40" fillId="0" borderId="28" xfId="0" applyFont="1" applyBorder="1" applyAlignment="1">
      <alignment horizontal="distributed" vertical="center" wrapText="1"/>
    </xf>
    <xf numFmtId="3" fontId="25" fillId="0" borderId="20" xfId="0" applyNumberFormat="1" applyFont="1" applyBorder="1" applyAlignment="1">
      <alignment horizontal="distributed" vertical="center"/>
    </xf>
    <xf numFmtId="0" fontId="40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 quotePrefix="1">
      <alignment horizontal="distributed" vertical="center"/>
    </xf>
    <xf numFmtId="3" fontId="25" fillId="0" borderId="22" xfId="0" applyNumberFormat="1" applyFont="1" applyBorder="1" applyAlignment="1">
      <alignment horizontal="distributed" vertical="center"/>
    </xf>
    <xf numFmtId="3" fontId="25" fillId="0" borderId="29" xfId="0" applyNumberFormat="1" applyFont="1" applyBorder="1" applyAlignment="1" quotePrefix="1">
      <alignment horizontal="distributed" vertical="center"/>
    </xf>
    <xf numFmtId="3" fontId="25" fillId="0" borderId="30" xfId="0" applyNumberFormat="1" applyFont="1" applyBorder="1" applyAlignment="1">
      <alignment horizontal="distributed" vertical="center"/>
    </xf>
    <xf numFmtId="3" fontId="37" fillId="0" borderId="0" xfId="0" applyNumberFormat="1" applyFont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232" fontId="25" fillId="0" borderId="0" xfId="0" applyNumberFormat="1" applyFont="1" applyBorder="1" applyAlignment="1" quotePrefix="1">
      <alignment horizontal="left" vertical="center"/>
    </xf>
    <xf numFmtId="194" fontId="25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0" fontId="31" fillId="0" borderId="12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shrinkToFit="1"/>
    </xf>
    <xf numFmtId="0" fontId="35" fillId="0" borderId="12" xfId="38" applyNumberFormat="1" applyFont="1" applyBorder="1" applyAlignment="1">
      <alignment horizontal="center" vertical="center" shrinkToFit="1"/>
    </xf>
    <xf numFmtId="0" fontId="36" fillId="0" borderId="12" xfId="0" applyNumberFormat="1" applyFont="1" applyBorder="1" applyAlignment="1">
      <alignment horizontal="center" vertical="center" shrinkToFit="1"/>
    </xf>
    <xf numFmtId="0" fontId="36" fillId="0" borderId="12" xfId="38" applyNumberFormat="1" applyFont="1" applyBorder="1" applyAlignment="1">
      <alignment horizontal="center" vertical="center" shrinkToFit="1"/>
    </xf>
    <xf numFmtId="0" fontId="34" fillId="0" borderId="12" xfId="0" applyNumberFormat="1" applyFont="1" applyBorder="1" applyAlignment="1">
      <alignment horizontal="center" vertical="center" shrinkToFit="1"/>
    </xf>
    <xf numFmtId="0" fontId="25" fillId="0" borderId="21" xfId="38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 shrinkToFit="1"/>
    </xf>
    <xf numFmtId="0" fontId="25" fillId="0" borderId="21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3" fontId="25" fillId="0" borderId="31" xfId="0" applyNumberFormat="1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38" fontId="46" fillId="0" borderId="0" xfId="0" applyNumberFormat="1" applyFont="1" applyAlignment="1">
      <alignment vertical="center"/>
    </xf>
    <xf numFmtId="40" fontId="46" fillId="0" borderId="0" xfId="0" applyNumberFormat="1" applyFont="1" applyAlignment="1">
      <alignment vertical="center"/>
    </xf>
    <xf numFmtId="40" fontId="46" fillId="0" borderId="0" xfId="0" applyNumberFormat="1" applyFont="1" applyBorder="1" applyAlignment="1">
      <alignment vertical="center"/>
    </xf>
    <xf numFmtId="0" fontId="47" fillId="0" borderId="29" xfId="0" applyFont="1" applyBorder="1" applyAlignment="1">
      <alignment horizontal="distributed" vertical="center" wrapText="1"/>
    </xf>
    <xf numFmtId="10" fontId="6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3" fontId="25" fillId="0" borderId="20" xfId="0" applyNumberFormat="1" applyFont="1" applyBorder="1" applyAlignment="1">
      <alignment horizontal="center" vertical="center" wrapText="1"/>
    </xf>
    <xf numFmtId="40" fontId="8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8" fontId="23" fillId="0" borderId="13" xfId="0" applyNumberFormat="1" applyFont="1" applyBorder="1" applyAlignment="1">
      <alignment horizontal="center" vertical="center"/>
    </xf>
    <xf numFmtId="38" fontId="23" fillId="0" borderId="12" xfId="0" applyNumberFormat="1" applyFont="1" applyBorder="1" applyAlignment="1">
      <alignment horizontal="center" vertical="center"/>
    </xf>
    <xf numFmtId="38" fontId="23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210" fontId="8" fillId="0" borderId="0" xfId="36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top" wrapText="1"/>
    </xf>
    <xf numFmtId="41" fontId="8" fillId="0" borderId="21" xfId="38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41" fontId="11" fillId="0" borderId="0" xfId="0" applyNumberFormat="1" applyFont="1" applyAlignment="1">
      <alignment/>
    </xf>
    <xf numFmtId="205" fontId="11" fillId="0" borderId="0" xfId="0" applyNumberFormat="1" applyFont="1" applyBorder="1" applyAlignment="1">
      <alignment vertical="center"/>
    </xf>
    <xf numFmtId="41" fontId="8" fillId="0" borderId="0" xfId="38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7" fontId="25" fillId="0" borderId="32" xfId="0" applyNumberFormat="1" applyFont="1" applyBorder="1" applyAlignment="1">
      <alignment horizontal="center" vertical="center" shrinkToFit="1"/>
    </xf>
    <xf numFmtId="37" fontId="25" fillId="0" borderId="14" xfId="0" applyNumberFormat="1" applyFont="1" applyFill="1" applyBorder="1" applyAlignment="1">
      <alignment horizontal="center" vertical="center" shrinkToFit="1"/>
    </xf>
    <xf numFmtId="37" fontId="25" fillId="0" borderId="14" xfId="0" applyNumberFormat="1" applyFont="1" applyBorder="1" applyAlignment="1">
      <alignment horizontal="center" vertical="center" shrinkToFit="1"/>
    </xf>
    <xf numFmtId="37" fontId="25" fillId="0" borderId="25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41" fontId="11" fillId="0" borderId="0" xfId="38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0" fontId="25" fillId="0" borderId="20" xfId="0" applyNumberFormat="1" applyFont="1" applyBorder="1" applyAlignment="1">
      <alignment horizontal="right" vertical="center"/>
    </xf>
    <xf numFmtId="232" fontId="25" fillId="0" borderId="0" xfId="0" applyNumberFormat="1" applyFont="1" applyAlignment="1">
      <alignment vertical="center"/>
    </xf>
    <xf numFmtId="232" fontId="50" fillId="0" borderId="0" xfId="0" applyNumberFormat="1" applyFont="1" applyAlignment="1" quotePrefix="1">
      <alignment horizontal="left" vertical="center"/>
    </xf>
    <xf numFmtId="40" fontId="9" fillId="0" borderId="12" xfId="0" applyNumberFormat="1" applyFont="1" applyBorder="1" applyAlignment="1">
      <alignment horizontal="center" vertical="center"/>
    </xf>
    <xf numFmtId="194" fontId="8" fillId="0" borderId="10" xfId="0" applyNumberFormat="1" applyFont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210" fontId="8" fillId="0" borderId="10" xfId="0" applyNumberFormat="1" applyFont="1" applyBorder="1" applyAlignment="1">
      <alignment vertical="center"/>
    </xf>
    <xf numFmtId="40" fontId="8" fillId="0" borderId="10" xfId="0" applyNumberFormat="1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1" fillId="0" borderId="11" xfId="38" applyNumberFormat="1" applyFont="1" applyBorder="1" applyAlignment="1">
      <alignment horizontal="center" vertical="center" wrapText="1"/>
    </xf>
    <xf numFmtId="0" fontId="31" fillId="0" borderId="12" xfId="38" applyNumberFormat="1" applyFont="1" applyBorder="1" applyAlignment="1">
      <alignment horizontal="center" vertical="center" wrapText="1"/>
    </xf>
    <xf numFmtId="0" fontId="25" fillId="0" borderId="33" xfId="0" applyNumberFormat="1" applyFont="1" applyBorder="1" applyAlignment="1">
      <alignment horizontal="centerContinuous" vertical="center" shrinkToFit="1"/>
    </xf>
    <xf numFmtId="0" fontId="6" fillId="0" borderId="33" xfId="0" applyNumberFormat="1" applyFont="1" applyBorder="1" applyAlignment="1">
      <alignment horizontal="centerContinuous" vertical="center" shrinkToFit="1"/>
    </xf>
    <xf numFmtId="0" fontId="6" fillId="0" borderId="34" xfId="0" applyNumberFormat="1" applyFont="1" applyBorder="1" applyAlignment="1">
      <alignment horizontal="centerContinuous" vertical="center" shrinkToFit="1"/>
    </xf>
    <xf numFmtId="0" fontId="40" fillId="0" borderId="20" xfId="0" applyNumberFormat="1" applyFont="1" applyBorder="1" applyAlignment="1">
      <alignment horizontal="center" vertical="center" shrinkToFit="1"/>
    </xf>
    <xf numFmtId="0" fontId="40" fillId="0" borderId="20" xfId="38" applyNumberFormat="1" applyFont="1" applyBorder="1" applyAlignment="1">
      <alignment horizontal="center" vertical="center" shrinkToFit="1"/>
    </xf>
    <xf numFmtId="0" fontId="45" fillId="0" borderId="34" xfId="0" applyNumberFormat="1" applyFont="1" applyBorder="1" applyAlignment="1">
      <alignment horizontal="center" vertical="center" wrapText="1"/>
    </xf>
    <xf numFmtId="4" fontId="6" fillId="0" borderId="0" xfId="35" applyNumberFormat="1" applyAlignment="1">
      <alignment/>
      <protection/>
    </xf>
    <xf numFmtId="0" fontId="12" fillId="0" borderId="0" xfId="35" applyFont="1" applyAlignment="1">
      <alignment horizontal="center" wrapText="1"/>
      <protection/>
    </xf>
    <xf numFmtId="0" fontId="12" fillId="0" borderId="0" xfId="35" applyFont="1" applyAlignment="1">
      <alignment horizontal="center"/>
      <protection/>
    </xf>
    <xf numFmtId="41" fontId="8" fillId="0" borderId="0" xfId="0" applyNumberFormat="1" applyFont="1" applyFill="1" applyBorder="1" applyAlignment="1">
      <alignment horizontal="center" vertical="center" shrinkToFit="1"/>
    </xf>
    <xf numFmtId="40" fontId="25" fillId="0" borderId="20" xfId="0" applyNumberFormat="1" applyFont="1" applyBorder="1" applyAlignment="1">
      <alignment horizontal="center" vertical="center" shrinkToFit="1"/>
    </xf>
    <xf numFmtId="41" fontId="8" fillId="0" borderId="0" xfId="0" applyNumberFormat="1" applyFont="1" applyBorder="1" applyAlignment="1">
      <alignment horizontal="center" vertical="center" shrinkToFit="1"/>
    </xf>
    <xf numFmtId="0" fontId="11" fillId="0" borderId="35" xfId="33" applyFont="1" applyBorder="1" applyAlignment="1">
      <alignment horizontal="center" vertical="top" wrapText="1"/>
      <protection/>
    </xf>
    <xf numFmtId="0" fontId="0" fillId="0" borderId="35" xfId="33" applyFont="1" applyBorder="1" applyAlignment="1">
      <alignment horizontal="center" vertical="top" wrapText="1"/>
      <protection/>
    </xf>
    <xf numFmtId="0" fontId="0" fillId="0" borderId="19" xfId="33" applyFont="1" applyBorder="1" applyAlignment="1">
      <alignment horizontal="center" vertical="top" wrapText="1"/>
      <protection/>
    </xf>
    <xf numFmtId="0" fontId="11" fillId="0" borderId="23" xfId="33" applyFont="1" applyBorder="1" applyAlignment="1">
      <alignment horizontal="center" vertical="top" wrapText="1"/>
      <protection/>
    </xf>
    <xf numFmtId="0" fontId="11" fillId="0" borderId="24" xfId="33" applyFont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11" fillId="0" borderId="0" xfId="33" applyFont="1" applyBorder="1" applyAlignment="1">
      <alignment vertical="top" wrapText="1"/>
      <protection/>
    </xf>
    <xf numFmtId="0" fontId="23" fillId="0" borderId="20" xfId="0" applyNumberFormat="1" applyFont="1" applyBorder="1" applyAlignment="1">
      <alignment horizontal="center" vertical="center"/>
    </xf>
    <xf numFmtId="41" fontId="62" fillId="0" borderId="20" xfId="0" applyNumberFormat="1" applyFont="1" applyBorder="1" applyAlignment="1">
      <alignment vertical="center"/>
    </xf>
    <xf numFmtId="41" fontId="0" fillId="0" borderId="0" xfId="38" applyNumberFormat="1" applyBorder="1" applyAlignment="1">
      <alignment horizontal="center" vertical="center" shrinkToFit="1"/>
    </xf>
    <xf numFmtId="0" fontId="39" fillId="0" borderId="29" xfId="0" applyFont="1" applyBorder="1" applyAlignment="1">
      <alignment horizontal="distributed" vertical="center" wrapText="1"/>
    </xf>
    <xf numFmtId="3" fontId="31" fillId="0" borderId="20" xfId="0" applyNumberFormat="1" applyFont="1" applyBorder="1" applyAlignment="1">
      <alignment horizontal="distributed" vertical="center" wrapText="1"/>
    </xf>
    <xf numFmtId="41" fontId="6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/>
    </xf>
    <xf numFmtId="37" fontId="6" fillId="33" borderId="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37" fontId="6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41" fontId="98" fillId="0" borderId="0" xfId="34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vertical="top" wrapText="1"/>
    </xf>
    <xf numFmtId="0" fontId="22" fillId="0" borderId="0" xfId="35" applyFont="1" applyAlignment="1">
      <alignment horizontal="center"/>
      <protection/>
    </xf>
    <xf numFmtId="0" fontId="41" fillId="0" borderId="0" xfId="35" applyFont="1" applyAlignment="1">
      <alignment vertical="top"/>
      <protection/>
    </xf>
    <xf numFmtId="0" fontId="42" fillId="0" borderId="0" xfId="35" applyFont="1" applyAlignment="1">
      <alignment horizontal="justify" vertical="top" wrapText="1"/>
      <protection/>
    </xf>
    <xf numFmtId="0" fontId="15" fillId="0" borderId="0" xfId="0" applyFont="1" applyAlignment="1">
      <alignment horizontal="center" wrapText="1"/>
    </xf>
    <xf numFmtId="40" fontId="25" fillId="0" borderId="25" xfId="0" applyNumberFormat="1" applyFont="1" applyBorder="1" applyAlignment="1">
      <alignment horizontal="center" vertical="center" wrapText="1"/>
    </xf>
    <xf numFmtId="40" fontId="25" fillId="0" borderId="22" xfId="0" applyNumberFormat="1" applyFont="1" applyBorder="1" applyAlignment="1">
      <alignment horizontal="center" vertical="center"/>
    </xf>
    <xf numFmtId="40" fontId="25" fillId="0" borderId="13" xfId="0" applyNumberFormat="1" applyFont="1" applyBorder="1" applyAlignment="1">
      <alignment horizontal="center" vertical="center"/>
    </xf>
    <xf numFmtId="40" fontId="32" fillId="0" borderId="0" xfId="0" applyNumberFormat="1" applyFont="1" applyAlignment="1">
      <alignment horizontal="center" vertical="center"/>
    </xf>
    <xf numFmtId="40" fontId="33" fillId="0" borderId="0" xfId="0" applyNumberFormat="1" applyFont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 wrapText="1"/>
    </xf>
    <xf numFmtId="38" fontId="6" fillId="0" borderId="13" xfId="0" applyNumberFormat="1" applyFont="1" applyBorder="1" applyAlignment="1">
      <alignment horizontal="center" vertical="center" wrapText="1"/>
    </xf>
    <xf numFmtId="38" fontId="25" fillId="0" borderId="3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>
      <alignment horizontal="center" vertical="center" wrapText="1"/>
    </xf>
    <xf numFmtId="40" fontId="25" fillId="0" borderId="14" xfId="0" applyNumberFormat="1" applyFont="1" applyBorder="1" applyAlignment="1">
      <alignment horizontal="center" vertical="center" wrapText="1"/>
    </xf>
    <xf numFmtId="40" fontId="6" fillId="0" borderId="20" xfId="0" applyNumberFormat="1" applyFont="1" applyBorder="1" applyAlignment="1">
      <alignment horizontal="center" vertical="center" wrapText="1"/>
    </xf>
    <xf numFmtId="40" fontId="6" fillId="0" borderId="12" xfId="0" applyNumberFormat="1" applyFont="1" applyBorder="1" applyAlignment="1">
      <alignment horizontal="center" vertical="center" wrapText="1"/>
    </xf>
    <xf numFmtId="194" fontId="25" fillId="0" borderId="25" xfId="0" applyNumberFormat="1" applyFont="1" applyBorder="1" applyAlignment="1">
      <alignment horizontal="center" vertical="center" wrapText="1"/>
    </xf>
    <xf numFmtId="194" fontId="6" fillId="0" borderId="22" xfId="0" applyNumberFormat="1" applyFont="1" applyBorder="1" applyAlignment="1">
      <alignment horizontal="center" vertical="center" wrapText="1"/>
    </xf>
    <xf numFmtId="40" fontId="25" fillId="0" borderId="32" xfId="0" applyNumberFormat="1" applyFont="1" applyBorder="1" applyAlignment="1" quotePrefix="1">
      <alignment horizontal="center" vertical="center" wrapText="1"/>
    </xf>
    <xf numFmtId="40" fontId="25" fillId="0" borderId="21" xfId="0" applyNumberFormat="1" applyFont="1" applyBorder="1" applyAlignment="1" quotePrefix="1">
      <alignment horizontal="center" vertical="center" wrapText="1"/>
    </xf>
    <xf numFmtId="40" fontId="25" fillId="0" borderId="11" xfId="0" applyNumberFormat="1" applyFont="1" applyBorder="1" applyAlignment="1" quotePrefix="1">
      <alignment horizontal="center" vertical="center" wrapText="1"/>
    </xf>
    <xf numFmtId="9" fontId="98" fillId="0" borderId="25" xfId="45" applyFont="1" applyBorder="1" applyAlignment="1">
      <alignment horizontal="center" vertical="center" wrapText="1"/>
    </xf>
    <xf numFmtId="0" fontId="99" fillId="0" borderId="22" xfId="34" applyFont="1" applyBorder="1" applyAlignment="1">
      <alignment horizontal="center" vertical="center" wrapText="1"/>
      <protection/>
    </xf>
    <xf numFmtId="0" fontId="99" fillId="0" borderId="13" xfId="34" applyFont="1" applyBorder="1" applyAlignment="1">
      <alignment horizontal="center" vertical="center" wrapText="1"/>
      <protection/>
    </xf>
    <xf numFmtId="0" fontId="99" fillId="0" borderId="22" xfId="34" applyFont="1" applyBorder="1">
      <alignment/>
      <protection/>
    </xf>
    <xf numFmtId="0" fontId="99" fillId="0" borderId="13" xfId="34" applyFont="1" applyBorder="1">
      <alignment/>
      <protection/>
    </xf>
    <xf numFmtId="0" fontId="98" fillId="0" borderId="22" xfId="34" applyFont="1" applyBorder="1" applyAlignment="1">
      <alignment horizontal="center" vertical="center" wrapText="1"/>
      <protection/>
    </xf>
    <xf numFmtId="0" fontId="98" fillId="0" borderId="13" xfId="34" applyFont="1" applyBorder="1" applyAlignment="1">
      <alignment horizontal="center" vertical="center" wrapText="1"/>
      <protection/>
    </xf>
    <xf numFmtId="3" fontId="51" fillId="0" borderId="0" xfId="0" applyNumberFormat="1" applyFont="1" applyAlignment="1">
      <alignment horizontal="center" vertical="center"/>
    </xf>
    <xf numFmtId="0" fontId="27" fillId="0" borderId="21" xfId="0" applyFont="1" applyBorder="1" applyAlignment="1">
      <alignment horizontal="distributed" vertical="center" wrapText="1"/>
    </xf>
    <xf numFmtId="0" fontId="27" fillId="0" borderId="0" xfId="0" applyFont="1" applyAlignment="1">
      <alignment horizontal="distributed" vertical="center"/>
    </xf>
    <xf numFmtId="9" fontId="25" fillId="0" borderId="36" xfId="44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25" fillId="0" borderId="25" xfId="0" applyNumberFormat="1" applyFont="1" applyBorder="1" applyAlignment="1">
      <alignment horizontal="distributed" vertical="distributed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0" fontId="6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0" fontId="38" fillId="0" borderId="3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distributed" vertical="distributed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3" fontId="25" fillId="0" borderId="32" xfId="0" applyNumberFormat="1" applyFont="1" applyBorder="1" applyAlignment="1" quotePrefix="1">
      <alignment horizontal="center" vertical="center"/>
    </xf>
    <xf numFmtId="3" fontId="6" fillId="0" borderId="14" xfId="0" applyNumberFormat="1" applyFont="1" applyBorder="1" applyAlignment="1" quotePrefix="1">
      <alignment horizontal="center" vertical="center"/>
    </xf>
    <xf numFmtId="3" fontId="6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7" fillId="0" borderId="40" xfId="0" applyFont="1" applyBorder="1" applyAlignment="1">
      <alignment horizontal="distributed" vertical="center" wrapText="1"/>
    </xf>
    <xf numFmtId="0" fontId="27" fillId="0" borderId="3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center" vertical="center" wrapText="1"/>
    </xf>
    <xf numFmtId="3" fontId="25" fillId="0" borderId="28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187" fontId="30" fillId="0" borderId="11" xfId="38" applyFont="1" applyBorder="1" applyAlignment="1">
      <alignment horizontal="center" vertical="center" wrapText="1"/>
    </xf>
    <xf numFmtId="187" fontId="30" fillId="0" borderId="12" xfId="38" applyFont="1" applyBorder="1" applyAlignment="1">
      <alignment horizontal="center" vertical="center" wrapText="1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33" fontId="46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9" fontId="25" fillId="0" borderId="36" xfId="44" applyFont="1" applyBorder="1" applyAlignment="1">
      <alignment horizontal="center" vertical="center"/>
    </xf>
    <xf numFmtId="9" fontId="25" fillId="0" borderId="37" xfId="44" applyFont="1" applyBorder="1" applyAlignment="1">
      <alignment horizontal="center" vertical="center"/>
    </xf>
    <xf numFmtId="9" fontId="6" fillId="0" borderId="37" xfId="44" applyFont="1" applyBorder="1" applyAlignment="1">
      <alignment horizontal="center" vertical="center"/>
    </xf>
    <xf numFmtId="9" fontId="6" fillId="0" borderId="38" xfId="44" applyFont="1" applyBorder="1" applyAlignment="1">
      <alignment horizontal="center" vertical="center"/>
    </xf>
    <xf numFmtId="37" fontId="25" fillId="0" borderId="15" xfId="0" applyNumberFormat="1" applyFont="1" applyBorder="1" applyAlignment="1">
      <alignment horizontal="center" vertical="center" wrapText="1"/>
    </xf>
    <xf numFmtId="37" fontId="6" fillId="0" borderId="14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32" fillId="0" borderId="0" xfId="0" applyNumberFormat="1" applyFont="1" applyAlignment="1">
      <alignment horizontal="center" vertical="center"/>
    </xf>
    <xf numFmtId="37" fontId="32" fillId="0" borderId="0" xfId="0" applyNumberFormat="1" applyFont="1" applyAlignment="1" quotePrefix="1">
      <alignment horizontal="center" vertical="center"/>
    </xf>
    <xf numFmtId="37" fontId="25" fillId="0" borderId="32" xfId="0" applyNumberFormat="1" applyFont="1" applyBorder="1" applyAlignment="1">
      <alignment horizontal="center" vertical="center" wrapText="1"/>
    </xf>
    <xf numFmtId="37" fontId="6" fillId="0" borderId="14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9" fillId="0" borderId="21" xfId="0" applyNumberFormat="1" applyFont="1" applyBorder="1" applyAlignment="1">
      <alignment horizontal="center" vertical="center" wrapText="1"/>
    </xf>
    <xf numFmtId="37" fontId="25" fillId="0" borderId="38" xfId="0" applyNumberFormat="1" applyFont="1" applyBorder="1" applyAlignment="1">
      <alignment horizontal="center" vertical="center" wrapText="1"/>
    </xf>
    <xf numFmtId="37" fontId="25" fillId="0" borderId="19" xfId="0" applyNumberFormat="1" applyFont="1" applyBorder="1" applyAlignment="1">
      <alignment horizontal="center" vertical="center" wrapText="1"/>
    </xf>
    <xf numFmtId="37" fontId="25" fillId="0" borderId="45" xfId="0" applyNumberFormat="1" applyFont="1" applyBorder="1" applyAlignment="1">
      <alignment horizontal="center" vertical="center" wrapText="1"/>
    </xf>
    <xf numFmtId="0" fontId="11" fillId="0" borderId="25" xfId="33" applyFont="1" applyBorder="1" applyAlignment="1">
      <alignment horizontal="center" vertical="top" wrapText="1"/>
      <protection/>
    </xf>
    <xf numFmtId="0" fontId="0" fillId="0" borderId="22" xfId="33" applyFont="1" applyBorder="1" applyAlignment="1">
      <alignment horizontal="center" vertical="top" wrapText="1"/>
      <protection/>
    </xf>
    <xf numFmtId="0" fontId="0" fillId="0" borderId="13" xfId="33" applyFont="1" applyBorder="1" applyAlignment="1">
      <alignment horizontal="center" vertical="top" wrapText="1"/>
      <protection/>
    </xf>
    <xf numFmtId="37" fontId="3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37" xfId="33" applyFont="1" applyBorder="1" applyAlignment="1">
      <alignment horizontal="center" vertical="center" wrapText="1"/>
      <protection/>
    </xf>
    <xf numFmtId="0" fontId="0" fillId="0" borderId="37" xfId="33" applyFont="1" applyBorder="1" applyAlignment="1">
      <alignment horizontal="center" vertical="center" wrapText="1"/>
      <protection/>
    </xf>
    <xf numFmtId="0" fontId="0" fillId="0" borderId="38" xfId="33" applyFont="1" applyBorder="1" applyAlignment="1">
      <alignment horizontal="center" vertical="center" wrapText="1"/>
      <protection/>
    </xf>
    <xf numFmtId="0" fontId="11" fillId="0" borderId="35" xfId="33" applyFont="1" applyBorder="1" applyAlignment="1">
      <alignment horizontal="center" vertical="top" wrapText="1"/>
      <protection/>
    </xf>
    <xf numFmtId="0" fontId="11" fillId="0" borderId="46" xfId="33" applyFont="1" applyBorder="1" applyAlignment="1">
      <alignment horizontal="center" vertical="top" wrapText="1"/>
      <protection/>
    </xf>
    <xf numFmtId="0" fontId="11" fillId="0" borderId="42" xfId="33" applyFont="1" applyBorder="1" applyAlignment="1">
      <alignment horizontal="center" vertical="top" wrapText="1"/>
      <protection/>
    </xf>
    <xf numFmtId="0" fontId="11" fillId="0" borderId="23" xfId="33" applyFont="1" applyBorder="1" applyAlignment="1">
      <alignment horizontal="center" vertical="top" wrapText="1"/>
      <protection/>
    </xf>
    <xf numFmtId="41" fontId="32" fillId="0" borderId="0" xfId="0" applyNumberFormat="1" applyFont="1" applyBorder="1" applyAlignment="1">
      <alignment horizontal="center" vertical="center"/>
    </xf>
    <xf numFmtId="41" fontId="49" fillId="0" borderId="0" xfId="0" applyNumberFormat="1" applyFont="1" applyAlignment="1">
      <alignment horizontal="center" vertical="center" shrinkToFit="1"/>
    </xf>
    <xf numFmtId="0" fontId="23" fillId="0" borderId="22" xfId="38" applyNumberFormat="1" applyFont="1" applyBorder="1" applyAlignment="1">
      <alignment horizontal="center" vertical="center" shrinkToFit="1"/>
    </xf>
    <xf numFmtId="0" fontId="23" fillId="0" borderId="47" xfId="38" applyNumberFormat="1" applyFont="1" applyBorder="1" applyAlignment="1">
      <alignment horizontal="center" vertical="center" shrinkToFit="1"/>
    </xf>
    <xf numFmtId="0" fontId="6" fillId="0" borderId="22" xfId="38" applyNumberFormat="1" applyFont="1" applyBorder="1" applyAlignment="1">
      <alignment horizontal="center" vertical="center" shrinkToFit="1"/>
    </xf>
    <xf numFmtId="0" fontId="6" fillId="0" borderId="47" xfId="38" applyNumberFormat="1" applyFont="1" applyBorder="1" applyAlignment="1">
      <alignment horizontal="center" vertical="center" shrinkToFit="1"/>
    </xf>
    <xf numFmtId="0" fontId="31" fillId="0" borderId="42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center"/>
    </xf>
    <xf numFmtId="0" fontId="23" fillId="0" borderId="44" xfId="38" applyNumberFormat="1" applyFont="1" applyBorder="1" applyAlignment="1">
      <alignment horizontal="center" vertical="center"/>
    </xf>
    <xf numFmtId="0" fontId="23" fillId="0" borderId="41" xfId="38" applyNumberFormat="1" applyFont="1" applyBorder="1" applyAlignment="1">
      <alignment horizontal="center" vertical="center"/>
    </xf>
    <xf numFmtId="0" fontId="47" fillId="0" borderId="48" xfId="38" applyNumberFormat="1" applyFont="1" applyBorder="1" applyAlignment="1">
      <alignment horizontal="center" vertical="center" wrapText="1"/>
    </xf>
    <xf numFmtId="0" fontId="30" fillId="0" borderId="49" xfId="38" applyNumberFormat="1" applyFont="1" applyBorder="1" applyAlignment="1">
      <alignment horizontal="center" vertical="center"/>
    </xf>
    <xf numFmtId="0" fontId="40" fillId="0" borderId="29" xfId="38" applyNumberFormat="1" applyFont="1" applyBorder="1" applyAlignment="1">
      <alignment horizontal="center" vertical="center"/>
    </xf>
    <xf numFmtId="0" fontId="26" fillId="0" borderId="22" xfId="38" applyNumberFormat="1" applyFont="1" applyBorder="1" applyAlignment="1">
      <alignment horizontal="center" vertical="center"/>
    </xf>
    <xf numFmtId="0" fontId="40" fillId="0" borderId="50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 shrinkToFit="1"/>
    </xf>
    <xf numFmtId="0" fontId="29" fillId="0" borderId="11" xfId="0" applyNumberFormat="1" applyFont="1" applyBorder="1" applyAlignment="1">
      <alignment horizontal="center" vertical="center" shrinkToFit="1"/>
    </xf>
    <xf numFmtId="0" fontId="23" fillId="0" borderId="44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 shrinkToFit="1"/>
    </xf>
    <xf numFmtId="0" fontId="34" fillId="0" borderId="21" xfId="0" applyNumberFormat="1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40" fillId="0" borderId="28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40" fillId="0" borderId="31" xfId="0" applyNumberFormat="1" applyFont="1" applyBorder="1" applyAlignment="1">
      <alignment horizontal="center" vertical="center"/>
    </xf>
    <xf numFmtId="0" fontId="31" fillId="0" borderId="50" xfId="38" applyNumberFormat="1" applyFont="1" applyBorder="1" applyAlignment="1">
      <alignment horizontal="center" vertical="center" shrinkToFit="1"/>
    </xf>
    <xf numFmtId="0" fontId="23" fillId="0" borderId="51" xfId="38" applyNumberFormat="1" applyFont="1" applyBorder="1" applyAlignment="1">
      <alignment horizontal="center" vertical="center" shrinkToFit="1"/>
    </xf>
    <xf numFmtId="0" fontId="31" fillId="0" borderId="48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23" fillId="0" borderId="41" xfId="0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4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0" fillId="0" borderId="25" xfId="38" applyNumberFormat="1" applyFont="1" applyBorder="1" applyAlignment="1">
      <alignment horizontal="center" vertical="center"/>
    </xf>
    <xf numFmtId="0" fontId="44" fillId="0" borderId="36" xfId="38" applyNumberFormat="1" applyFont="1" applyBorder="1" applyAlignment="1">
      <alignment horizontal="center" vertical="center"/>
    </xf>
    <xf numFmtId="0" fontId="24" fillId="0" borderId="37" xfId="38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38" fillId="0" borderId="30" xfId="38" applyNumberFormat="1" applyFont="1" applyBorder="1" applyAlignment="1">
      <alignment horizontal="center" vertical="center"/>
    </xf>
    <xf numFmtId="0" fontId="34" fillId="0" borderId="51" xfId="38" applyNumberFormat="1" applyFont="1" applyBorder="1" applyAlignment="1">
      <alignment horizontal="center" vertical="center"/>
    </xf>
    <xf numFmtId="0" fontId="26" fillId="0" borderId="40" xfId="38" applyNumberFormat="1" applyFont="1" applyBorder="1" applyAlignment="1">
      <alignment horizontal="center" vertical="center"/>
    </xf>
    <xf numFmtId="0" fontId="26" fillId="0" borderId="41" xfId="38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233" fontId="25" fillId="0" borderId="0" xfId="0" applyNumberFormat="1" applyFont="1" applyAlignment="1">
      <alignment horizontal="right" vertical="center"/>
    </xf>
    <xf numFmtId="41" fontId="32" fillId="0" borderId="0" xfId="0" applyNumberFormat="1" applyFont="1" applyAlignment="1">
      <alignment horizontal="center" vertical="center"/>
    </xf>
    <xf numFmtId="41" fontId="33" fillId="0" borderId="0" xfId="0" applyNumberFormat="1" applyFont="1" applyAlignment="1">
      <alignment horizontal="center" vertical="center"/>
    </xf>
    <xf numFmtId="40" fontId="25" fillId="0" borderId="15" xfId="0" applyNumberFormat="1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41" fontId="25" fillId="0" borderId="53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土地91" xfId="35"/>
    <cellStyle name="Comma" xfId="36"/>
    <cellStyle name="千分位 2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東河鄉歷年原住民人口數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65"/>
          <c:w val="0.919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'圖資料'!$D$2:$D$11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'圖資料'!$E$2:$E$11</c:f>
              <c:numCache>
                <c:ptCount val="10"/>
                <c:pt idx="0">
                  <c:v>5083</c:v>
                </c:pt>
                <c:pt idx="1">
                  <c:v>4961</c:v>
                </c:pt>
                <c:pt idx="2">
                  <c:v>4867</c:v>
                </c:pt>
                <c:pt idx="3">
                  <c:v>4782</c:v>
                </c:pt>
                <c:pt idx="4">
                  <c:v>4720</c:v>
                </c:pt>
                <c:pt idx="5">
                  <c:v>4704</c:v>
                </c:pt>
                <c:pt idx="6">
                  <c:v>4592</c:v>
                </c:pt>
                <c:pt idx="7">
                  <c:v>4517</c:v>
                </c:pt>
                <c:pt idx="8">
                  <c:v>4430</c:v>
                </c:pt>
                <c:pt idx="9">
                  <c:v>4403</c:v>
                </c:pt>
              </c:numCache>
            </c:numRef>
          </c:val>
          <c:smooth val="0"/>
        </c:ser>
        <c:marker val="1"/>
        <c:axId val="58720860"/>
        <c:axId val="58725693"/>
      </c:line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 val="autoZero"/>
        <c:auto val="1"/>
        <c:lblOffset val="100"/>
        <c:tickLblSkip val="1"/>
        <c:noMultiLvlLbl val="0"/>
      </c:catAx>
      <c:valAx>
        <c:axId val="58725693"/>
        <c:scaling>
          <c:orientation val="minMax"/>
          <c:min val="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東河鄉滿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歲以上現住人口教育程度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年底</a:t>
            </a:r>
          </a:p>
        </c:rich>
      </c:tx>
      <c:layout>
        <c:manualLayout>
          <c:xMode val="factor"/>
          <c:yMode val="factor"/>
          <c:x val="-0.0575"/>
          <c:y val="0.05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46025"/>
          <c:w val="0.382"/>
          <c:h val="0.26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'圖資料'!$O$2:$O$6</c:f>
              <c:strCache>
                <c:ptCount val="5"/>
                <c:pt idx="0">
                  <c:v>大專以上</c:v>
                </c:pt>
                <c:pt idx="1">
                  <c:v>高中、職</c:v>
                </c:pt>
                <c:pt idx="2">
                  <c:v>國、初中職</c:v>
                </c:pt>
                <c:pt idx="3">
                  <c:v>小學</c:v>
                </c:pt>
                <c:pt idx="4">
                  <c:v>自修及不識字者</c:v>
                </c:pt>
              </c:strCache>
            </c:strRef>
          </c:cat>
          <c:val>
            <c:numRef>
              <c:f>'圖資料'!$P$2:$P$6</c:f>
              <c:numCache>
                <c:ptCount val="5"/>
                <c:pt idx="0">
                  <c:v>1575</c:v>
                </c:pt>
                <c:pt idx="1">
                  <c:v>2370</c:v>
                </c:pt>
                <c:pt idx="2">
                  <c:v>1671</c:v>
                </c:pt>
                <c:pt idx="3">
                  <c:v>2049</c:v>
                </c:pt>
                <c:pt idx="4">
                  <c:v>147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34"/>
          <c:w val="0.21775"/>
          <c:h val="0.3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東河鄉歷年人口數</a:t>
            </a:r>
          </a:p>
        </c:rich>
      </c:tx>
      <c:layout>
        <c:manualLayout>
          <c:xMode val="factor"/>
          <c:yMode val="factor"/>
          <c:x val="0.014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55"/>
          <c:w val="0.922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'圖資料'!$A$2:$A$11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'圖資料'!$B$2:$B$11</c:f>
              <c:numCache>
                <c:ptCount val="10"/>
                <c:pt idx="0">
                  <c:v>9523</c:v>
                </c:pt>
                <c:pt idx="1">
                  <c:v>9329</c:v>
                </c:pt>
                <c:pt idx="2">
                  <c:v>9222</c:v>
                </c:pt>
                <c:pt idx="3">
                  <c:v>9108</c:v>
                </c:pt>
                <c:pt idx="4">
                  <c:v>8992</c:v>
                </c:pt>
                <c:pt idx="5">
                  <c:v>9000</c:v>
                </c:pt>
                <c:pt idx="6">
                  <c:v>8847</c:v>
                </c:pt>
                <c:pt idx="7">
                  <c:v>8686</c:v>
                </c:pt>
                <c:pt idx="8">
                  <c:v>8517</c:v>
                </c:pt>
                <c:pt idx="9">
                  <c:v>8479</c:v>
                </c:pt>
              </c:numCache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 val="autoZero"/>
        <c:auto val="1"/>
        <c:lblOffset val="100"/>
        <c:tickLblSkip val="1"/>
        <c:noMultiLvlLbl val="0"/>
      </c:catAx>
      <c:valAx>
        <c:axId val="59160663"/>
        <c:scaling>
          <c:orientation val="minMax"/>
          <c:max val="11000"/>
          <c:min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東河鄉現住人口年齡區分圖</a:t>
            </a:r>
          </a:p>
        </c:rich>
      </c:tx>
      <c:layout>
        <c:manualLayout>
          <c:xMode val="factor"/>
          <c:yMode val="factor"/>
          <c:x val="-0.004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425"/>
          <c:w val="0.7945"/>
          <c:h val="0.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'圖資料'!$H$1</c:f>
              <c:strCache>
                <c:ptCount val="1"/>
                <c:pt idx="0">
                  <c:v>0-14歲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'圖資料'!$H$2:$H$11</c:f>
              <c:numCache>
                <c:ptCount val="10"/>
                <c:pt idx="0">
                  <c:v>1083</c:v>
                </c:pt>
                <c:pt idx="1">
                  <c:v>1019</c:v>
                </c:pt>
                <c:pt idx="2">
                  <c:v>966</c:v>
                </c:pt>
                <c:pt idx="3">
                  <c:v>909</c:v>
                </c:pt>
                <c:pt idx="4">
                  <c:v>837</c:v>
                </c:pt>
                <c:pt idx="5">
                  <c:v>804</c:v>
                </c:pt>
                <c:pt idx="6">
                  <c:v>773</c:v>
                </c:pt>
                <c:pt idx="7">
                  <c:v>737</c:v>
                </c:pt>
                <c:pt idx="8">
                  <c:v>683</c:v>
                </c:pt>
                <c:pt idx="9">
                  <c:v>667</c:v>
                </c:pt>
              </c:numCache>
            </c:numRef>
          </c:val>
        </c:ser>
        <c:ser>
          <c:idx val="1"/>
          <c:order val="1"/>
          <c:tx>
            <c:strRef>
              <c:f>'圖資料'!$I$1</c:f>
              <c:strCache>
                <c:ptCount val="1"/>
                <c:pt idx="0">
                  <c:v>15-64歲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'圖資料'!$I$2:$I$11</c:f>
              <c:numCache>
                <c:ptCount val="10"/>
                <c:pt idx="0">
                  <c:v>6617</c:v>
                </c:pt>
                <c:pt idx="1">
                  <c:v>6515</c:v>
                </c:pt>
                <c:pt idx="2">
                  <c:v>6459</c:v>
                </c:pt>
                <c:pt idx="3">
                  <c:v>6402</c:v>
                </c:pt>
                <c:pt idx="4">
                  <c:v>6353</c:v>
                </c:pt>
                <c:pt idx="5">
                  <c:v>6382</c:v>
                </c:pt>
                <c:pt idx="6">
                  <c:v>6251</c:v>
                </c:pt>
                <c:pt idx="7">
                  <c:v>6093</c:v>
                </c:pt>
                <c:pt idx="8">
                  <c:v>5969</c:v>
                </c:pt>
                <c:pt idx="9">
                  <c:v>5907</c:v>
                </c:pt>
              </c:numCache>
            </c:numRef>
          </c:val>
        </c:ser>
        <c:ser>
          <c:idx val="2"/>
          <c:order val="2"/>
          <c:tx>
            <c:strRef>
              <c:f>'圖資料'!$J$1</c:f>
              <c:strCache>
                <c:ptCount val="1"/>
                <c:pt idx="0">
                  <c:v>65歲以上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'圖資料'!$J$2:$J$11</c:f>
              <c:numCache>
                <c:ptCount val="10"/>
                <c:pt idx="0">
                  <c:v>1823</c:v>
                </c:pt>
                <c:pt idx="1">
                  <c:v>1795</c:v>
                </c:pt>
                <c:pt idx="2">
                  <c:v>1797</c:v>
                </c:pt>
                <c:pt idx="3">
                  <c:v>1797</c:v>
                </c:pt>
                <c:pt idx="4">
                  <c:v>1802</c:v>
                </c:pt>
                <c:pt idx="5">
                  <c:v>1814</c:v>
                </c:pt>
                <c:pt idx="6">
                  <c:v>1823</c:v>
                </c:pt>
                <c:pt idx="7">
                  <c:v>1856</c:v>
                </c:pt>
                <c:pt idx="8">
                  <c:v>1865</c:v>
                </c:pt>
                <c:pt idx="9">
                  <c:v>1905</c:v>
                </c:pt>
              </c:numCache>
            </c:numRef>
          </c:val>
        </c:ser>
        <c:overlap val="100"/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  <c:max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人口比例</a:t>
                </a:r>
              </a:p>
            </c:rich>
          </c:tx>
          <c:layout>
            <c:manualLayout>
              <c:xMode val="factor"/>
              <c:yMode val="factor"/>
              <c:x val="0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235"/>
          <c:w val="0.128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9725"/>
          <c:w val="0.799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'圖資料'!$T$1</c:f>
              <c:strCache>
                <c:ptCount val="1"/>
                <c:pt idx="0">
                  <c:v>結婚率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'圖資料'!$S$2:$S$11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'圖資料'!$T$2:$T$11</c:f>
              <c:numCache>
                <c:ptCount val="10"/>
                <c:pt idx="0">
                  <c:v>3.99</c:v>
                </c:pt>
                <c:pt idx="1">
                  <c:v>4.35</c:v>
                </c:pt>
                <c:pt idx="2">
                  <c:v>3.67</c:v>
                </c:pt>
                <c:pt idx="3">
                  <c:v>3.6</c:v>
                </c:pt>
                <c:pt idx="4">
                  <c:v>4.5</c:v>
                </c:pt>
                <c:pt idx="5">
                  <c:v>4</c:v>
                </c:pt>
                <c:pt idx="6">
                  <c:v>4.48</c:v>
                </c:pt>
                <c:pt idx="7">
                  <c:v>4.22</c:v>
                </c:pt>
                <c:pt idx="8">
                  <c:v>3.84</c:v>
                </c:pt>
                <c:pt idx="9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'圖資料'!$U$1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'圖資料'!$S$2:$S$11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'圖資料'!$U$2:$U$11</c:f>
              <c:numCache>
                <c:ptCount val="10"/>
                <c:pt idx="0">
                  <c:v>2.2</c:v>
                </c:pt>
                <c:pt idx="1">
                  <c:v>1.7</c:v>
                </c:pt>
                <c:pt idx="2">
                  <c:v>1.62</c:v>
                </c:pt>
                <c:pt idx="3">
                  <c:v>1.42</c:v>
                </c:pt>
                <c:pt idx="4">
                  <c:v>2.1</c:v>
                </c:pt>
                <c:pt idx="5">
                  <c:v>1.33</c:v>
                </c:pt>
                <c:pt idx="6">
                  <c:v>2.24</c:v>
                </c:pt>
                <c:pt idx="7">
                  <c:v>2.62</c:v>
                </c:pt>
                <c:pt idx="8">
                  <c:v>2.21</c:v>
                </c:pt>
                <c:pt idx="9">
                  <c:v>1.17</c:v>
                </c:pt>
              </c:numCache>
            </c:numRef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23273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20725"/>
          <c:w val="0.08625"/>
          <c:h val="0.4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0.0325</cdr:y>
    </cdr:from>
    <cdr:to>
      <cdr:x>0.096</cdr:x>
      <cdr:y>0.111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14300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千分比</a:t>
          </a:r>
        </a:p>
      </cdr:txBody>
    </cdr:sp>
  </cdr:relSizeAnchor>
  <cdr:relSizeAnchor xmlns:cdr="http://schemas.openxmlformats.org/drawingml/2006/chartDrawing">
    <cdr:from>
      <cdr:x>0.3145</cdr:x>
      <cdr:y>-0.00025</cdr:y>
    </cdr:from>
    <cdr:to>
      <cdr:x>0.63025</cdr:x>
      <cdr:y>0.0815</cdr:y>
    </cdr:to>
    <cdr:sp>
      <cdr:nvSpPr>
        <cdr:cNvPr id="2" name="Text Box 2"/>
        <cdr:cNvSpPr txBox="1">
          <a:spLocks noChangeArrowheads="1"/>
        </cdr:cNvSpPr>
      </cdr:nvSpPr>
      <cdr:spPr>
        <a:xfrm>
          <a:off x="1828800" y="0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東河鄉歷年結婚</a:t>
          </a:r>
          <a:r>
            <a:rPr lang="en-US" cap="none" sz="1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離婚</a:t>
          </a:r>
          <a:r>
            <a:rPr lang="en-US" cap="none" sz="1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93</xdr:row>
      <xdr:rowOff>114300</xdr:rowOff>
    </xdr:from>
    <xdr:to>
      <xdr:col>1</xdr:col>
      <xdr:colOff>5448300</xdr:colOff>
      <xdr:row>113</xdr:row>
      <xdr:rowOff>0</xdr:rowOff>
    </xdr:to>
    <xdr:graphicFrame>
      <xdr:nvGraphicFramePr>
        <xdr:cNvPr id="1" name="Chart 11"/>
        <xdr:cNvGraphicFramePr/>
      </xdr:nvGraphicFramePr>
      <xdr:xfrm>
        <a:off x="57150" y="26365200"/>
        <a:ext cx="5848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104775</xdr:rowOff>
    </xdr:from>
    <xdr:to>
      <xdr:col>2</xdr:col>
      <xdr:colOff>9525</xdr:colOff>
      <xdr:row>89</xdr:row>
      <xdr:rowOff>171450</xdr:rowOff>
    </xdr:to>
    <xdr:graphicFrame>
      <xdr:nvGraphicFramePr>
        <xdr:cNvPr id="2" name="Chart 12"/>
        <xdr:cNvGraphicFramePr/>
      </xdr:nvGraphicFramePr>
      <xdr:xfrm>
        <a:off x="0" y="19373850"/>
        <a:ext cx="604837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19050</xdr:rowOff>
    </xdr:from>
    <xdr:to>
      <xdr:col>1</xdr:col>
      <xdr:colOff>5505450</xdr:colOff>
      <xdr:row>19</xdr:row>
      <xdr:rowOff>38100</xdr:rowOff>
    </xdr:to>
    <xdr:graphicFrame>
      <xdr:nvGraphicFramePr>
        <xdr:cNvPr id="3" name="Chart 13"/>
        <xdr:cNvGraphicFramePr/>
      </xdr:nvGraphicFramePr>
      <xdr:xfrm>
        <a:off x="9525" y="3571875"/>
        <a:ext cx="59531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24</xdr:row>
      <xdr:rowOff>38100</xdr:rowOff>
    </xdr:from>
    <xdr:to>
      <xdr:col>1</xdr:col>
      <xdr:colOff>5476875</xdr:colOff>
      <xdr:row>40</xdr:row>
      <xdr:rowOff>247650</xdr:rowOff>
    </xdr:to>
    <xdr:graphicFrame>
      <xdr:nvGraphicFramePr>
        <xdr:cNvPr id="4" name="Chart 15"/>
        <xdr:cNvGraphicFramePr/>
      </xdr:nvGraphicFramePr>
      <xdr:xfrm>
        <a:off x="19050" y="8886825"/>
        <a:ext cx="59150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43</xdr:row>
      <xdr:rowOff>171450</xdr:rowOff>
    </xdr:from>
    <xdr:to>
      <xdr:col>1</xdr:col>
      <xdr:colOff>5553075</xdr:colOff>
      <xdr:row>62</xdr:row>
      <xdr:rowOff>171450</xdr:rowOff>
    </xdr:to>
    <xdr:graphicFrame>
      <xdr:nvGraphicFramePr>
        <xdr:cNvPr id="5" name="Chart 17"/>
        <xdr:cNvGraphicFramePr/>
      </xdr:nvGraphicFramePr>
      <xdr:xfrm>
        <a:off x="171450" y="13906500"/>
        <a:ext cx="583882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G6" sqref="G6"/>
    </sheetView>
  </sheetViews>
  <sheetFormatPr defaultColWidth="7.00390625" defaultRowHeight="15.75"/>
  <cols>
    <col min="1" max="1" width="6.00390625" style="78" customWidth="1"/>
    <col min="2" max="2" width="73.25390625" style="78" customWidth="1"/>
    <col min="3" max="4" width="7.00390625" style="64" customWidth="1"/>
    <col min="5" max="8" width="6.00390625" style="64" bestFit="1" customWidth="1"/>
    <col min="9" max="16384" width="7.00390625" style="64" customWidth="1"/>
  </cols>
  <sheetData>
    <row r="1" ht="12">
      <c r="B1" s="221">
        <f>15</f>
        <v>15</v>
      </c>
    </row>
    <row r="2" spans="1:2" ht="66">
      <c r="A2" s="362" t="s">
        <v>15</v>
      </c>
      <c r="B2" s="362"/>
    </row>
    <row r="3" spans="1:7" ht="19.5" customHeight="1">
      <c r="A3" s="79"/>
      <c r="B3" s="80"/>
      <c r="E3" s="64">
        <f>F3+G3</f>
        <v>8517</v>
      </c>
      <c r="F3" s="64">
        <v>4724</v>
      </c>
      <c r="G3" s="64">
        <v>3793</v>
      </c>
    </row>
    <row r="4" spans="1:7" s="65" customFormat="1" ht="29.25" customHeight="1">
      <c r="A4" s="363" t="s">
        <v>16</v>
      </c>
      <c r="B4" s="363"/>
      <c r="F4" s="65">
        <f>F3/E3</f>
        <v>0.5546553950921687</v>
      </c>
      <c r="G4" s="65">
        <f>G3/E3</f>
        <v>0.4453446049078314</v>
      </c>
    </row>
    <row r="5" spans="1:8" s="65" customFormat="1" ht="86.25" customHeight="1">
      <c r="A5" s="364" t="s">
        <v>467</v>
      </c>
      <c r="B5" s="364"/>
      <c r="E5" s="335"/>
      <c r="F5" s="336"/>
      <c r="G5" s="336"/>
      <c r="H5" s="335"/>
    </row>
    <row r="6" spans="1:8" s="65" customFormat="1" ht="66.75" customHeight="1">
      <c r="A6" s="364" t="s">
        <v>473</v>
      </c>
      <c r="B6" s="364"/>
      <c r="E6" s="334"/>
      <c r="F6" s="334"/>
      <c r="G6" s="334"/>
      <c r="H6" s="334"/>
    </row>
    <row r="7" spans="1:2" ht="19.5">
      <c r="A7" s="81"/>
      <c r="B7" s="81"/>
    </row>
    <row r="8" spans="1:2" ht="19.5">
      <c r="A8" s="81"/>
      <c r="B8" s="81"/>
    </row>
    <row r="9" spans="1:2" ht="19.5">
      <c r="A9" s="81"/>
      <c r="B9" s="81"/>
    </row>
    <row r="10" spans="1:2" ht="19.5">
      <c r="A10" s="81"/>
      <c r="B10" s="81"/>
    </row>
    <row r="11" spans="1:2" ht="19.5">
      <c r="A11" s="81"/>
      <c r="B11" s="81"/>
    </row>
    <row r="12" spans="1:2" ht="19.5">
      <c r="A12" s="81"/>
      <c r="B12" s="81"/>
    </row>
    <row r="13" spans="1:2" ht="19.5">
      <c r="A13" s="81"/>
      <c r="B13" s="81"/>
    </row>
    <row r="14" spans="1:2" ht="19.5">
      <c r="A14" s="81"/>
      <c r="B14" s="81"/>
    </row>
    <row r="15" spans="1:2" ht="19.5">
      <c r="A15" s="81"/>
      <c r="B15" s="81"/>
    </row>
    <row r="16" spans="1:2" ht="19.5">
      <c r="A16" s="81"/>
      <c r="B16" s="81"/>
    </row>
    <row r="17" spans="1:2" ht="19.5">
      <c r="A17" s="81"/>
      <c r="B17" s="81"/>
    </row>
    <row r="18" spans="1:2" ht="19.5">
      <c r="A18" s="81"/>
      <c r="B18" s="81"/>
    </row>
    <row r="19" spans="1:2" ht="18.75" customHeight="1">
      <c r="A19" s="82"/>
      <c r="B19" s="82"/>
    </row>
    <row r="20" spans="1:2" ht="18.75" customHeight="1">
      <c r="A20" s="82"/>
      <c r="B20" s="82"/>
    </row>
    <row r="21" spans="1:2" ht="21.75">
      <c r="A21" s="222" t="s">
        <v>134</v>
      </c>
      <c r="B21" s="222"/>
    </row>
    <row r="22" spans="1:2" ht="84.75" customHeight="1">
      <c r="A22" s="364" t="s">
        <v>468</v>
      </c>
      <c r="B22" s="364"/>
    </row>
    <row r="23" spans="1:2" ht="19.5">
      <c r="A23" s="223"/>
      <c r="B23" s="223"/>
    </row>
    <row r="24" spans="1:2" ht="19.5">
      <c r="A24" s="224">
        <f>B1+1</f>
        <v>16</v>
      </c>
      <c r="B24" s="223"/>
    </row>
    <row r="25" spans="1:2" ht="19.5">
      <c r="A25" s="82"/>
      <c r="B25" s="82"/>
    </row>
    <row r="26" spans="1:2" ht="19.5">
      <c r="A26" s="82"/>
      <c r="B26" s="82"/>
    </row>
    <row r="27" spans="1:2" ht="19.5">
      <c r="A27" s="82"/>
      <c r="B27" s="82"/>
    </row>
    <row r="28" spans="1:2" ht="19.5">
      <c r="A28" s="82"/>
      <c r="B28" s="82"/>
    </row>
    <row r="41" spans="1:2" ht="24" customHeight="1">
      <c r="A41" s="225" t="s">
        <v>17</v>
      </c>
      <c r="B41" s="227"/>
    </row>
    <row r="42" spans="1:2" ht="30" customHeight="1">
      <c r="A42" s="222" t="s">
        <v>314</v>
      </c>
      <c r="B42" s="222"/>
    </row>
    <row r="43" spans="1:2" ht="66.75" customHeight="1">
      <c r="A43" s="302" t="s">
        <v>313</v>
      </c>
      <c r="B43" s="302" t="s">
        <v>469</v>
      </c>
    </row>
    <row r="64" spans="1:2" ht="24.75" customHeight="1">
      <c r="A64" s="225" t="s">
        <v>18</v>
      </c>
      <c r="B64" s="226"/>
    </row>
    <row r="65" spans="1:2" ht="83.25" customHeight="1">
      <c r="A65" s="361" t="s">
        <v>470</v>
      </c>
      <c r="B65" s="361"/>
    </row>
    <row r="66" spans="1:2" ht="12">
      <c r="A66" s="226"/>
      <c r="B66" s="221">
        <f>A24+1</f>
        <v>17</v>
      </c>
    </row>
    <row r="91" spans="1:2" ht="21.75">
      <c r="A91" s="225" t="s">
        <v>19</v>
      </c>
      <c r="B91" s="222"/>
    </row>
    <row r="92" spans="1:2" ht="67.5" customHeight="1">
      <c r="A92" s="361" t="s">
        <v>471</v>
      </c>
      <c r="B92" s="361"/>
    </row>
    <row r="93" spans="1:2" ht="80.25" customHeight="1">
      <c r="A93" s="361" t="s">
        <v>317</v>
      </c>
      <c r="B93" s="361"/>
    </row>
  </sheetData>
  <sheetProtection/>
  <mergeCells count="8">
    <mergeCell ref="A93:B93"/>
    <mergeCell ref="A2:B2"/>
    <mergeCell ref="A4:B4"/>
    <mergeCell ref="A5:B5"/>
    <mergeCell ref="A65:B65"/>
    <mergeCell ref="A92:B92"/>
    <mergeCell ref="A6:B6"/>
    <mergeCell ref="A22:B2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rowBreaks count="2" manualBreakCount="2">
    <brk id="23" max="255" man="1"/>
    <brk id="6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40" sqref="N40"/>
    </sheetView>
  </sheetViews>
  <sheetFormatPr defaultColWidth="9.00390625" defaultRowHeight="19.5" customHeight="1"/>
  <cols>
    <col min="1" max="1" width="10.00390625" style="121" customWidth="1"/>
    <col min="2" max="2" width="3.50390625" style="121" customWidth="1"/>
    <col min="3" max="3" width="4.50390625" style="121" customWidth="1"/>
    <col min="4" max="9" width="6.25390625" style="47" customWidth="1"/>
    <col min="10" max="10" width="6.25390625" style="50" customWidth="1"/>
    <col min="11" max="11" width="6.25390625" style="57" customWidth="1"/>
    <col min="12" max="12" width="6.25390625" style="51" customWidth="1"/>
    <col min="13" max="13" width="6.25390625" style="47" customWidth="1"/>
    <col min="14" max="20" width="6.50390625" style="47" customWidth="1"/>
    <col min="21" max="21" width="6.50390625" style="51" customWidth="1"/>
    <col min="22" max="24" width="6.50390625" style="47" customWidth="1"/>
    <col min="25" max="25" width="6.75390625" style="47" customWidth="1"/>
    <col min="26" max="27" width="7.00390625" style="47" bestFit="1" customWidth="1"/>
    <col min="28" max="45" width="7.75390625" style="47" bestFit="1" customWidth="1"/>
    <col min="46" max="46" width="8.00390625" style="47" customWidth="1"/>
    <col min="47" max="16384" width="9.00390625" style="47" customWidth="1"/>
  </cols>
  <sheetData>
    <row r="1" spans="1:25" s="94" customFormat="1" ht="12">
      <c r="A1" s="210">
        <f>'2-6'!A1+4</f>
        <v>32</v>
      </c>
      <c r="B1" s="118"/>
      <c r="C1" s="118"/>
      <c r="J1" s="117"/>
      <c r="K1" s="125"/>
      <c r="L1" s="118"/>
      <c r="U1" s="211"/>
      <c r="Y1" s="318">
        <f>A1+1</f>
        <v>33</v>
      </c>
    </row>
    <row r="2" spans="1:25" s="116" customFormat="1" ht="24" customHeight="1">
      <c r="A2" s="582" t="s">
        <v>350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 t="s">
        <v>351</v>
      </c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</row>
    <row r="3" spans="1:21" s="94" customFormat="1" ht="9.75" customHeight="1">
      <c r="A3" s="121"/>
      <c r="B3" s="121"/>
      <c r="C3" s="121"/>
      <c r="J3" s="117"/>
      <c r="K3" s="125"/>
      <c r="L3" s="118"/>
      <c r="U3" s="118"/>
    </row>
    <row r="4" spans="1:25" s="45" customFormat="1" ht="19.5" customHeight="1" thickBot="1">
      <c r="A4" s="141" t="s">
        <v>200</v>
      </c>
      <c r="B4" s="121"/>
      <c r="C4" s="121"/>
      <c r="D4" s="94"/>
      <c r="E4" s="94"/>
      <c r="F4" s="94"/>
      <c r="G4" s="94"/>
      <c r="H4" s="94"/>
      <c r="I4" s="94"/>
      <c r="J4" s="117"/>
      <c r="K4" s="120"/>
      <c r="L4" s="118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45" t="s">
        <v>201</v>
      </c>
    </row>
    <row r="5" spans="1:25" s="17" customFormat="1" ht="15.75" customHeight="1">
      <c r="A5" s="435" t="s">
        <v>202</v>
      </c>
      <c r="B5" s="576" t="s">
        <v>203</v>
      </c>
      <c r="C5" s="577"/>
      <c r="D5" s="580" t="s">
        <v>204</v>
      </c>
      <c r="E5" s="312" t="s">
        <v>205</v>
      </c>
      <c r="F5" s="311" t="s">
        <v>206</v>
      </c>
      <c r="G5" s="311" t="s">
        <v>207</v>
      </c>
      <c r="H5" s="311" t="s">
        <v>208</v>
      </c>
      <c r="I5" s="311" t="s">
        <v>209</v>
      </c>
      <c r="J5" s="311" t="s">
        <v>210</v>
      </c>
      <c r="K5" s="312" t="s">
        <v>211</v>
      </c>
      <c r="L5" s="312" t="s">
        <v>212</v>
      </c>
      <c r="M5" s="309" t="s">
        <v>213</v>
      </c>
      <c r="N5" s="311" t="s">
        <v>214</v>
      </c>
      <c r="O5" s="310" t="s">
        <v>215</v>
      </c>
      <c r="P5" s="311" t="s">
        <v>216</v>
      </c>
      <c r="Q5" s="311" t="s">
        <v>217</v>
      </c>
      <c r="R5" s="311" t="s">
        <v>218</v>
      </c>
      <c r="S5" s="311" t="s">
        <v>219</v>
      </c>
      <c r="T5" s="311" t="s">
        <v>220</v>
      </c>
      <c r="U5" s="311" t="s">
        <v>277</v>
      </c>
      <c r="V5" s="311" t="s">
        <v>279</v>
      </c>
      <c r="W5" s="311" t="s">
        <v>281</v>
      </c>
      <c r="X5" s="311" t="s">
        <v>283</v>
      </c>
      <c r="Y5" s="309" t="s">
        <v>285</v>
      </c>
    </row>
    <row r="6" spans="1:25" s="17" customFormat="1" ht="46.5" customHeight="1" thickBot="1">
      <c r="A6" s="575"/>
      <c r="B6" s="578"/>
      <c r="C6" s="579"/>
      <c r="D6" s="581"/>
      <c r="E6" s="142" t="s">
        <v>61</v>
      </c>
      <c r="F6" s="142" t="s">
        <v>62</v>
      </c>
      <c r="G6" s="142" t="s">
        <v>63</v>
      </c>
      <c r="H6" s="142" t="s">
        <v>64</v>
      </c>
      <c r="I6" s="142" t="s">
        <v>65</v>
      </c>
      <c r="J6" s="142" t="s">
        <v>66</v>
      </c>
      <c r="K6" s="142" t="s">
        <v>67</v>
      </c>
      <c r="L6" s="142" t="s">
        <v>68</v>
      </c>
      <c r="M6" s="143" t="s">
        <v>69</v>
      </c>
      <c r="N6" s="144" t="s">
        <v>70</v>
      </c>
      <c r="O6" s="142" t="s">
        <v>71</v>
      </c>
      <c r="P6" s="142" t="s">
        <v>72</v>
      </c>
      <c r="Q6" s="142" t="s">
        <v>73</v>
      </c>
      <c r="R6" s="142" t="s">
        <v>74</v>
      </c>
      <c r="S6" s="142" t="s">
        <v>75</v>
      </c>
      <c r="T6" s="142" t="s">
        <v>76</v>
      </c>
      <c r="U6" s="142" t="s">
        <v>278</v>
      </c>
      <c r="V6" s="142" t="s">
        <v>280</v>
      </c>
      <c r="W6" s="142" t="s">
        <v>282</v>
      </c>
      <c r="X6" s="142" t="s">
        <v>284</v>
      </c>
      <c r="Y6" s="143" t="s">
        <v>286</v>
      </c>
    </row>
    <row r="7" spans="1:25" s="46" customFormat="1" ht="21.75" customHeight="1">
      <c r="A7" s="194" t="s">
        <v>276</v>
      </c>
      <c r="B7" s="195" t="s">
        <v>6</v>
      </c>
      <c r="C7" s="180" t="s">
        <v>140</v>
      </c>
      <c r="D7" s="32">
        <f aca="true" t="shared" si="0" ref="D7:Y7">SUM(D8:D9)</f>
        <v>4961</v>
      </c>
      <c r="E7" s="32">
        <f t="shared" si="0"/>
        <v>194</v>
      </c>
      <c r="F7" s="32">
        <f t="shared" si="0"/>
        <v>199</v>
      </c>
      <c r="G7" s="32">
        <f t="shared" si="0"/>
        <v>237</v>
      </c>
      <c r="H7" s="32">
        <f t="shared" si="0"/>
        <v>238</v>
      </c>
      <c r="I7" s="32">
        <f t="shared" si="0"/>
        <v>254</v>
      </c>
      <c r="J7" s="32">
        <f t="shared" si="0"/>
        <v>381</v>
      </c>
      <c r="K7" s="32">
        <f t="shared" si="0"/>
        <v>403</v>
      </c>
      <c r="L7" s="32">
        <f t="shared" si="0"/>
        <v>354</v>
      </c>
      <c r="M7" s="32">
        <f t="shared" si="0"/>
        <v>357</v>
      </c>
      <c r="N7" s="32">
        <f t="shared" si="0"/>
        <v>405</v>
      </c>
      <c r="O7" s="32">
        <f t="shared" si="0"/>
        <v>350</v>
      </c>
      <c r="P7" s="32">
        <f t="shared" si="0"/>
        <v>372</v>
      </c>
      <c r="Q7" s="32">
        <f t="shared" si="0"/>
        <v>304</v>
      </c>
      <c r="R7" s="32">
        <f t="shared" si="0"/>
        <v>258</v>
      </c>
      <c r="S7" s="32">
        <f t="shared" si="0"/>
        <v>246</v>
      </c>
      <c r="T7" s="32">
        <f t="shared" si="0"/>
        <v>231</v>
      </c>
      <c r="U7" s="32">
        <f t="shared" si="0"/>
        <v>109</v>
      </c>
      <c r="V7" s="32">
        <f t="shared" si="0"/>
        <v>57</v>
      </c>
      <c r="W7" s="32">
        <f t="shared" si="0"/>
        <v>10</v>
      </c>
      <c r="X7" s="32">
        <f t="shared" si="0"/>
        <v>2</v>
      </c>
      <c r="Y7" s="32">
        <f t="shared" si="0"/>
        <v>0</v>
      </c>
    </row>
    <row r="8" spans="1:25" ht="21.75" customHeight="1">
      <c r="A8" s="194"/>
      <c r="B8" s="195" t="s">
        <v>2</v>
      </c>
      <c r="C8" s="180" t="s">
        <v>141</v>
      </c>
      <c r="D8" s="19">
        <f>SUM(E8:Y8)</f>
        <v>2667</v>
      </c>
      <c r="E8" s="32">
        <v>83</v>
      </c>
      <c r="F8" s="32">
        <v>99</v>
      </c>
      <c r="G8" s="32">
        <v>133</v>
      </c>
      <c r="H8" s="32">
        <v>132</v>
      </c>
      <c r="I8" s="32">
        <v>120</v>
      </c>
      <c r="J8" s="32">
        <v>228</v>
      </c>
      <c r="K8" s="32">
        <v>250</v>
      </c>
      <c r="L8" s="32">
        <v>239</v>
      </c>
      <c r="M8" s="32">
        <v>239</v>
      </c>
      <c r="N8" s="32">
        <v>249</v>
      </c>
      <c r="O8" s="32">
        <v>193</v>
      </c>
      <c r="P8" s="32">
        <v>181</v>
      </c>
      <c r="Q8" s="32">
        <v>141</v>
      </c>
      <c r="R8" s="32">
        <v>111</v>
      </c>
      <c r="S8" s="32">
        <v>97</v>
      </c>
      <c r="T8" s="32">
        <v>102</v>
      </c>
      <c r="U8" s="32">
        <v>49</v>
      </c>
      <c r="V8" s="32">
        <v>20</v>
      </c>
      <c r="W8" s="32">
        <v>1</v>
      </c>
      <c r="X8" s="32">
        <v>0</v>
      </c>
      <c r="Y8" s="32">
        <v>0</v>
      </c>
    </row>
    <row r="9" spans="1:25" ht="21.75" customHeight="1">
      <c r="A9" s="194"/>
      <c r="B9" s="196" t="s">
        <v>3</v>
      </c>
      <c r="C9" s="181" t="s">
        <v>142</v>
      </c>
      <c r="D9" s="19">
        <f>SUM(E9:Y9)</f>
        <v>2294</v>
      </c>
      <c r="E9" s="32">
        <v>111</v>
      </c>
      <c r="F9" s="32">
        <v>100</v>
      </c>
      <c r="G9" s="32">
        <v>104</v>
      </c>
      <c r="H9" s="32">
        <v>106</v>
      </c>
      <c r="I9" s="32">
        <v>134</v>
      </c>
      <c r="J9" s="32">
        <v>153</v>
      </c>
      <c r="K9" s="32">
        <v>153</v>
      </c>
      <c r="L9" s="32">
        <v>115</v>
      </c>
      <c r="M9" s="32">
        <v>118</v>
      </c>
      <c r="N9" s="32">
        <v>156</v>
      </c>
      <c r="O9" s="32">
        <v>157</v>
      </c>
      <c r="P9" s="32">
        <v>191</v>
      </c>
      <c r="Q9" s="32">
        <v>163</v>
      </c>
      <c r="R9" s="32">
        <v>147</v>
      </c>
      <c r="S9" s="32">
        <v>149</v>
      </c>
      <c r="T9" s="32">
        <v>129</v>
      </c>
      <c r="U9" s="32">
        <v>60</v>
      </c>
      <c r="V9" s="32">
        <v>37</v>
      </c>
      <c r="W9" s="32">
        <v>9</v>
      </c>
      <c r="X9" s="32">
        <v>2</v>
      </c>
      <c r="Y9" s="32">
        <v>0</v>
      </c>
    </row>
    <row r="10" spans="1:25" s="46" customFormat="1" ht="21.75" customHeight="1">
      <c r="A10" s="194" t="s">
        <v>300</v>
      </c>
      <c r="B10" s="195" t="s">
        <v>6</v>
      </c>
      <c r="C10" s="180" t="s">
        <v>140</v>
      </c>
      <c r="D10" s="32">
        <f aca="true" t="shared" si="1" ref="D10:Y10">SUM(D11:D12)</f>
        <v>4867</v>
      </c>
      <c r="E10" s="32">
        <f t="shared" si="1"/>
        <v>184</v>
      </c>
      <c r="F10" s="32">
        <f t="shared" si="1"/>
        <v>189</v>
      </c>
      <c r="G10" s="32">
        <f t="shared" si="1"/>
        <v>229</v>
      </c>
      <c r="H10" s="32">
        <f t="shared" si="1"/>
        <v>236</v>
      </c>
      <c r="I10" s="32">
        <f t="shared" si="1"/>
        <v>247</v>
      </c>
      <c r="J10" s="32">
        <f t="shared" si="1"/>
        <v>349</v>
      </c>
      <c r="K10" s="32">
        <f t="shared" si="1"/>
        <v>350</v>
      </c>
      <c r="L10" s="32">
        <f t="shared" si="1"/>
        <v>369</v>
      </c>
      <c r="M10" s="32">
        <f t="shared" si="1"/>
        <v>361</v>
      </c>
      <c r="N10" s="32">
        <f t="shared" si="1"/>
        <v>393</v>
      </c>
      <c r="O10" s="32">
        <f t="shared" si="1"/>
        <v>346</v>
      </c>
      <c r="P10" s="32">
        <f t="shared" si="1"/>
        <v>364</v>
      </c>
      <c r="Q10" s="32">
        <f t="shared" si="1"/>
        <v>331</v>
      </c>
      <c r="R10" s="32">
        <f t="shared" si="1"/>
        <v>257</v>
      </c>
      <c r="S10" s="32">
        <f t="shared" si="1"/>
        <v>251</v>
      </c>
      <c r="T10" s="32">
        <f t="shared" si="1"/>
        <v>233</v>
      </c>
      <c r="U10" s="32">
        <f t="shared" si="1"/>
        <v>107</v>
      </c>
      <c r="V10" s="32">
        <f t="shared" si="1"/>
        <v>58</v>
      </c>
      <c r="W10" s="32">
        <f t="shared" si="1"/>
        <v>9</v>
      </c>
      <c r="X10" s="32">
        <f t="shared" si="1"/>
        <v>4</v>
      </c>
      <c r="Y10" s="32">
        <f t="shared" si="1"/>
        <v>0</v>
      </c>
    </row>
    <row r="11" spans="1:25" ht="21.75" customHeight="1">
      <c r="A11" s="194"/>
      <c r="B11" s="195" t="s">
        <v>2</v>
      </c>
      <c r="C11" s="180" t="s">
        <v>141</v>
      </c>
      <c r="D11" s="19">
        <f>SUM(E11:Y11)</f>
        <v>2618</v>
      </c>
      <c r="E11" s="32">
        <v>89</v>
      </c>
      <c r="F11" s="32">
        <v>88</v>
      </c>
      <c r="G11" s="32">
        <v>127</v>
      </c>
      <c r="H11" s="32">
        <v>131</v>
      </c>
      <c r="I11" s="32">
        <v>124</v>
      </c>
      <c r="J11" s="32">
        <v>205</v>
      </c>
      <c r="K11" s="32">
        <v>216</v>
      </c>
      <c r="L11" s="32">
        <v>258</v>
      </c>
      <c r="M11" s="32">
        <v>227</v>
      </c>
      <c r="N11" s="32">
        <v>250</v>
      </c>
      <c r="O11" s="32">
        <v>192</v>
      </c>
      <c r="P11" s="32">
        <v>182</v>
      </c>
      <c r="Q11" s="32">
        <v>148</v>
      </c>
      <c r="R11" s="32">
        <v>115</v>
      </c>
      <c r="S11" s="32">
        <v>97</v>
      </c>
      <c r="T11" s="32">
        <v>100</v>
      </c>
      <c r="U11" s="32">
        <v>46</v>
      </c>
      <c r="V11" s="32">
        <v>19</v>
      </c>
      <c r="W11" s="32">
        <v>4</v>
      </c>
      <c r="X11" s="32">
        <v>0</v>
      </c>
      <c r="Y11" s="32">
        <v>0</v>
      </c>
    </row>
    <row r="12" spans="1:25" ht="21.75" customHeight="1">
      <c r="A12" s="194"/>
      <c r="B12" s="196" t="s">
        <v>3</v>
      </c>
      <c r="C12" s="181" t="s">
        <v>142</v>
      </c>
      <c r="D12" s="19">
        <f>SUM(E12:Y12)</f>
        <v>2249</v>
      </c>
      <c r="E12" s="32">
        <v>95</v>
      </c>
      <c r="F12" s="32">
        <v>101</v>
      </c>
      <c r="G12" s="32">
        <v>102</v>
      </c>
      <c r="H12" s="32">
        <v>105</v>
      </c>
      <c r="I12" s="32">
        <v>123</v>
      </c>
      <c r="J12" s="32">
        <v>144</v>
      </c>
      <c r="K12" s="32">
        <v>134</v>
      </c>
      <c r="L12" s="32">
        <v>111</v>
      </c>
      <c r="M12" s="32">
        <v>134</v>
      </c>
      <c r="N12" s="32">
        <v>143</v>
      </c>
      <c r="O12" s="32">
        <v>154</v>
      </c>
      <c r="P12" s="32">
        <v>182</v>
      </c>
      <c r="Q12" s="32">
        <v>183</v>
      </c>
      <c r="R12" s="32">
        <v>142</v>
      </c>
      <c r="S12" s="32">
        <v>154</v>
      </c>
      <c r="T12" s="32">
        <v>133</v>
      </c>
      <c r="U12" s="32">
        <v>61</v>
      </c>
      <c r="V12" s="32">
        <v>39</v>
      </c>
      <c r="W12" s="32">
        <v>5</v>
      </c>
      <c r="X12" s="32">
        <v>4</v>
      </c>
      <c r="Y12" s="32">
        <v>0</v>
      </c>
    </row>
    <row r="13" spans="1:25" s="46" customFormat="1" ht="21.75" customHeight="1">
      <c r="A13" s="194" t="s">
        <v>307</v>
      </c>
      <c r="B13" s="195" t="s">
        <v>6</v>
      </c>
      <c r="C13" s="180" t="s">
        <v>140</v>
      </c>
      <c r="D13" s="32">
        <f aca="true" t="shared" si="2" ref="D13:Y13">SUM(D14:D15)</f>
        <v>4782</v>
      </c>
      <c r="E13" s="32">
        <f t="shared" si="2"/>
        <v>160</v>
      </c>
      <c r="F13" s="32">
        <f t="shared" si="2"/>
        <v>171</v>
      </c>
      <c r="G13" s="32">
        <f t="shared" si="2"/>
        <v>215</v>
      </c>
      <c r="H13" s="32">
        <f t="shared" si="2"/>
        <v>250</v>
      </c>
      <c r="I13" s="32">
        <f t="shared" si="2"/>
        <v>245</v>
      </c>
      <c r="J13" s="32">
        <f t="shared" si="2"/>
        <v>304</v>
      </c>
      <c r="K13" s="32">
        <f t="shared" si="2"/>
        <v>336</v>
      </c>
      <c r="L13" s="32">
        <f t="shared" si="2"/>
        <v>371</v>
      </c>
      <c r="M13" s="32">
        <f t="shared" si="2"/>
        <v>347</v>
      </c>
      <c r="N13" s="32">
        <f t="shared" si="2"/>
        <v>395</v>
      </c>
      <c r="O13" s="32">
        <f t="shared" si="2"/>
        <v>358</v>
      </c>
      <c r="P13" s="32">
        <f t="shared" si="2"/>
        <v>360</v>
      </c>
      <c r="Q13" s="32">
        <f t="shared" si="2"/>
        <v>337</v>
      </c>
      <c r="R13" s="32">
        <f t="shared" si="2"/>
        <v>258</v>
      </c>
      <c r="S13" s="32">
        <f t="shared" si="2"/>
        <v>258</v>
      </c>
      <c r="T13" s="32">
        <f t="shared" si="2"/>
        <v>230</v>
      </c>
      <c r="U13" s="32">
        <f t="shared" si="2"/>
        <v>120</v>
      </c>
      <c r="V13" s="32">
        <f t="shared" si="2"/>
        <v>54</v>
      </c>
      <c r="W13" s="32">
        <f t="shared" si="2"/>
        <v>10</v>
      </c>
      <c r="X13" s="32">
        <f t="shared" si="2"/>
        <v>2</v>
      </c>
      <c r="Y13" s="32">
        <f t="shared" si="2"/>
        <v>1</v>
      </c>
    </row>
    <row r="14" spans="1:25" ht="21.75" customHeight="1">
      <c r="A14" s="194"/>
      <c r="B14" s="195" t="s">
        <v>2</v>
      </c>
      <c r="C14" s="180" t="s">
        <v>141</v>
      </c>
      <c r="D14" s="19">
        <f>SUM(E14:Y14)</f>
        <v>2566</v>
      </c>
      <c r="E14" s="32">
        <v>80</v>
      </c>
      <c r="F14" s="32">
        <v>74</v>
      </c>
      <c r="G14" s="32">
        <v>113</v>
      </c>
      <c r="H14" s="32">
        <v>145</v>
      </c>
      <c r="I14" s="32">
        <v>116</v>
      </c>
      <c r="J14" s="32">
        <v>179</v>
      </c>
      <c r="K14" s="32">
        <v>203</v>
      </c>
      <c r="L14" s="32">
        <v>252</v>
      </c>
      <c r="M14" s="32">
        <v>217</v>
      </c>
      <c r="N14" s="32">
        <v>259</v>
      </c>
      <c r="O14" s="32">
        <v>201</v>
      </c>
      <c r="P14" s="32">
        <v>183</v>
      </c>
      <c r="Q14" s="32">
        <v>159</v>
      </c>
      <c r="R14" s="32">
        <v>111</v>
      </c>
      <c r="S14" s="32">
        <v>98</v>
      </c>
      <c r="T14" s="32">
        <v>102</v>
      </c>
      <c r="U14" s="32">
        <v>54</v>
      </c>
      <c r="V14" s="32">
        <v>18</v>
      </c>
      <c r="W14" s="32">
        <v>2</v>
      </c>
      <c r="X14" s="32">
        <v>0</v>
      </c>
      <c r="Y14" s="32">
        <v>0</v>
      </c>
    </row>
    <row r="15" spans="1:25" ht="21.75" customHeight="1">
      <c r="A15" s="194"/>
      <c r="B15" s="196" t="s">
        <v>3</v>
      </c>
      <c r="C15" s="181" t="s">
        <v>142</v>
      </c>
      <c r="D15" s="19">
        <f>SUM(E15:Y15)</f>
        <v>2216</v>
      </c>
      <c r="E15" s="32">
        <v>80</v>
      </c>
      <c r="F15" s="32">
        <v>97</v>
      </c>
      <c r="G15" s="32">
        <v>102</v>
      </c>
      <c r="H15" s="32">
        <v>105</v>
      </c>
      <c r="I15" s="32">
        <v>129</v>
      </c>
      <c r="J15" s="32">
        <v>125</v>
      </c>
      <c r="K15" s="32">
        <v>133</v>
      </c>
      <c r="L15" s="32">
        <v>119</v>
      </c>
      <c r="M15" s="32">
        <v>130</v>
      </c>
      <c r="N15" s="32">
        <v>136</v>
      </c>
      <c r="O15" s="32">
        <v>157</v>
      </c>
      <c r="P15" s="32">
        <v>177</v>
      </c>
      <c r="Q15" s="32">
        <v>178</v>
      </c>
      <c r="R15" s="32">
        <v>147</v>
      </c>
      <c r="S15" s="32">
        <v>160</v>
      </c>
      <c r="T15" s="32">
        <v>128</v>
      </c>
      <c r="U15" s="32">
        <v>66</v>
      </c>
      <c r="V15" s="32">
        <v>36</v>
      </c>
      <c r="W15" s="32">
        <v>8</v>
      </c>
      <c r="X15" s="32">
        <v>2</v>
      </c>
      <c r="Y15" s="32">
        <v>1</v>
      </c>
    </row>
    <row r="16" spans="1:25" s="46" customFormat="1" ht="21.75" customHeight="1">
      <c r="A16" s="194" t="s">
        <v>334</v>
      </c>
      <c r="B16" s="195" t="s">
        <v>6</v>
      </c>
      <c r="C16" s="180" t="s">
        <v>140</v>
      </c>
      <c r="D16" s="32">
        <f aca="true" t="shared" si="3" ref="D16:Y16">SUM(D17:D18)</f>
        <v>4720</v>
      </c>
      <c r="E16" s="32">
        <f t="shared" si="3"/>
        <v>151</v>
      </c>
      <c r="F16" s="32">
        <f t="shared" si="3"/>
        <v>149</v>
      </c>
      <c r="G16" s="32">
        <f t="shared" si="3"/>
        <v>196</v>
      </c>
      <c r="H16" s="32">
        <f t="shared" si="3"/>
        <v>249</v>
      </c>
      <c r="I16" s="32">
        <f t="shared" si="3"/>
        <v>237</v>
      </c>
      <c r="J16" s="32">
        <f t="shared" si="3"/>
        <v>272</v>
      </c>
      <c r="K16" s="32">
        <f t="shared" si="3"/>
        <v>352</v>
      </c>
      <c r="L16" s="32">
        <f t="shared" si="3"/>
        <v>363</v>
      </c>
      <c r="M16" s="32">
        <f t="shared" si="3"/>
        <v>353</v>
      </c>
      <c r="N16" s="32">
        <f t="shared" si="3"/>
        <v>384</v>
      </c>
      <c r="O16" s="32">
        <f t="shared" si="3"/>
        <v>379</v>
      </c>
      <c r="P16" s="32">
        <f t="shared" si="3"/>
        <v>340</v>
      </c>
      <c r="Q16" s="32">
        <f t="shared" si="3"/>
        <v>356</v>
      </c>
      <c r="R16" s="32">
        <f t="shared" si="3"/>
        <v>259</v>
      </c>
      <c r="S16" s="32">
        <f t="shared" si="3"/>
        <v>255</v>
      </c>
      <c r="T16" s="32">
        <f t="shared" si="3"/>
        <v>228</v>
      </c>
      <c r="U16" s="32">
        <f t="shared" si="3"/>
        <v>130</v>
      </c>
      <c r="V16" s="32">
        <f t="shared" si="3"/>
        <v>53</v>
      </c>
      <c r="W16" s="32">
        <f t="shared" si="3"/>
        <v>13</v>
      </c>
      <c r="X16" s="32">
        <f t="shared" si="3"/>
        <v>0</v>
      </c>
      <c r="Y16" s="32">
        <f t="shared" si="3"/>
        <v>1</v>
      </c>
    </row>
    <row r="17" spans="1:25" ht="21.75" customHeight="1">
      <c r="A17" s="313"/>
      <c r="B17" s="195" t="s">
        <v>2</v>
      </c>
      <c r="C17" s="180" t="s">
        <v>141</v>
      </c>
      <c r="D17" s="19">
        <f>SUM(E17:Y17)</f>
        <v>2539</v>
      </c>
      <c r="E17" s="32">
        <v>73</v>
      </c>
      <c r="F17" s="32">
        <v>73</v>
      </c>
      <c r="G17" s="32">
        <v>113</v>
      </c>
      <c r="H17" s="32">
        <v>141</v>
      </c>
      <c r="I17" s="32">
        <v>116</v>
      </c>
      <c r="J17" s="32">
        <v>154</v>
      </c>
      <c r="K17" s="32">
        <v>215</v>
      </c>
      <c r="L17" s="32">
        <v>245</v>
      </c>
      <c r="M17" s="32">
        <v>217</v>
      </c>
      <c r="N17" s="32">
        <v>255</v>
      </c>
      <c r="O17" s="32">
        <v>218</v>
      </c>
      <c r="P17" s="32">
        <v>166</v>
      </c>
      <c r="Q17" s="32">
        <v>168</v>
      </c>
      <c r="R17" s="32">
        <v>111</v>
      </c>
      <c r="S17" s="32">
        <v>101</v>
      </c>
      <c r="T17" s="32">
        <v>93</v>
      </c>
      <c r="U17" s="32">
        <v>58</v>
      </c>
      <c r="V17" s="32">
        <v>19</v>
      </c>
      <c r="W17" s="32">
        <v>3</v>
      </c>
      <c r="X17" s="32">
        <v>0</v>
      </c>
      <c r="Y17" s="32">
        <v>0</v>
      </c>
    </row>
    <row r="18" spans="1:25" ht="21.75" customHeight="1">
      <c r="A18" s="194"/>
      <c r="B18" s="196" t="s">
        <v>3</v>
      </c>
      <c r="C18" s="181" t="s">
        <v>142</v>
      </c>
      <c r="D18" s="19">
        <f>SUM(E18:Y18)</f>
        <v>2181</v>
      </c>
      <c r="E18" s="32">
        <v>78</v>
      </c>
      <c r="F18" s="32">
        <v>76</v>
      </c>
      <c r="G18" s="32">
        <v>83</v>
      </c>
      <c r="H18" s="32">
        <v>108</v>
      </c>
      <c r="I18" s="32">
        <v>121</v>
      </c>
      <c r="J18" s="32">
        <v>118</v>
      </c>
      <c r="K18" s="32">
        <v>137</v>
      </c>
      <c r="L18" s="32">
        <v>118</v>
      </c>
      <c r="M18" s="32">
        <v>136</v>
      </c>
      <c r="N18" s="32">
        <v>129</v>
      </c>
      <c r="O18" s="32">
        <v>161</v>
      </c>
      <c r="P18" s="32">
        <v>174</v>
      </c>
      <c r="Q18" s="32">
        <v>188</v>
      </c>
      <c r="R18" s="32">
        <v>148</v>
      </c>
      <c r="S18" s="32">
        <v>154</v>
      </c>
      <c r="T18" s="32">
        <v>135</v>
      </c>
      <c r="U18" s="32">
        <v>72</v>
      </c>
      <c r="V18" s="32">
        <v>34</v>
      </c>
      <c r="W18" s="32">
        <v>10</v>
      </c>
      <c r="X18" s="32">
        <v>0</v>
      </c>
      <c r="Y18" s="32">
        <v>1</v>
      </c>
    </row>
    <row r="19" spans="1:25" ht="21.75" customHeight="1">
      <c r="A19" s="194" t="s">
        <v>369</v>
      </c>
      <c r="B19" s="195" t="s">
        <v>6</v>
      </c>
      <c r="C19" s="180" t="s">
        <v>106</v>
      </c>
      <c r="D19" s="32">
        <v>4704</v>
      </c>
      <c r="E19" s="32">
        <v>154</v>
      </c>
      <c r="F19" s="32">
        <v>151</v>
      </c>
      <c r="G19" s="32">
        <v>175</v>
      </c>
      <c r="H19" s="32">
        <v>249</v>
      </c>
      <c r="I19" s="32">
        <v>240</v>
      </c>
      <c r="J19" s="32">
        <v>261</v>
      </c>
      <c r="K19" s="32">
        <v>359</v>
      </c>
      <c r="L19" s="32">
        <v>361</v>
      </c>
      <c r="M19" s="32">
        <v>349</v>
      </c>
      <c r="N19" s="32">
        <v>390</v>
      </c>
      <c r="O19" s="32">
        <v>371</v>
      </c>
      <c r="P19" s="32">
        <v>354</v>
      </c>
      <c r="Q19" s="32">
        <v>345</v>
      </c>
      <c r="R19" s="32">
        <v>273</v>
      </c>
      <c r="S19" s="32">
        <v>237</v>
      </c>
      <c r="T19" s="32">
        <v>212</v>
      </c>
      <c r="U19" s="32">
        <v>148</v>
      </c>
      <c r="V19" s="308">
        <v>56</v>
      </c>
      <c r="W19" s="308">
        <v>19</v>
      </c>
      <c r="X19" s="19">
        <v>0</v>
      </c>
      <c r="Y19" s="19">
        <v>0</v>
      </c>
    </row>
    <row r="20" spans="1:25" ht="21.75" customHeight="1">
      <c r="A20" s="194"/>
      <c r="B20" s="195" t="s">
        <v>2</v>
      </c>
      <c r="C20" s="180" t="s">
        <v>107</v>
      </c>
      <c r="D20" s="19">
        <v>2507</v>
      </c>
      <c r="E20" s="19">
        <v>75</v>
      </c>
      <c r="F20" s="19">
        <v>78</v>
      </c>
      <c r="G20" s="19">
        <v>96</v>
      </c>
      <c r="H20" s="19">
        <v>138</v>
      </c>
      <c r="I20" s="19">
        <v>126</v>
      </c>
      <c r="J20" s="32">
        <v>132</v>
      </c>
      <c r="K20" s="32">
        <v>218</v>
      </c>
      <c r="L20" s="19">
        <v>235</v>
      </c>
      <c r="M20" s="19">
        <v>222</v>
      </c>
      <c r="N20" s="19">
        <v>257</v>
      </c>
      <c r="O20" s="19">
        <v>216</v>
      </c>
      <c r="P20" s="19">
        <v>174</v>
      </c>
      <c r="Q20" s="19">
        <v>161</v>
      </c>
      <c r="R20" s="19">
        <v>121</v>
      </c>
      <c r="S20" s="19">
        <v>90</v>
      </c>
      <c r="T20" s="19">
        <v>80</v>
      </c>
      <c r="U20" s="19">
        <v>56</v>
      </c>
      <c r="V20" s="308">
        <v>25</v>
      </c>
      <c r="W20" s="308">
        <v>7</v>
      </c>
      <c r="X20" s="19">
        <v>0</v>
      </c>
      <c r="Y20" s="19">
        <v>0</v>
      </c>
    </row>
    <row r="21" spans="1:25" ht="21.75" customHeight="1">
      <c r="A21" s="194"/>
      <c r="B21" s="196" t="s">
        <v>3</v>
      </c>
      <c r="C21" s="181" t="s">
        <v>82</v>
      </c>
      <c r="D21" s="19">
        <v>2197</v>
      </c>
      <c r="E21" s="32">
        <v>79</v>
      </c>
      <c r="F21" s="32">
        <v>73</v>
      </c>
      <c r="G21" s="32">
        <v>79</v>
      </c>
      <c r="H21" s="32">
        <v>111</v>
      </c>
      <c r="I21" s="32">
        <v>114</v>
      </c>
      <c r="J21" s="32">
        <v>129</v>
      </c>
      <c r="K21" s="32">
        <v>141</v>
      </c>
      <c r="L21" s="32">
        <v>126</v>
      </c>
      <c r="M21" s="32">
        <v>127</v>
      </c>
      <c r="N21" s="32">
        <v>133</v>
      </c>
      <c r="O21" s="32">
        <v>155</v>
      </c>
      <c r="P21" s="32">
        <v>180</v>
      </c>
      <c r="Q21" s="32">
        <v>184</v>
      </c>
      <c r="R21" s="32">
        <v>152</v>
      </c>
      <c r="S21" s="32">
        <v>147</v>
      </c>
      <c r="T21" s="32">
        <v>132</v>
      </c>
      <c r="U21" s="32">
        <v>92</v>
      </c>
      <c r="V21" s="308">
        <v>31</v>
      </c>
      <c r="W21" s="308">
        <v>12</v>
      </c>
      <c r="X21" s="19">
        <v>0</v>
      </c>
      <c r="Y21" s="19">
        <v>0</v>
      </c>
    </row>
    <row r="22" spans="1:25" ht="21.75" customHeight="1">
      <c r="A22" s="194" t="s">
        <v>395</v>
      </c>
      <c r="B22" s="195" t="s">
        <v>6</v>
      </c>
      <c r="C22" s="180" t="s">
        <v>106</v>
      </c>
      <c r="D22" s="32">
        <v>4592</v>
      </c>
      <c r="E22" s="32">
        <v>135</v>
      </c>
      <c r="F22" s="32">
        <v>127</v>
      </c>
      <c r="G22" s="32">
        <v>178</v>
      </c>
      <c r="H22" s="32">
        <v>239</v>
      </c>
      <c r="I22" s="32">
        <v>242</v>
      </c>
      <c r="J22" s="32">
        <v>246</v>
      </c>
      <c r="K22" s="32">
        <v>326</v>
      </c>
      <c r="L22" s="32">
        <v>351</v>
      </c>
      <c r="M22" s="32">
        <v>336</v>
      </c>
      <c r="N22" s="32">
        <v>370</v>
      </c>
      <c r="O22" s="32">
        <v>395</v>
      </c>
      <c r="P22" s="32">
        <v>348</v>
      </c>
      <c r="Q22" s="32">
        <v>347</v>
      </c>
      <c r="R22" s="32">
        <v>285</v>
      </c>
      <c r="S22" s="32">
        <v>232</v>
      </c>
      <c r="T22" s="32">
        <v>205</v>
      </c>
      <c r="U22" s="32">
        <v>151</v>
      </c>
      <c r="V22" s="308">
        <v>54</v>
      </c>
      <c r="W22" s="308">
        <v>23</v>
      </c>
      <c r="X22" s="19">
        <v>2</v>
      </c>
      <c r="Y22" s="19">
        <v>0</v>
      </c>
    </row>
    <row r="23" spans="1:25" ht="21.75" customHeight="1">
      <c r="A23" s="194"/>
      <c r="B23" s="195" t="s">
        <v>2</v>
      </c>
      <c r="C23" s="180" t="s">
        <v>107</v>
      </c>
      <c r="D23" s="19">
        <v>2440</v>
      </c>
      <c r="E23" s="19">
        <v>69</v>
      </c>
      <c r="F23" s="19">
        <v>57</v>
      </c>
      <c r="G23" s="19">
        <v>91</v>
      </c>
      <c r="H23" s="19">
        <v>135</v>
      </c>
      <c r="I23" s="19">
        <v>133</v>
      </c>
      <c r="J23" s="32">
        <v>119</v>
      </c>
      <c r="K23" s="32">
        <v>200</v>
      </c>
      <c r="L23" s="19">
        <v>221</v>
      </c>
      <c r="M23" s="19">
        <v>224</v>
      </c>
      <c r="N23" s="19">
        <v>242</v>
      </c>
      <c r="O23" s="19">
        <v>231</v>
      </c>
      <c r="P23" s="19">
        <v>180</v>
      </c>
      <c r="Q23" s="19">
        <v>162</v>
      </c>
      <c r="R23" s="19">
        <v>126</v>
      </c>
      <c r="S23" s="19">
        <v>87</v>
      </c>
      <c r="T23" s="19">
        <v>74</v>
      </c>
      <c r="U23" s="19">
        <v>58</v>
      </c>
      <c r="V23" s="308">
        <v>23</v>
      </c>
      <c r="W23" s="308">
        <v>7</v>
      </c>
      <c r="X23" s="19">
        <v>1</v>
      </c>
      <c r="Y23" s="19">
        <v>0</v>
      </c>
    </row>
    <row r="24" spans="1:25" ht="21.75" customHeight="1">
      <c r="A24" s="194"/>
      <c r="B24" s="196" t="s">
        <v>3</v>
      </c>
      <c r="C24" s="181" t="s">
        <v>82</v>
      </c>
      <c r="D24" s="19">
        <v>2152</v>
      </c>
      <c r="E24" s="32">
        <v>66</v>
      </c>
      <c r="F24" s="32">
        <v>70</v>
      </c>
      <c r="G24" s="32">
        <v>87</v>
      </c>
      <c r="H24" s="32">
        <v>104</v>
      </c>
      <c r="I24" s="32">
        <v>109</v>
      </c>
      <c r="J24" s="32">
        <v>127</v>
      </c>
      <c r="K24" s="32">
        <v>126</v>
      </c>
      <c r="L24" s="32">
        <v>130</v>
      </c>
      <c r="M24" s="32">
        <v>112</v>
      </c>
      <c r="N24" s="32">
        <v>128</v>
      </c>
      <c r="O24" s="32">
        <v>164</v>
      </c>
      <c r="P24" s="32">
        <v>168</v>
      </c>
      <c r="Q24" s="32">
        <v>185</v>
      </c>
      <c r="R24" s="32">
        <v>159</v>
      </c>
      <c r="S24" s="32">
        <v>145</v>
      </c>
      <c r="T24" s="32">
        <v>131</v>
      </c>
      <c r="U24" s="32">
        <v>93</v>
      </c>
      <c r="V24" s="308">
        <v>31</v>
      </c>
      <c r="W24" s="308">
        <v>16</v>
      </c>
      <c r="X24" s="19">
        <v>1</v>
      </c>
      <c r="Y24" s="19">
        <v>0</v>
      </c>
    </row>
    <row r="25" spans="1:25" ht="21.75" customHeight="1">
      <c r="A25" s="194" t="s">
        <v>417</v>
      </c>
      <c r="B25" s="195" t="s">
        <v>6</v>
      </c>
      <c r="C25" s="180" t="s">
        <v>106</v>
      </c>
      <c r="D25" s="32">
        <v>4517</v>
      </c>
      <c r="E25" s="32">
        <v>118</v>
      </c>
      <c r="F25" s="32">
        <v>123</v>
      </c>
      <c r="G25" s="32">
        <v>187</v>
      </c>
      <c r="H25" s="32">
        <v>227</v>
      </c>
      <c r="I25" s="32">
        <v>239</v>
      </c>
      <c r="J25" s="32">
        <v>231</v>
      </c>
      <c r="K25" s="32">
        <v>306</v>
      </c>
      <c r="L25" s="32">
        <v>331</v>
      </c>
      <c r="M25" s="32">
        <v>349</v>
      </c>
      <c r="N25" s="32">
        <v>373</v>
      </c>
      <c r="O25" s="32">
        <v>379</v>
      </c>
      <c r="P25" s="32">
        <v>338</v>
      </c>
      <c r="Q25" s="32">
        <v>347</v>
      </c>
      <c r="R25" s="32">
        <v>298</v>
      </c>
      <c r="S25" s="32">
        <v>229</v>
      </c>
      <c r="T25" s="32">
        <v>200</v>
      </c>
      <c r="U25" s="32">
        <v>158</v>
      </c>
      <c r="V25" s="308">
        <v>60</v>
      </c>
      <c r="W25" s="308">
        <v>23</v>
      </c>
      <c r="X25" s="19">
        <v>1</v>
      </c>
      <c r="Y25" s="19">
        <v>0</v>
      </c>
    </row>
    <row r="26" spans="1:25" ht="21.75" customHeight="1">
      <c r="A26" s="194"/>
      <c r="B26" s="195" t="s">
        <v>2</v>
      </c>
      <c r="C26" s="180" t="s">
        <v>107</v>
      </c>
      <c r="D26" s="19">
        <v>2408</v>
      </c>
      <c r="E26" s="19">
        <v>65</v>
      </c>
      <c r="F26" s="19">
        <v>57</v>
      </c>
      <c r="G26" s="19">
        <v>93</v>
      </c>
      <c r="H26" s="19">
        <v>125</v>
      </c>
      <c r="I26" s="19">
        <v>139</v>
      </c>
      <c r="J26" s="32">
        <v>119</v>
      </c>
      <c r="K26" s="32">
        <v>179</v>
      </c>
      <c r="L26" s="19">
        <v>200</v>
      </c>
      <c r="M26" s="19">
        <v>246</v>
      </c>
      <c r="N26" s="19">
        <v>228</v>
      </c>
      <c r="O26" s="19">
        <v>236</v>
      </c>
      <c r="P26" s="19">
        <v>175</v>
      </c>
      <c r="Q26" s="19">
        <v>166</v>
      </c>
      <c r="R26" s="19">
        <v>126</v>
      </c>
      <c r="S26" s="19">
        <v>95</v>
      </c>
      <c r="T26" s="19">
        <v>68</v>
      </c>
      <c r="U26" s="19">
        <v>61</v>
      </c>
      <c r="V26" s="308">
        <v>23</v>
      </c>
      <c r="W26" s="308">
        <v>7</v>
      </c>
      <c r="X26" s="19">
        <v>0</v>
      </c>
      <c r="Y26" s="19">
        <v>0</v>
      </c>
    </row>
    <row r="27" spans="1:25" ht="21.75" customHeight="1">
      <c r="A27" s="194"/>
      <c r="B27" s="196" t="s">
        <v>3</v>
      </c>
      <c r="C27" s="181" t="s">
        <v>82</v>
      </c>
      <c r="D27" s="19">
        <v>2109</v>
      </c>
      <c r="E27" s="32">
        <v>53</v>
      </c>
      <c r="F27" s="32">
        <v>66</v>
      </c>
      <c r="G27" s="32">
        <v>94</v>
      </c>
      <c r="H27" s="32">
        <v>102</v>
      </c>
      <c r="I27" s="32">
        <v>100</v>
      </c>
      <c r="J27" s="32">
        <v>112</v>
      </c>
      <c r="K27" s="32">
        <v>127</v>
      </c>
      <c r="L27" s="32">
        <v>131</v>
      </c>
      <c r="M27" s="32">
        <v>103</v>
      </c>
      <c r="N27" s="32">
        <v>145</v>
      </c>
      <c r="O27" s="32">
        <v>143</v>
      </c>
      <c r="P27" s="32">
        <v>163</v>
      </c>
      <c r="Q27" s="32">
        <v>181</v>
      </c>
      <c r="R27" s="32">
        <v>172</v>
      </c>
      <c r="S27" s="32">
        <v>134</v>
      </c>
      <c r="T27" s="32">
        <v>132</v>
      </c>
      <c r="U27" s="32">
        <v>97</v>
      </c>
      <c r="V27" s="308">
        <v>37</v>
      </c>
      <c r="W27" s="308">
        <v>16</v>
      </c>
      <c r="X27" s="19">
        <v>1</v>
      </c>
      <c r="Y27" s="19">
        <v>0</v>
      </c>
    </row>
    <row r="28" spans="1:25" ht="21.75" customHeight="1">
      <c r="A28" s="194" t="s">
        <v>442</v>
      </c>
      <c r="B28" s="195" t="s">
        <v>6</v>
      </c>
      <c r="C28" s="180" t="s">
        <v>106</v>
      </c>
      <c r="D28" s="32">
        <v>4430</v>
      </c>
      <c r="E28" s="32">
        <v>99</v>
      </c>
      <c r="F28" s="32">
        <v>118</v>
      </c>
      <c r="G28" s="32">
        <v>173</v>
      </c>
      <c r="H28" s="32">
        <v>216</v>
      </c>
      <c r="I28" s="32">
        <v>242</v>
      </c>
      <c r="J28" s="32">
        <v>225</v>
      </c>
      <c r="K28" s="32">
        <v>262</v>
      </c>
      <c r="L28" s="32">
        <v>325</v>
      </c>
      <c r="M28" s="32">
        <v>350</v>
      </c>
      <c r="N28" s="32">
        <v>367</v>
      </c>
      <c r="O28" s="32">
        <v>373</v>
      </c>
      <c r="P28" s="32">
        <v>355</v>
      </c>
      <c r="Q28" s="32">
        <v>353</v>
      </c>
      <c r="R28" s="32">
        <v>302</v>
      </c>
      <c r="S28" s="32">
        <v>225</v>
      </c>
      <c r="T28" s="32">
        <v>204</v>
      </c>
      <c r="U28" s="32">
        <v>156</v>
      </c>
      <c r="V28" s="308">
        <v>60</v>
      </c>
      <c r="W28" s="308">
        <v>24</v>
      </c>
      <c r="X28" s="19">
        <v>1</v>
      </c>
      <c r="Y28" s="19">
        <v>0</v>
      </c>
    </row>
    <row r="29" spans="1:25" ht="21.75" customHeight="1">
      <c r="A29" s="194"/>
      <c r="B29" s="195" t="s">
        <v>2</v>
      </c>
      <c r="C29" s="180" t="s">
        <v>107</v>
      </c>
      <c r="D29" s="19">
        <v>2370</v>
      </c>
      <c r="E29" s="19">
        <v>55</v>
      </c>
      <c r="F29" s="19">
        <v>62</v>
      </c>
      <c r="G29" s="19">
        <v>81</v>
      </c>
      <c r="H29" s="19">
        <v>121</v>
      </c>
      <c r="I29" s="19">
        <v>138</v>
      </c>
      <c r="J29" s="32">
        <v>112</v>
      </c>
      <c r="K29" s="32">
        <v>161</v>
      </c>
      <c r="L29" s="19">
        <v>195</v>
      </c>
      <c r="M29" s="19">
        <v>243</v>
      </c>
      <c r="N29" s="19">
        <v>227</v>
      </c>
      <c r="O29" s="19">
        <v>235</v>
      </c>
      <c r="P29" s="19">
        <v>189</v>
      </c>
      <c r="Q29" s="19">
        <v>165</v>
      </c>
      <c r="R29" s="19">
        <v>137</v>
      </c>
      <c r="S29" s="19">
        <v>88</v>
      </c>
      <c r="T29" s="19">
        <v>70</v>
      </c>
      <c r="U29" s="19">
        <v>60</v>
      </c>
      <c r="V29" s="308">
        <v>25</v>
      </c>
      <c r="W29" s="308">
        <v>6</v>
      </c>
      <c r="X29" s="19">
        <v>0</v>
      </c>
      <c r="Y29" s="19">
        <v>0</v>
      </c>
    </row>
    <row r="30" spans="1:25" ht="21.75" customHeight="1">
      <c r="A30" s="194"/>
      <c r="B30" s="196" t="s">
        <v>3</v>
      </c>
      <c r="C30" s="181" t="s">
        <v>82</v>
      </c>
      <c r="D30" s="19">
        <v>2060</v>
      </c>
      <c r="E30" s="32">
        <v>44</v>
      </c>
      <c r="F30" s="32">
        <v>56</v>
      </c>
      <c r="G30" s="32">
        <v>92</v>
      </c>
      <c r="H30" s="32">
        <v>95</v>
      </c>
      <c r="I30" s="32">
        <v>104</v>
      </c>
      <c r="J30" s="32">
        <v>113</v>
      </c>
      <c r="K30" s="32">
        <v>101</v>
      </c>
      <c r="L30" s="32">
        <v>130</v>
      </c>
      <c r="M30" s="32">
        <v>107</v>
      </c>
      <c r="N30" s="32">
        <v>140</v>
      </c>
      <c r="O30" s="32">
        <v>138</v>
      </c>
      <c r="P30" s="32">
        <v>166</v>
      </c>
      <c r="Q30" s="32">
        <v>188</v>
      </c>
      <c r="R30" s="32">
        <v>165</v>
      </c>
      <c r="S30" s="32">
        <v>137</v>
      </c>
      <c r="T30" s="32">
        <v>134</v>
      </c>
      <c r="U30" s="32">
        <v>96</v>
      </c>
      <c r="V30" s="308">
        <v>35</v>
      </c>
      <c r="W30" s="308">
        <v>18</v>
      </c>
      <c r="X30" s="19">
        <v>1</v>
      </c>
      <c r="Y30" s="19">
        <v>0</v>
      </c>
    </row>
    <row r="31" spans="1:25" ht="21.75" customHeight="1">
      <c r="A31" s="194" t="s">
        <v>466</v>
      </c>
      <c r="B31" s="195" t="s">
        <v>6</v>
      </c>
      <c r="C31" s="180" t="s">
        <v>106</v>
      </c>
      <c r="D31" s="19">
        <f>SUM(E31:Y31)</f>
        <v>4403</v>
      </c>
      <c r="E31" s="32">
        <f aca="true" t="shared" si="4" ref="E31:Y31">E32+E33</f>
        <v>106</v>
      </c>
      <c r="F31" s="32">
        <f t="shared" si="4"/>
        <v>111</v>
      </c>
      <c r="G31" s="32">
        <f t="shared" si="4"/>
        <v>163</v>
      </c>
      <c r="H31" s="32">
        <f t="shared" si="4"/>
        <v>207</v>
      </c>
      <c r="I31" s="32">
        <f t="shared" si="4"/>
        <v>248</v>
      </c>
      <c r="J31" s="32">
        <f t="shared" si="4"/>
        <v>216</v>
      </c>
      <c r="K31" s="32">
        <f t="shared" si="4"/>
        <v>244</v>
      </c>
      <c r="L31" s="32">
        <f t="shared" si="4"/>
        <v>330</v>
      </c>
      <c r="M31" s="32">
        <f t="shared" si="4"/>
        <v>350</v>
      </c>
      <c r="N31" s="32">
        <f t="shared" si="4"/>
        <v>367</v>
      </c>
      <c r="O31" s="32">
        <f t="shared" si="4"/>
        <v>373</v>
      </c>
      <c r="P31" s="32">
        <f t="shared" si="4"/>
        <v>371</v>
      </c>
      <c r="Q31" s="32">
        <f t="shared" si="4"/>
        <v>337</v>
      </c>
      <c r="R31" s="32">
        <f t="shared" si="4"/>
        <v>321</v>
      </c>
      <c r="S31" s="32">
        <f t="shared" si="4"/>
        <v>223</v>
      </c>
      <c r="T31" s="32">
        <f t="shared" si="4"/>
        <v>200</v>
      </c>
      <c r="U31" s="32">
        <f t="shared" si="4"/>
        <v>156</v>
      </c>
      <c r="V31" s="32">
        <f t="shared" si="4"/>
        <v>60</v>
      </c>
      <c r="W31" s="32">
        <f t="shared" si="4"/>
        <v>17</v>
      </c>
      <c r="X31" s="32">
        <f t="shared" si="4"/>
        <v>3</v>
      </c>
      <c r="Y31" s="32">
        <f t="shared" si="4"/>
        <v>0</v>
      </c>
    </row>
    <row r="32" spans="1:25" ht="21.75" customHeight="1">
      <c r="A32" s="194"/>
      <c r="B32" s="195" t="s">
        <v>2</v>
      </c>
      <c r="C32" s="180" t="s">
        <v>107</v>
      </c>
      <c r="D32" s="19">
        <f>SUM(E32:Y32)</f>
        <v>2359</v>
      </c>
      <c r="E32" s="19">
        <v>58</v>
      </c>
      <c r="F32" s="19">
        <v>56</v>
      </c>
      <c r="G32" s="19">
        <v>80</v>
      </c>
      <c r="H32" s="19">
        <v>118</v>
      </c>
      <c r="I32" s="19">
        <v>136</v>
      </c>
      <c r="J32" s="32">
        <v>113</v>
      </c>
      <c r="K32" s="32">
        <v>137</v>
      </c>
      <c r="L32" s="19">
        <v>202</v>
      </c>
      <c r="M32" s="19">
        <v>240</v>
      </c>
      <c r="N32" s="19">
        <v>228</v>
      </c>
      <c r="O32" s="19">
        <v>244</v>
      </c>
      <c r="P32" s="19">
        <v>200</v>
      </c>
      <c r="Q32" s="19">
        <v>155</v>
      </c>
      <c r="R32" s="19">
        <v>150</v>
      </c>
      <c r="S32" s="19">
        <v>87</v>
      </c>
      <c r="T32" s="19">
        <v>74</v>
      </c>
      <c r="U32" s="19">
        <v>55</v>
      </c>
      <c r="V32" s="308">
        <v>21</v>
      </c>
      <c r="W32" s="308">
        <v>4</v>
      </c>
      <c r="X32" s="19">
        <v>1</v>
      </c>
      <c r="Y32" s="19">
        <v>0</v>
      </c>
    </row>
    <row r="33" spans="1:25" ht="21.75" customHeight="1">
      <c r="A33" s="194"/>
      <c r="B33" s="196" t="s">
        <v>3</v>
      </c>
      <c r="C33" s="181" t="s">
        <v>82</v>
      </c>
      <c r="D33" s="19">
        <f>SUM(E33:Y33)</f>
        <v>2044</v>
      </c>
      <c r="E33" s="32">
        <v>48</v>
      </c>
      <c r="F33" s="32">
        <v>55</v>
      </c>
      <c r="G33" s="32">
        <v>83</v>
      </c>
      <c r="H33" s="32">
        <v>89</v>
      </c>
      <c r="I33" s="32">
        <v>112</v>
      </c>
      <c r="J33" s="32">
        <v>103</v>
      </c>
      <c r="K33" s="32">
        <v>107</v>
      </c>
      <c r="L33" s="32">
        <v>128</v>
      </c>
      <c r="M33" s="32">
        <v>110</v>
      </c>
      <c r="N33" s="32">
        <v>139</v>
      </c>
      <c r="O33" s="32">
        <v>129</v>
      </c>
      <c r="P33" s="32">
        <v>171</v>
      </c>
      <c r="Q33" s="32">
        <v>182</v>
      </c>
      <c r="R33" s="32">
        <v>171</v>
      </c>
      <c r="S33" s="32">
        <v>136</v>
      </c>
      <c r="T33" s="32">
        <v>126</v>
      </c>
      <c r="U33" s="32">
        <v>101</v>
      </c>
      <c r="V33" s="308">
        <v>39</v>
      </c>
      <c r="W33" s="308">
        <v>13</v>
      </c>
      <c r="X33" s="19">
        <v>2</v>
      </c>
      <c r="Y33" s="19">
        <v>0</v>
      </c>
    </row>
    <row r="34" spans="1:25" ht="5.25" customHeight="1" thickBot="1">
      <c r="A34" s="197"/>
      <c r="B34" s="198"/>
      <c r="C34" s="200"/>
      <c r="D34" s="5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" customHeight="1">
      <c r="A35" s="233" t="s">
        <v>356</v>
      </c>
      <c r="B35" s="199"/>
      <c r="C35" s="199"/>
      <c r="D35" s="53"/>
      <c r="E35" s="53"/>
      <c r="F35" s="53"/>
      <c r="G35" s="53"/>
      <c r="H35" s="53"/>
      <c r="I35" s="53"/>
      <c r="J35" s="54"/>
      <c r="K35" s="54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2" ht="12" customHeight="1">
      <c r="A36" s="85"/>
      <c r="B36" s="85"/>
      <c r="C36" s="8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2" customHeight="1">
      <c r="A37" s="85"/>
      <c r="B37" s="85"/>
      <c r="C37" s="8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" customHeight="1">
      <c r="A38" s="85"/>
      <c r="B38" s="85"/>
      <c r="C38" s="8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3" customHeight="1">
      <c r="A39" s="85"/>
      <c r="B39" s="85"/>
      <c r="C39" s="8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" customHeight="1">
      <c r="A40" s="85"/>
      <c r="B40" s="85"/>
      <c r="C40" s="8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" customHeight="1">
      <c r="A41" s="85"/>
      <c r="B41" s="85"/>
      <c r="C41" s="8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" customHeight="1">
      <c r="A42" s="85"/>
      <c r="B42" s="85"/>
      <c r="C42" s="8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" customHeight="1">
      <c r="A43" s="85"/>
      <c r="B43" s="85"/>
      <c r="C43" s="8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" customHeight="1">
      <c r="A44" s="85"/>
      <c r="B44" s="85"/>
      <c r="C44" s="8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" customHeight="1">
      <c r="A45" s="85"/>
      <c r="B45" s="85"/>
      <c r="C45" s="8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3" customHeight="1">
      <c r="A46" s="85"/>
      <c r="B46" s="85"/>
      <c r="C46" s="8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" customHeight="1">
      <c r="A47" s="85"/>
      <c r="B47" s="85"/>
      <c r="C47" s="8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" customHeight="1">
      <c r="A48" s="85"/>
      <c r="B48" s="85"/>
      <c r="C48" s="8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" customHeight="1">
      <c r="A49" s="85"/>
      <c r="B49" s="85"/>
      <c r="C49" s="8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" customHeight="1">
      <c r="A50" s="85"/>
      <c r="B50" s="85"/>
      <c r="C50" s="8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" customHeight="1">
      <c r="A51" s="85"/>
      <c r="B51" s="85"/>
      <c r="C51" s="8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" customHeight="1">
      <c r="A52" s="85"/>
      <c r="B52" s="85"/>
      <c r="C52" s="8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50" customFormat="1" ht="3" customHeight="1">
      <c r="A53" s="85"/>
      <c r="B53" s="85"/>
      <c r="C53" s="8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" customHeight="1">
      <c r="A54" s="85"/>
      <c r="B54" s="85"/>
      <c r="C54" s="8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" customHeight="1">
      <c r="A55" s="85"/>
      <c r="B55" s="85"/>
      <c r="C55" s="8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" customHeight="1">
      <c r="A56" s="85"/>
      <c r="B56" s="85"/>
      <c r="C56" s="8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" customHeight="1">
      <c r="A57" s="85"/>
      <c r="B57" s="85"/>
      <c r="C57" s="8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" customHeight="1">
      <c r="A58" s="85"/>
      <c r="B58" s="85"/>
      <c r="C58" s="8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51" customFormat="1" ht="12" customHeight="1">
      <c r="A59" s="85"/>
      <c r="B59" s="85"/>
      <c r="C59" s="8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3" customHeight="1">
      <c r="A60" s="85"/>
      <c r="B60" s="85"/>
      <c r="C60" s="8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" customHeight="1">
      <c r="A61" s="85"/>
      <c r="B61" s="85"/>
      <c r="C61" s="8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" customHeight="1">
      <c r="A62" s="85"/>
      <c r="B62" s="85"/>
      <c r="C62" s="8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" customHeight="1">
      <c r="A63" s="85"/>
      <c r="B63" s="85"/>
      <c r="C63" s="8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" customHeight="1">
      <c r="A64" s="85"/>
      <c r="B64" s="85"/>
      <c r="C64" s="8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" customHeight="1">
      <c r="A65" s="85"/>
      <c r="B65" s="85"/>
      <c r="C65" s="8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" customHeight="1">
      <c r="A66" s="85"/>
      <c r="B66" s="85"/>
      <c r="C66" s="8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1" ht="3" customHeight="1">
      <c r="A67" s="85"/>
      <c r="B67" s="85"/>
      <c r="C67" s="85"/>
      <c r="D67"/>
      <c r="E67" s="55"/>
      <c r="F67" s="55"/>
      <c r="G67" s="55"/>
      <c r="H67" s="55"/>
      <c r="I67" s="55"/>
      <c r="J67" s="56"/>
      <c r="K67" s="56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2" ht="12" customHeight="1">
      <c r="A68" s="85"/>
      <c r="B68" s="85"/>
      <c r="C68" s="8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" customHeight="1">
      <c r="A69" s="85"/>
      <c r="B69" s="85"/>
      <c r="C69" s="8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" customHeight="1">
      <c r="A70" s="85"/>
      <c r="B70" s="85"/>
      <c r="C70" s="8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" customHeight="1">
      <c r="A71" s="85"/>
      <c r="B71" s="85"/>
      <c r="C71" s="8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" customHeight="1">
      <c r="A72" s="85"/>
      <c r="B72" s="85"/>
      <c r="C72" s="8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51" customFormat="1" ht="12" customHeight="1">
      <c r="A73" s="85"/>
      <c r="B73" s="85"/>
      <c r="C73" s="85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3" customHeight="1">
      <c r="A74" s="85"/>
      <c r="B74" s="85"/>
      <c r="C74" s="8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" customHeight="1">
      <c r="A75" s="85"/>
      <c r="B75" s="85"/>
      <c r="C75" s="8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" customHeight="1">
      <c r="A76" s="85"/>
      <c r="B76" s="85"/>
      <c r="C76" s="8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" customHeight="1">
      <c r="A77" s="85"/>
      <c r="B77" s="85"/>
      <c r="C77" s="8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" customHeight="1">
      <c r="A78" s="85"/>
      <c r="B78" s="85"/>
      <c r="C78" s="8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" customHeight="1">
      <c r="A79" s="85"/>
      <c r="B79" s="85"/>
      <c r="C79" s="8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51" customFormat="1" ht="12" customHeight="1">
      <c r="A80" s="85"/>
      <c r="B80" s="85"/>
      <c r="C80" s="8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" customHeight="1">
      <c r="A81" s="85"/>
      <c r="B81" s="85"/>
      <c r="C81" s="8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9.5" customHeight="1">
      <c r="A82" s="85"/>
      <c r="B82" s="85"/>
      <c r="C82" s="85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1:12" ht="19.5" customHeight="1">
      <c r="K83" s="50"/>
      <c r="L83" s="47"/>
    </row>
  </sheetData>
  <sheetProtection/>
  <mergeCells count="5">
    <mergeCell ref="A5:A6"/>
    <mergeCell ref="B5:C6"/>
    <mergeCell ref="D5:D6"/>
    <mergeCell ref="N2:Y2"/>
    <mergeCell ref="A2:M2"/>
  </mergeCells>
  <printOptions horizontalCentered="1"/>
  <pageMargins left="0.5905511811023623" right="0.5905511811023623" top="0.7874015748031497" bottom="0.3937007874015748" header="0" footer="0"/>
  <pageSetup horizontalDpi="300" verticalDpi="300" orientation="portrait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B1">
      <selection activeCell="O34" sqref="O34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.75390625" style="0" customWidth="1"/>
    <col min="4" max="4" width="4.50390625" style="0" bestFit="1" customWidth="1"/>
    <col min="5" max="5" width="7.50390625" style="0" bestFit="1" customWidth="1"/>
    <col min="6" max="6" width="1.25" style="0" customWidth="1"/>
    <col min="7" max="7" width="4.50390625" style="0" bestFit="1" customWidth="1"/>
    <col min="8" max="8" width="7.25390625" style="0" bestFit="1" customWidth="1"/>
    <col min="9" max="9" width="6.75390625" style="0" bestFit="1" customWidth="1"/>
    <col min="10" max="10" width="8.25390625" style="0" bestFit="1" customWidth="1"/>
    <col min="11" max="11" width="5.75390625" style="0" bestFit="1" customWidth="1"/>
    <col min="12" max="13" width="6.125" style="0" bestFit="1" customWidth="1"/>
    <col min="14" max="14" width="1.25" style="0" customWidth="1"/>
    <col min="15" max="15" width="14.125" style="0" bestFit="1" customWidth="1"/>
    <col min="16" max="16" width="6.75390625" style="0" bestFit="1" customWidth="1"/>
    <col min="17" max="17" width="5.625" style="0" bestFit="1" customWidth="1"/>
    <col min="18" max="18" width="1.4921875" style="0" customWidth="1"/>
    <col min="19" max="19" width="4.50390625" style="0" bestFit="1" customWidth="1"/>
    <col min="20" max="21" width="6.00390625" style="0" bestFit="1" customWidth="1"/>
    <col min="22" max="23" width="6.75390625" style="0" bestFit="1" customWidth="1"/>
  </cols>
  <sheetData>
    <row r="1" spans="2:23" ht="32.25">
      <c r="B1" s="74" t="s">
        <v>23</v>
      </c>
      <c r="C1" s="74"/>
      <c r="E1" s="73" t="s">
        <v>22</v>
      </c>
      <c r="F1" s="73"/>
      <c r="H1" s="128" t="s">
        <v>24</v>
      </c>
      <c r="I1" s="128" t="s">
        <v>25</v>
      </c>
      <c r="J1" s="128" t="s">
        <v>26</v>
      </c>
      <c r="K1" s="365" t="s">
        <v>35</v>
      </c>
      <c r="L1" s="365"/>
      <c r="M1" s="365"/>
      <c r="P1">
        <v>107</v>
      </c>
      <c r="Q1" s="289" t="s">
        <v>221</v>
      </c>
      <c r="S1" s="25"/>
      <c r="T1" s="182" t="s">
        <v>20</v>
      </c>
      <c r="U1" s="182" t="s">
        <v>21</v>
      </c>
      <c r="V1" s="75" t="s">
        <v>32</v>
      </c>
      <c r="W1" s="75" t="s">
        <v>32</v>
      </c>
    </row>
    <row r="2" spans="1:23" ht="15">
      <c r="A2" s="67" t="s">
        <v>222</v>
      </c>
      <c r="B2" s="3">
        <v>9523</v>
      </c>
      <c r="D2" s="67" t="s">
        <v>222</v>
      </c>
      <c r="E2" s="3">
        <v>5083</v>
      </c>
      <c r="G2" s="67" t="s">
        <v>222</v>
      </c>
      <c r="H2" s="3">
        <v>1083</v>
      </c>
      <c r="I2" s="3">
        <v>6617</v>
      </c>
      <c r="J2" s="3">
        <v>1823</v>
      </c>
      <c r="K2" s="129"/>
      <c r="L2" s="129"/>
      <c r="M2" s="129"/>
      <c r="O2" s="76" t="s">
        <v>27</v>
      </c>
      <c r="P2" s="71">
        <v>1575</v>
      </c>
      <c r="Q2" s="72">
        <f>ROUND(P2/$P$7*100,2)</f>
        <v>20.16</v>
      </c>
      <c r="S2" s="69" t="s">
        <v>223</v>
      </c>
      <c r="T2" s="70">
        <v>3.99</v>
      </c>
      <c r="U2" s="70">
        <v>2.2</v>
      </c>
      <c r="V2" s="70">
        <v>-1.5099999999999998</v>
      </c>
      <c r="W2" s="70">
        <v>0.43000000000000016</v>
      </c>
    </row>
    <row r="3" spans="1:23" ht="15">
      <c r="A3" s="67" t="s">
        <v>287</v>
      </c>
      <c r="B3" s="3">
        <v>9329</v>
      </c>
      <c r="D3" s="67" t="s">
        <v>287</v>
      </c>
      <c r="E3" s="3">
        <v>4961</v>
      </c>
      <c r="G3" s="67" t="s">
        <v>287</v>
      </c>
      <c r="H3" s="3">
        <v>1019</v>
      </c>
      <c r="I3" s="3">
        <v>6515</v>
      </c>
      <c r="J3" s="3">
        <v>1795</v>
      </c>
      <c r="K3" s="129"/>
      <c r="L3" s="129"/>
      <c r="M3" s="129"/>
      <c r="O3" s="76" t="s">
        <v>28</v>
      </c>
      <c r="P3" s="71">
        <v>2370</v>
      </c>
      <c r="Q3" s="72">
        <f>ROUND(P3/$P$7*100,2)</f>
        <v>30.34</v>
      </c>
      <c r="S3" s="69" t="s">
        <v>289</v>
      </c>
      <c r="T3" s="70">
        <v>4.35</v>
      </c>
      <c r="U3" s="70">
        <v>1.7</v>
      </c>
      <c r="V3" s="70">
        <v>0.35999999999999943</v>
      </c>
      <c r="W3" s="70">
        <v>-0.5000000000000002</v>
      </c>
    </row>
    <row r="4" spans="1:23" ht="15">
      <c r="A4" s="67" t="s">
        <v>301</v>
      </c>
      <c r="B4" s="3">
        <v>9222</v>
      </c>
      <c r="D4" s="67" t="s">
        <v>301</v>
      </c>
      <c r="E4" s="3">
        <v>4867</v>
      </c>
      <c r="G4" s="67" t="s">
        <v>301</v>
      </c>
      <c r="H4" s="3">
        <v>966</v>
      </c>
      <c r="I4" s="3">
        <v>6459</v>
      </c>
      <c r="J4" s="3">
        <v>1797</v>
      </c>
      <c r="K4" s="129"/>
      <c r="L4" s="129"/>
      <c r="M4" s="129"/>
      <c r="O4" s="76" t="s">
        <v>29</v>
      </c>
      <c r="P4" s="71">
        <v>1671</v>
      </c>
      <c r="Q4" s="72">
        <f>ROUND(P4/$P$7*100,2)</f>
        <v>21.39</v>
      </c>
      <c r="S4" s="69" t="s">
        <v>303</v>
      </c>
      <c r="T4" s="70">
        <v>3.67</v>
      </c>
      <c r="U4" s="70">
        <v>1.62</v>
      </c>
      <c r="V4" s="70">
        <v>-0.6799999999999997</v>
      </c>
      <c r="W4" s="70">
        <v>-0.07999999999999985</v>
      </c>
    </row>
    <row r="5" spans="1:23" ht="15">
      <c r="A5" s="67" t="s">
        <v>310</v>
      </c>
      <c r="B5" s="3">
        <v>9108</v>
      </c>
      <c r="D5" s="67" t="s">
        <v>310</v>
      </c>
      <c r="E5" s="3">
        <v>4782</v>
      </c>
      <c r="G5" s="67" t="s">
        <v>310</v>
      </c>
      <c r="H5" s="3">
        <v>909</v>
      </c>
      <c r="I5" s="3">
        <v>6402</v>
      </c>
      <c r="J5" s="3">
        <v>1797</v>
      </c>
      <c r="K5" s="129"/>
      <c r="L5" s="129"/>
      <c r="M5" s="129"/>
      <c r="O5" s="76" t="s">
        <v>30</v>
      </c>
      <c r="P5" s="71">
        <v>2049</v>
      </c>
      <c r="Q5" s="72">
        <f>ROUND(P5/$P$7*100,2)</f>
        <v>26.23</v>
      </c>
      <c r="S5" s="69" t="s">
        <v>312</v>
      </c>
      <c r="T5" s="70">
        <v>3.6</v>
      </c>
      <c r="U5" s="70">
        <v>1.42</v>
      </c>
      <c r="V5" s="70">
        <v>-0.06999999999999984</v>
      </c>
      <c r="W5" s="70">
        <v>-0.20000000000000018</v>
      </c>
    </row>
    <row r="6" spans="1:23" ht="15">
      <c r="A6" s="67" t="s">
        <v>315</v>
      </c>
      <c r="B6" s="3">
        <v>8992</v>
      </c>
      <c r="D6" s="67" t="s">
        <v>315</v>
      </c>
      <c r="E6" s="3">
        <v>4720</v>
      </c>
      <c r="G6" s="67" t="s">
        <v>315</v>
      </c>
      <c r="H6" s="3">
        <v>837</v>
      </c>
      <c r="I6" s="3">
        <v>6353</v>
      </c>
      <c r="J6" s="3">
        <v>1802</v>
      </c>
      <c r="K6" s="129"/>
      <c r="L6" s="129"/>
      <c r="M6" s="129"/>
      <c r="O6" s="76" t="s">
        <v>31</v>
      </c>
      <c r="P6" s="71">
        <v>147</v>
      </c>
      <c r="Q6" s="72">
        <f>ROUND(P6/$P$7*100,2)</f>
        <v>1.88</v>
      </c>
      <c r="S6" s="69" t="s">
        <v>316</v>
      </c>
      <c r="T6" s="70">
        <v>4.5</v>
      </c>
      <c r="U6" s="70">
        <v>2.1</v>
      </c>
      <c r="V6" s="70">
        <v>0.8999999999999999</v>
      </c>
      <c r="W6" s="70">
        <v>0.6800000000000002</v>
      </c>
    </row>
    <row r="7" spans="1:23" ht="15">
      <c r="A7" s="67" t="s">
        <v>454</v>
      </c>
      <c r="B7" s="3">
        <v>9000</v>
      </c>
      <c r="D7" s="67" t="s">
        <v>372</v>
      </c>
      <c r="E7" s="3">
        <v>4704</v>
      </c>
      <c r="G7" s="67" t="s">
        <v>372</v>
      </c>
      <c r="H7" s="3">
        <v>804</v>
      </c>
      <c r="I7" s="3">
        <v>6382</v>
      </c>
      <c r="J7" s="3">
        <v>1814</v>
      </c>
      <c r="K7" s="129"/>
      <c r="L7" s="129"/>
      <c r="M7" s="129"/>
      <c r="O7" s="77" t="s">
        <v>33</v>
      </c>
      <c r="P7" s="71">
        <f>SUM(P2:P6)</f>
        <v>7812</v>
      </c>
      <c r="Q7" s="72">
        <f>ROUND(P7/P8*100,2)</f>
        <v>92.13</v>
      </c>
      <c r="S7" s="69" t="s">
        <v>373</v>
      </c>
      <c r="T7" s="70">
        <v>4</v>
      </c>
      <c r="U7" s="70">
        <v>1.33</v>
      </c>
      <c r="V7" s="70">
        <v>-0.5</v>
      </c>
      <c r="W7" s="70">
        <v>-0.77</v>
      </c>
    </row>
    <row r="8" spans="1:23" ht="15">
      <c r="A8" s="67" t="s">
        <v>405</v>
      </c>
      <c r="B8" s="3">
        <v>8847</v>
      </c>
      <c r="D8" s="67" t="s">
        <v>405</v>
      </c>
      <c r="E8" s="3">
        <v>4592</v>
      </c>
      <c r="G8" s="67" t="s">
        <v>405</v>
      </c>
      <c r="H8" s="3">
        <v>773</v>
      </c>
      <c r="I8" s="3">
        <v>6251</v>
      </c>
      <c r="J8" s="3">
        <v>1823</v>
      </c>
      <c r="K8" s="129"/>
      <c r="L8" s="129"/>
      <c r="M8" s="129"/>
      <c r="O8" s="76" t="s">
        <v>34</v>
      </c>
      <c r="P8" s="71">
        <v>8479</v>
      </c>
      <c r="Q8" s="72"/>
      <c r="S8" s="69" t="s">
        <v>406</v>
      </c>
      <c r="T8" s="70">
        <v>4.48</v>
      </c>
      <c r="U8" s="70">
        <v>2.24</v>
      </c>
      <c r="V8" s="70">
        <f aca="true" t="shared" si="0" ref="V8:W10">T8-T7</f>
        <v>0.4800000000000004</v>
      </c>
      <c r="W8" s="70">
        <f t="shared" si="0"/>
        <v>0.9100000000000001</v>
      </c>
    </row>
    <row r="9" spans="1:23" ht="15">
      <c r="A9" s="67" t="s">
        <v>407</v>
      </c>
      <c r="B9" s="3">
        <v>8686</v>
      </c>
      <c r="D9" s="67" t="s">
        <v>407</v>
      </c>
      <c r="E9" s="3">
        <v>4517</v>
      </c>
      <c r="G9" s="67" t="s">
        <v>407</v>
      </c>
      <c r="H9" s="3">
        <v>737</v>
      </c>
      <c r="I9" s="3">
        <v>6093</v>
      </c>
      <c r="J9" s="3">
        <v>1856</v>
      </c>
      <c r="K9" s="129"/>
      <c r="L9" s="129"/>
      <c r="M9" s="129"/>
      <c r="P9" s="71"/>
      <c r="S9" s="69" t="s">
        <v>408</v>
      </c>
      <c r="T9" s="70">
        <v>4.22</v>
      </c>
      <c r="U9" s="70">
        <v>2.62</v>
      </c>
      <c r="V9" s="70">
        <f t="shared" si="0"/>
        <v>-0.2600000000000007</v>
      </c>
      <c r="W9" s="70">
        <f t="shared" si="0"/>
        <v>0.3799999999999999</v>
      </c>
    </row>
    <row r="10" spans="1:23" ht="15">
      <c r="A10" s="67" t="s">
        <v>450</v>
      </c>
      <c r="B10" s="3">
        <v>8517</v>
      </c>
      <c r="D10" s="67" t="s">
        <v>450</v>
      </c>
      <c r="E10" s="3">
        <v>4430</v>
      </c>
      <c r="G10" s="67" t="s">
        <v>450</v>
      </c>
      <c r="H10" s="3">
        <v>683</v>
      </c>
      <c r="I10" s="3">
        <v>5969</v>
      </c>
      <c r="J10" s="3">
        <v>1865</v>
      </c>
      <c r="K10" s="129"/>
      <c r="L10" s="129"/>
      <c r="M10" s="129"/>
      <c r="S10" s="69" t="s">
        <v>453</v>
      </c>
      <c r="T10" s="70">
        <v>3.84</v>
      </c>
      <c r="U10" s="70">
        <v>2.21</v>
      </c>
      <c r="V10" s="70">
        <f t="shared" si="0"/>
        <v>-0.3799999999999999</v>
      </c>
      <c r="W10" s="70">
        <f t="shared" si="0"/>
        <v>-0.41000000000000014</v>
      </c>
    </row>
    <row r="11" spans="1:23" ht="15">
      <c r="A11" s="67" t="s">
        <v>455</v>
      </c>
      <c r="B11" s="3">
        <v>8479</v>
      </c>
      <c r="D11" s="67" t="s">
        <v>455</v>
      </c>
      <c r="E11" s="3">
        <v>4403</v>
      </c>
      <c r="G11" s="67" t="s">
        <v>455</v>
      </c>
      <c r="H11" s="3">
        <v>667</v>
      </c>
      <c r="I11" s="3">
        <v>5907</v>
      </c>
      <c r="J11" s="3">
        <v>1905</v>
      </c>
      <c r="K11" s="288">
        <f>(H11-H10)/B10</f>
        <v>-0.0018785957496771164</v>
      </c>
      <c r="L11" s="288">
        <f>(I11-I10)/B10</f>
        <v>-0.007279558529998826</v>
      </c>
      <c r="M11" s="288">
        <f>(J11-J10)/B10</f>
        <v>0.004696489374192791</v>
      </c>
      <c r="S11" s="356" t="s">
        <v>458</v>
      </c>
      <c r="T11" s="357">
        <v>3.9</v>
      </c>
      <c r="U11" s="357">
        <v>1.17</v>
      </c>
      <c r="V11" s="357">
        <f>T11-T10</f>
        <v>0.06000000000000005</v>
      </c>
      <c r="W11" s="357">
        <f>U11-U10</f>
        <v>-1.04</v>
      </c>
    </row>
    <row r="12" spans="1:23" ht="15.75">
      <c r="A12" s="67"/>
      <c r="B12" s="3"/>
      <c r="D12" s="67"/>
      <c r="E12" s="3"/>
      <c r="G12" s="67"/>
      <c r="H12" s="288">
        <f>H11/$B$11</f>
        <v>0.07866493690293666</v>
      </c>
      <c r="I12" s="288">
        <f>I11/$B$11</f>
        <v>0.6966623422573417</v>
      </c>
      <c r="J12" s="288">
        <f>J11/$B$11</f>
        <v>0.22467272083972167</v>
      </c>
      <c r="K12" s="288"/>
      <c r="L12" s="288"/>
      <c r="M12" s="288"/>
      <c r="S12" s="69"/>
      <c r="T12" s="85"/>
      <c r="U12" s="70"/>
      <c r="V12" s="70"/>
      <c r="W12" s="70"/>
    </row>
    <row r="13" spans="1:23" ht="15">
      <c r="A13" s="67"/>
      <c r="B13" s="3"/>
      <c r="D13" s="67"/>
      <c r="E13" s="288">
        <f>E11/B11</f>
        <v>0.5192829343082911</v>
      </c>
      <c r="G13" s="67"/>
      <c r="H13" s="3"/>
      <c r="I13" s="3"/>
      <c r="J13" s="3"/>
      <c r="K13" s="288"/>
      <c r="L13" s="288"/>
      <c r="M13" s="288"/>
      <c r="O13" s="229" t="s">
        <v>431</v>
      </c>
      <c r="Q13" s="345" t="s">
        <v>391</v>
      </c>
      <c r="S13" s="69"/>
      <c r="T13" s="304" t="s">
        <v>432</v>
      </c>
      <c r="U13" s="70"/>
      <c r="V13" s="70"/>
      <c r="W13" s="70"/>
    </row>
    <row r="14" spans="1:23" ht="15">
      <c r="A14" s="67"/>
      <c r="B14" s="3"/>
      <c r="D14" s="67"/>
      <c r="E14" s="288">
        <f>4322/4403</f>
        <v>0.9816034521916874</v>
      </c>
      <c r="G14" s="67"/>
      <c r="H14" s="3"/>
      <c r="I14" s="3"/>
      <c r="J14" s="3"/>
      <c r="K14" s="288"/>
      <c r="L14" s="288"/>
      <c r="M14" s="288"/>
      <c r="O14" s="228" t="s">
        <v>224</v>
      </c>
      <c r="P14" s="228">
        <f>(9532+9523)/2</f>
        <v>9527.5</v>
      </c>
      <c r="S14" s="69"/>
      <c r="T14" s="304"/>
      <c r="U14" s="70"/>
      <c r="V14" s="70"/>
      <c r="W14" s="70"/>
    </row>
    <row r="15" spans="1:23" ht="15">
      <c r="A15" s="67"/>
      <c r="B15" s="3"/>
      <c r="D15" s="67"/>
      <c r="E15" s="288">
        <f>81/4403</f>
        <v>0.018396547808312513</v>
      </c>
      <c r="G15" s="67"/>
      <c r="H15" s="3"/>
      <c r="I15" s="3"/>
      <c r="J15" s="3"/>
      <c r="K15" s="288"/>
      <c r="L15" s="288"/>
      <c r="M15" s="288"/>
      <c r="O15" s="228" t="s">
        <v>288</v>
      </c>
      <c r="P15" s="228">
        <f>(9523+9329)/2</f>
        <v>9426</v>
      </c>
      <c r="S15" s="69"/>
      <c r="T15" s="304"/>
      <c r="U15" s="70"/>
      <c r="V15" s="70"/>
      <c r="W15" s="70"/>
    </row>
    <row r="16" spans="1:23" ht="15">
      <c r="A16" s="67"/>
      <c r="B16" s="3"/>
      <c r="D16" s="67"/>
      <c r="E16" s="3"/>
      <c r="G16" s="67"/>
      <c r="H16" s="3"/>
      <c r="I16" s="3"/>
      <c r="J16" s="3"/>
      <c r="K16" s="288"/>
      <c r="L16" s="288"/>
      <c r="M16" s="288"/>
      <c r="O16" s="228" t="s">
        <v>302</v>
      </c>
      <c r="P16" s="228">
        <f>(9329+9222)/2</f>
        <v>9275.5</v>
      </c>
      <c r="S16" s="69"/>
      <c r="T16" s="355"/>
      <c r="U16" s="70"/>
      <c r="V16" s="70"/>
      <c r="W16" s="70"/>
    </row>
    <row r="17" spans="1:21" ht="15">
      <c r="A17" s="67"/>
      <c r="B17" s="3"/>
      <c r="D17" s="67"/>
      <c r="E17" s="3"/>
      <c r="G17" s="67"/>
      <c r="H17" s="3"/>
      <c r="I17" s="3"/>
      <c r="J17" s="3"/>
      <c r="O17" s="228" t="s">
        <v>311</v>
      </c>
      <c r="P17" s="228">
        <f>(9108+9222)/2</f>
        <v>9165</v>
      </c>
      <c r="T17" s="228"/>
      <c r="U17" s="70"/>
    </row>
    <row r="18" spans="15:20" ht="15">
      <c r="O18" s="228" t="s">
        <v>326</v>
      </c>
      <c r="P18" s="228">
        <f>(9108+8992)/2</f>
        <v>9050</v>
      </c>
      <c r="T18" s="228"/>
    </row>
    <row r="19" spans="15:20" ht="15">
      <c r="O19" s="228" t="s">
        <v>374</v>
      </c>
      <c r="P19" s="228">
        <f>(8992+9000)/2</f>
        <v>8996</v>
      </c>
      <c r="T19" s="228"/>
    </row>
    <row r="20" spans="15:20" ht="15">
      <c r="O20" s="228" t="s">
        <v>390</v>
      </c>
      <c r="P20" s="228">
        <f>(9000+8847)/2</f>
        <v>8923.5</v>
      </c>
      <c r="T20" s="228"/>
    </row>
    <row r="21" spans="15:20" ht="15">
      <c r="O21" s="228" t="s">
        <v>429</v>
      </c>
      <c r="P21" s="228">
        <f>(8847+8686)/2</f>
        <v>8766.5</v>
      </c>
      <c r="T21" s="228">
        <v>-7.4</v>
      </c>
    </row>
    <row r="22" spans="15:20" ht="15">
      <c r="O22" s="228" t="s">
        <v>452</v>
      </c>
      <c r="P22" s="228">
        <f>(8686+8517)/2</f>
        <v>8601.5</v>
      </c>
      <c r="T22" s="228">
        <v>-5.02</v>
      </c>
    </row>
    <row r="23" spans="15:20" ht="15">
      <c r="O23" s="228" t="s">
        <v>456</v>
      </c>
      <c r="P23" s="228">
        <f>(8517+8479)/2</f>
        <v>8498</v>
      </c>
      <c r="T23" s="228">
        <v>-7.09</v>
      </c>
    </row>
    <row r="25" ht="15.75" customHeight="1">
      <c r="O25" s="346" t="s">
        <v>392</v>
      </c>
    </row>
    <row r="26" spans="15:16" ht="15">
      <c r="O26" s="242" t="s">
        <v>327</v>
      </c>
      <c r="P26" s="66">
        <v>215.29</v>
      </c>
    </row>
    <row r="27" spans="15:16" ht="15">
      <c r="O27" s="242" t="s">
        <v>365</v>
      </c>
      <c r="P27" s="66">
        <v>225.62</v>
      </c>
    </row>
    <row r="28" spans="15:16" ht="15">
      <c r="O28" s="242" t="s">
        <v>379</v>
      </c>
      <c r="P28" s="66">
        <v>235.83</v>
      </c>
    </row>
    <row r="29" spans="15:16" ht="15">
      <c r="O29" s="242" t="s">
        <v>430</v>
      </c>
      <c r="P29" s="354">
        <v>251.83</v>
      </c>
    </row>
    <row r="30" spans="15:16" ht="15">
      <c r="O30" s="242" t="s">
        <v>451</v>
      </c>
      <c r="P30" s="354">
        <v>273.06</v>
      </c>
    </row>
    <row r="31" spans="15:16" ht="15">
      <c r="O31" s="358" t="s">
        <v>457</v>
      </c>
      <c r="P31" s="359">
        <v>274.06</v>
      </c>
    </row>
  </sheetData>
  <sheetProtection/>
  <mergeCells count="1">
    <mergeCell ref="K1:M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" sqref="L6"/>
    </sheetView>
  </sheetViews>
  <sheetFormatPr defaultColWidth="6.75390625" defaultRowHeight="19.5" customHeight="1"/>
  <cols>
    <col min="1" max="1" width="18.625" style="86" customWidth="1"/>
    <col min="2" max="2" width="13.75390625" style="4" customWidth="1"/>
    <col min="3" max="5" width="13.75390625" style="3" customWidth="1"/>
    <col min="6" max="8" width="12.25390625" style="3" customWidth="1"/>
    <col min="9" max="10" width="12.625" style="1" customWidth="1"/>
    <col min="11" max="11" width="12.625" style="2" customWidth="1"/>
    <col min="12" max="13" width="6.75390625" style="1" customWidth="1"/>
    <col min="14" max="15" width="9.50390625" style="1" customWidth="1"/>
    <col min="16" max="16384" width="6.75390625" style="1" customWidth="1"/>
  </cols>
  <sheetData>
    <row r="1" spans="1:11" s="83" customFormat="1" ht="12">
      <c r="A1" s="264">
        <f>'提要'!B66+1</f>
        <v>18</v>
      </c>
      <c r="B1" s="265"/>
      <c r="C1" s="266"/>
      <c r="D1" s="266"/>
      <c r="E1" s="266"/>
      <c r="F1" s="266"/>
      <c r="G1" s="266"/>
      <c r="H1" s="266"/>
      <c r="I1" s="147"/>
      <c r="J1" s="147"/>
      <c r="K1" s="211">
        <f>A1+1</f>
        <v>19</v>
      </c>
    </row>
    <row r="2" spans="1:11" s="84" customFormat="1" ht="24" customHeight="1">
      <c r="A2" s="369" t="s">
        <v>328</v>
      </c>
      <c r="B2" s="369"/>
      <c r="C2" s="369"/>
      <c r="D2" s="369"/>
      <c r="E2" s="369"/>
      <c r="F2" s="370" t="s">
        <v>329</v>
      </c>
      <c r="G2" s="370"/>
      <c r="H2" s="370"/>
      <c r="I2" s="370"/>
      <c r="J2" s="370"/>
      <c r="K2" s="370"/>
    </row>
    <row r="3" spans="1:11" s="86" customFormat="1" ht="15.75" customHeight="1" thickBot="1">
      <c r="A3" s="147" t="s">
        <v>59</v>
      </c>
      <c r="B3" s="87"/>
      <c r="C3" s="88"/>
      <c r="D3" s="88"/>
      <c r="E3" s="88"/>
      <c r="F3" s="88"/>
      <c r="G3" s="88"/>
      <c r="H3" s="88"/>
      <c r="K3" s="146" t="s">
        <v>84</v>
      </c>
    </row>
    <row r="4" spans="1:11" s="86" customFormat="1" ht="30" customHeight="1">
      <c r="A4" s="375" t="s">
        <v>92</v>
      </c>
      <c r="B4" s="378" t="s">
        <v>129</v>
      </c>
      <c r="C4" s="217" t="s">
        <v>0</v>
      </c>
      <c r="D4" s="217" t="s">
        <v>130</v>
      </c>
      <c r="E4" s="218" t="s">
        <v>131</v>
      </c>
      <c r="F4" s="167"/>
      <c r="G4" s="167"/>
      <c r="H4" s="168"/>
      <c r="I4" s="366" t="s">
        <v>418</v>
      </c>
      <c r="J4" s="366" t="s">
        <v>419</v>
      </c>
      <c r="K4" s="380" t="s">
        <v>420</v>
      </c>
    </row>
    <row r="5" spans="1:11" s="89" customFormat="1" ht="25.5" customHeight="1">
      <c r="A5" s="376"/>
      <c r="B5" s="379"/>
      <c r="C5" s="371" t="s">
        <v>38</v>
      </c>
      <c r="D5" s="371" t="s">
        <v>37</v>
      </c>
      <c r="E5" s="373" t="s">
        <v>132</v>
      </c>
      <c r="F5" s="219" t="s">
        <v>133</v>
      </c>
      <c r="G5" s="169"/>
      <c r="H5" s="170"/>
      <c r="I5" s="367"/>
      <c r="J5" s="367"/>
      <c r="K5" s="381"/>
    </row>
    <row r="6" spans="1:11" s="86" customFormat="1" ht="33.75" customHeight="1" thickBot="1">
      <c r="A6" s="377"/>
      <c r="B6" s="126" t="s">
        <v>36</v>
      </c>
      <c r="C6" s="372"/>
      <c r="D6" s="372"/>
      <c r="E6" s="374"/>
      <c r="F6" s="220" t="s">
        <v>39</v>
      </c>
      <c r="G6" s="220" t="s">
        <v>40</v>
      </c>
      <c r="H6" s="220" t="s">
        <v>41</v>
      </c>
      <c r="I6" s="368"/>
      <c r="J6" s="368"/>
      <c r="K6" s="382"/>
    </row>
    <row r="7" spans="1:15" ht="3" customHeight="1">
      <c r="A7" s="208"/>
      <c r="B7" s="11"/>
      <c r="C7" s="10"/>
      <c r="D7" s="12"/>
      <c r="E7" s="8"/>
      <c r="F7" s="62"/>
      <c r="G7" s="63"/>
      <c r="H7" s="63"/>
      <c r="I7" s="9"/>
      <c r="J7" s="9"/>
      <c r="K7" s="9"/>
      <c r="N7" s="15"/>
      <c r="O7" s="10"/>
    </row>
    <row r="8" spans="1:11" ht="32.25" customHeight="1">
      <c r="A8" s="208" t="s">
        <v>274</v>
      </c>
      <c r="B8" s="7">
        <v>210.1908</v>
      </c>
      <c r="C8" s="13">
        <v>7</v>
      </c>
      <c r="D8" s="13">
        <v>220</v>
      </c>
      <c r="E8" s="14">
        <v>3545</v>
      </c>
      <c r="F8" s="62">
        <v>9523</v>
      </c>
      <c r="G8" s="62">
        <v>5273</v>
      </c>
      <c r="H8" s="62">
        <v>4250</v>
      </c>
      <c r="I8" s="9">
        <v>2.686318758815233</v>
      </c>
      <c r="J8" s="9">
        <v>45.30645489716962</v>
      </c>
      <c r="K8" s="9">
        <v>124.07058823529411</v>
      </c>
    </row>
    <row r="9" spans="1:11" ht="32.25" customHeight="1">
      <c r="A9" s="208" t="s">
        <v>290</v>
      </c>
      <c r="B9" s="7">
        <v>210.1908</v>
      </c>
      <c r="C9" s="13">
        <v>7</v>
      </c>
      <c r="D9" s="13">
        <v>216</v>
      </c>
      <c r="E9" s="14">
        <v>3572</v>
      </c>
      <c r="F9" s="62">
        <v>9329</v>
      </c>
      <c r="G9" s="62">
        <v>5191</v>
      </c>
      <c r="H9" s="62">
        <v>4138</v>
      </c>
      <c r="I9" s="291">
        <v>2.6117021276595747</v>
      </c>
      <c r="J9" s="9">
        <v>44.38348395838448</v>
      </c>
      <c r="K9" s="9">
        <v>125.44707588206863</v>
      </c>
    </row>
    <row r="10" spans="1:11" ht="32.25" customHeight="1">
      <c r="A10" s="208" t="s">
        <v>294</v>
      </c>
      <c r="B10" s="7">
        <v>210.1908</v>
      </c>
      <c r="C10" s="13">
        <v>7</v>
      </c>
      <c r="D10" s="13">
        <v>220</v>
      </c>
      <c r="E10" s="14">
        <v>3633</v>
      </c>
      <c r="F10" s="62">
        <v>9222</v>
      </c>
      <c r="G10" s="62">
        <v>5139</v>
      </c>
      <c r="H10" s="62">
        <v>4083</v>
      </c>
      <c r="I10" s="291">
        <v>2.5383980181668044</v>
      </c>
      <c r="J10" s="9">
        <v>43.87442266740504</v>
      </c>
      <c r="K10" s="9">
        <v>125.86333578251285</v>
      </c>
    </row>
    <row r="11" spans="1:11" ht="32.25" customHeight="1">
      <c r="A11" s="208" t="s">
        <v>318</v>
      </c>
      <c r="B11" s="7">
        <v>210.19079999999997</v>
      </c>
      <c r="C11" s="13">
        <v>7</v>
      </c>
      <c r="D11" s="13">
        <v>216</v>
      </c>
      <c r="E11" s="14">
        <v>3727</v>
      </c>
      <c r="F11" s="62">
        <v>9108</v>
      </c>
      <c r="G11" s="62">
        <v>5051</v>
      </c>
      <c r="H11" s="62">
        <v>4057</v>
      </c>
      <c r="I11" s="291">
        <v>2.443788569895358</v>
      </c>
      <c r="J11" s="9">
        <v>43.33205830131481</v>
      </c>
      <c r="K11" s="9">
        <v>124.50086270643332</v>
      </c>
    </row>
    <row r="12" spans="1:11" ht="32.25" customHeight="1">
      <c r="A12" s="208" t="s">
        <v>362</v>
      </c>
      <c r="B12" s="7">
        <v>210.19080000000002</v>
      </c>
      <c r="C12" s="13">
        <v>7</v>
      </c>
      <c r="D12" s="13">
        <v>220</v>
      </c>
      <c r="E12" s="14">
        <v>3734</v>
      </c>
      <c r="F12" s="62">
        <v>8992</v>
      </c>
      <c r="G12" s="62">
        <v>4991</v>
      </c>
      <c r="H12" s="62">
        <v>4001</v>
      </c>
      <c r="I12" s="291">
        <v>2.4081414033208355</v>
      </c>
      <c r="J12" s="9">
        <v>42.78017877090719</v>
      </c>
      <c r="K12" s="9">
        <v>124.74381404648838</v>
      </c>
    </row>
    <row r="13" spans="1:11" ht="32.25" customHeight="1">
      <c r="A13" s="208" t="s">
        <v>375</v>
      </c>
      <c r="B13" s="7">
        <v>210.19080000000002</v>
      </c>
      <c r="C13" s="13">
        <v>7</v>
      </c>
      <c r="D13" s="13">
        <v>220</v>
      </c>
      <c r="E13" s="14">
        <v>3750</v>
      </c>
      <c r="F13" s="62">
        <v>9000</v>
      </c>
      <c r="G13" s="62">
        <v>4964</v>
      </c>
      <c r="H13" s="62">
        <v>4036</v>
      </c>
      <c r="I13" s="291">
        <v>2.4</v>
      </c>
      <c r="J13" s="9">
        <v>42.81823942817669</v>
      </c>
      <c r="K13" s="9">
        <v>122.99306243805748</v>
      </c>
    </row>
    <row r="14" spans="1:11" ht="32.25" customHeight="1">
      <c r="A14" s="208" t="s">
        <v>409</v>
      </c>
      <c r="B14" s="7">
        <v>210.19080000000002</v>
      </c>
      <c r="C14" s="13">
        <v>7</v>
      </c>
      <c r="D14" s="13">
        <v>220</v>
      </c>
      <c r="E14" s="14">
        <v>3771</v>
      </c>
      <c r="F14" s="62">
        <v>8847</v>
      </c>
      <c r="G14" s="62">
        <v>4867</v>
      </c>
      <c r="H14" s="62">
        <v>3980</v>
      </c>
      <c r="I14" s="291">
        <v>2.3460620525059666</v>
      </c>
      <c r="J14" s="9">
        <v>42.09032935789768</v>
      </c>
      <c r="K14" s="9">
        <v>122.28643216080401</v>
      </c>
    </row>
    <row r="15" spans="1:11" ht="32.25" customHeight="1">
      <c r="A15" s="208" t="s">
        <v>433</v>
      </c>
      <c r="B15" s="7">
        <v>210.19080000000002</v>
      </c>
      <c r="C15" s="13">
        <v>7</v>
      </c>
      <c r="D15" s="13">
        <v>215</v>
      </c>
      <c r="E15" s="14">
        <v>3771</v>
      </c>
      <c r="F15" s="62">
        <v>8686</v>
      </c>
      <c r="G15" s="62">
        <v>4799</v>
      </c>
      <c r="H15" s="62">
        <v>3887</v>
      </c>
      <c r="I15" s="291">
        <v>2.303367806947759</v>
      </c>
      <c r="J15" s="9">
        <v>41.32435863034918</v>
      </c>
      <c r="K15" s="9">
        <v>123.46282480061743</v>
      </c>
    </row>
    <row r="16" spans="1:11" ht="32.25" customHeight="1">
      <c r="A16" s="208" t="s">
        <v>434</v>
      </c>
      <c r="B16" s="7">
        <f>SUM(B17:B23)</f>
        <v>394.4562</v>
      </c>
      <c r="C16" s="13">
        <f>SUM(C17:C23)</f>
        <v>13</v>
      </c>
      <c r="D16" s="13">
        <f>SUM(D17:D23)</f>
        <v>381</v>
      </c>
      <c r="E16" s="301">
        <v>3760</v>
      </c>
      <c r="F16" s="62">
        <v>8517</v>
      </c>
      <c r="G16" s="62">
        <v>4724</v>
      </c>
      <c r="H16" s="62">
        <v>3793</v>
      </c>
      <c r="I16" s="291">
        <f>F16/E16</f>
        <v>2.2651595744680852</v>
      </c>
      <c r="J16" s="9">
        <f>F16/B16</f>
        <v>21.591750871199388</v>
      </c>
      <c r="K16" s="9">
        <f>G16/H16*100</f>
        <v>124.54521486949643</v>
      </c>
    </row>
    <row r="17" spans="1:11" ht="32.25" customHeight="1">
      <c r="A17" s="208" t="s">
        <v>472</v>
      </c>
      <c r="B17" s="7">
        <f>SUM(B18:B24)</f>
        <v>210.19080000000002</v>
      </c>
      <c r="C17" s="13">
        <f>SUM(C18:C24)</f>
        <v>7</v>
      </c>
      <c r="D17" s="13">
        <v>215</v>
      </c>
      <c r="E17" s="301">
        <v>3762</v>
      </c>
      <c r="F17" s="62">
        <f>G17+H17</f>
        <v>8479</v>
      </c>
      <c r="G17" s="62">
        <f>SUM(G18:G24)</f>
        <v>4700</v>
      </c>
      <c r="H17" s="62">
        <f>SUM(H18:H24)</f>
        <v>3779</v>
      </c>
      <c r="I17" s="291">
        <f aca="true" t="shared" si="0" ref="I17:I24">F17/E17</f>
        <v>2.2538543328017013</v>
      </c>
      <c r="J17" s="9">
        <f aca="true" t="shared" si="1" ref="J17:J24">F17/B17</f>
        <v>40.33953912350112</v>
      </c>
      <c r="K17" s="9">
        <f aca="true" t="shared" si="2" ref="K17:K24">G17/H17*100</f>
        <v>124.37152685895741</v>
      </c>
    </row>
    <row r="18" spans="1:11" ht="32.25" customHeight="1">
      <c r="A18" s="317" t="s">
        <v>342</v>
      </c>
      <c r="B18" s="7">
        <v>68.5684</v>
      </c>
      <c r="C18" s="13">
        <v>1</v>
      </c>
      <c r="D18" s="14">
        <v>45</v>
      </c>
      <c r="E18" s="301">
        <v>881</v>
      </c>
      <c r="F18" s="62">
        <f aca="true" t="shared" si="3" ref="F18:F24">G18+H18</f>
        <v>1756</v>
      </c>
      <c r="G18" s="62">
        <v>1105</v>
      </c>
      <c r="H18" s="62">
        <v>651</v>
      </c>
      <c r="I18" s="291">
        <f t="shared" si="0"/>
        <v>1.993189557321226</v>
      </c>
      <c r="J18" s="9">
        <f t="shared" si="1"/>
        <v>25.609464418011797</v>
      </c>
      <c r="K18" s="9">
        <f t="shared" si="2"/>
        <v>169.73886328725038</v>
      </c>
    </row>
    <row r="19" spans="1:11" ht="32.25" customHeight="1">
      <c r="A19" s="317" t="s">
        <v>345</v>
      </c>
      <c r="B19" s="7">
        <v>47.2762</v>
      </c>
      <c r="C19" s="13">
        <v>1</v>
      </c>
      <c r="D19" s="14">
        <v>32</v>
      </c>
      <c r="E19" s="301">
        <v>514</v>
      </c>
      <c r="F19" s="62">
        <f t="shared" si="3"/>
        <v>1328</v>
      </c>
      <c r="G19" s="62">
        <v>714</v>
      </c>
      <c r="H19" s="62">
        <v>614</v>
      </c>
      <c r="I19" s="291">
        <f>F19/E19</f>
        <v>2.5836575875486383</v>
      </c>
      <c r="J19" s="9">
        <f>F19/B19</f>
        <v>28.090244139757424</v>
      </c>
      <c r="K19" s="9">
        <f>G19/H19*100</f>
        <v>116.28664495114008</v>
      </c>
    </row>
    <row r="20" spans="1:11" ht="32.25" customHeight="1">
      <c r="A20" s="317" t="s">
        <v>344</v>
      </c>
      <c r="B20" s="7">
        <v>12.9644</v>
      </c>
      <c r="C20" s="13">
        <v>1</v>
      </c>
      <c r="D20" s="14">
        <v>22</v>
      </c>
      <c r="E20" s="301">
        <v>447</v>
      </c>
      <c r="F20" s="62">
        <f t="shared" si="3"/>
        <v>1100</v>
      </c>
      <c r="G20" s="62">
        <v>595</v>
      </c>
      <c r="H20" s="62">
        <v>505</v>
      </c>
      <c r="I20" s="291">
        <f>F20/E20</f>
        <v>2.460850111856823</v>
      </c>
      <c r="J20" s="9">
        <f>F20/B20</f>
        <v>84.84773687945452</v>
      </c>
      <c r="K20" s="9">
        <f>G20/H20*100</f>
        <v>117.82178217821782</v>
      </c>
    </row>
    <row r="21" spans="1:11" ht="32.25" customHeight="1">
      <c r="A21" s="317" t="s">
        <v>343</v>
      </c>
      <c r="B21" s="7">
        <v>31.7693</v>
      </c>
      <c r="C21" s="13">
        <v>1</v>
      </c>
      <c r="D21" s="14">
        <v>14</v>
      </c>
      <c r="E21" s="301">
        <v>129</v>
      </c>
      <c r="F21" s="62">
        <f t="shared" si="3"/>
        <v>295</v>
      </c>
      <c r="G21" s="62">
        <v>168</v>
      </c>
      <c r="H21" s="62">
        <v>127</v>
      </c>
      <c r="I21" s="291">
        <f t="shared" si="0"/>
        <v>2.2868217054263567</v>
      </c>
      <c r="J21" s="9">
        <f t="shared" si="1"/>
        <v>9.285694050545652</v>
      </c>
      <c r="K21" s="9">
        <f t="shared" si="2"/>
        <v>132.28346456692915</v>
      </c>
    </row>
    <row r="22" spans="1:11" ht="32.25" customHeight="1">
      <c r="A22" s="317" t="s">
        <v>347</v>
      </c>
      <c r="B22" s="7">
        <v>8.9762</v>
      </c>
      <c r="C22" s="13">
        <v>1</v>
      </c>
      <c r="D22" s="14">
        <v>20</v>
      </c>
      <c r="E22" s="301">
        <v>279</v>
      </c>
      <c r="F22" s="62">
        <f t="shared" si="3"/>
        <v>604</v>
      </c>
      <c r="G22" s="62">
        <v>316</v>
      </c>
      <c r="H22" s="62">
        <v>288</v>
      </c>
      <c r="I22" s="291">
        <f>F22/E22</f>
        <v>2.164874551971326</v>
      </c>
      <c r="J22" s="9">
        <f>F22/B22</f>
        <v>67.28905327421403</v>
      </c>
      <c r="K22" s="9">
        <f>G22/H22*100</f>
        <v>109.72222222222223</v>
      </c>
    </row>
    <row r="23" spans="1:11" ht="32.25" customHeight="1">
      <c r="A23" s="317" t="s">
        <v>348</v>
      </c>
      <c r="B23" s="7">
        <v>14.7109</v>
      </c>
      <c r="C23" s="13">
        <v>1</v>
      </c>
      <c r="D23" s="14">
        <v>33</v>
      </c>
      <c r="E23" s="301">
        <v>503</v>
      </c>
      <c r="F23" s="62">
        <f t="shared" si="3"/>
        <v>1019</v>
      </c>
      <c r="G23" s="62">
        <v>535</v>
      </c>
      <c r="H23" s="62">
        <v>484</v>
      </c>
      <c r="I23" s="291">
        <f>F23/E23</f>
        <v>2.0258449304174952</v>
      </c>
      <c r="J23" s="9">
        <f>F23/B23</f>
        <v>69.2683656336458</v>
      </c>
      <c r="K23" s="9">
        <f>G23/H23*100</f>
        <v>110.53719008264463</v>
      </c>
    </row>
    <row r="24" spans="1:11" ht="32.25" customHeight="1">
      <c r="A24" s="317" t="s">
        <v>346</v>
      </c>
      <c r="B24" s="7">
        <v>25.9254</v>
      </c>
      <c r="C24" s="13">
        <v>1</v>
      </c>
      <c r="D24" s="14">
        <v>49</v>
      </c>
      <c r="E24" s="301">
        <v>1009</v>
      </c>
      <c r="F24" s="62">
        <f t="shared" si="3"/>
        <v>2377</v>
      </c>
      <c r="G24" s="62">
        <v>1267</v>
      </c>
      <c r="H24" s="62">
        <v>1110</v>
      </c>
      <c r="I24" s="291">
        <f t="shared" si="0"/>
        <v>2.3557978196233895</v>
      </c>
      <c r="J24" s="9">
        <f t="shared" si="1"/>
        <v>91.68614563323999</v>
      </c>
      <c r="K24" s="9">
        <f t="shared" si="2"/>
        <v>114.14414414414415</v>
      </c>
    </row>
    <row r="25" spans="1:11" ht="3.75" customHeight="1" thickBot="1">
      <c r="A25" s="320"/>
      <c r="B25" s="321"/>
      <c r="C25" s="322"/>
      <c r="D25" s="323"/>
      <c r="E25" s="323"/>
      <c r="F25" s="322"/>
      <c r="G25" s="322"/>
      <c r="H25" s="322"/>
      <c r="I25" s="324"/>
      <c r="J25" s="324"/>
      <c r="K25" s="324"/>
    </row>
    <row r="26" spans="1:11" s="5" customFormat="1" ht="19.5" customHeight="1">
      <c r="A26" s="233" t="s">
        <v>356</v>
      </c>
      <c r="B26" s="6"/>
      <c r="C26" s="284"/>
      <c r="D26" s="284"/>
      <c r="E26" s="284"/>
      <c r="F26" s="284"/>
      <c r="G26" s="284"/>
      <c r="H26" s="284"/>
      <c r="I26" s="285"/>
      <c r="J26" s="285"/>
      <c r="K26" s="286"/>
    </row>
  </sheetData>
  <sheetProtection/>
  <mergeCells count="10">
    <mergeCell ref="I4:I6"/>
    <mergeCell ref="A2:E2"/>
    <mergeCell ref="F2:K2"/>
    <mergeCell ref="C5:C6"/>
    <mergeCell ref="D5:D6"/>
    <mergeCell ref="E5:E6"/>
    <mergeCell ref="A4:A6"/>
    <mergeCell ref="B4:B5"/>
    <mergeCell ref="K4:K6"/>
    <mergeCell ref="J4:J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29"/>
  <sheetViews>
    <sheetView zoomScale="85" zoomScaleNormal="85" workbookViewId="0" topLeftCell="O1">
      <selection activeCell="Z9" sqref="Z9"/>
    </sheetView>
  </sheetViews>
  <sheetFormatPr defaultColWidth="5.50390625" defaultRowHeight="19.5" customHeight="1"/>
  <cols>
    <col min="1" max="1" width="7.50390625" style="95" customWidth="1"/>
    <col min="2" max="2" width="4.75390625" style="24" customWidth="1"/>
    <col min="3" max="3" width="5.25390625" style="25" bestFit="1" customWidth="1"/>
    <col min="4" max="5" width="5.00390625" style="25" customWidth="1"/>
    <col min="6" max="10" width="5.125" style="25" customWidth="1"/>
    <col min="11" max="11" width="4.25390625" style="25" customWidth="1"/>
    <col min="12" max="12" width="5.50390625" style="25" customWidth="1"/>
    <col min="13" max="13" width="5.75390625" style="25" customWidth="1"/>
    <col min="14" max="14" width="4.25390625" style="25" customWidth="1"/>
    <col min="15" max="15" width="4.125" style="25" customWidth="1"/>
    <col min="16" max="16" width="5.00390625" style="24" customWidth="1"/>
    <col min="17" max="17" width="5.25390625" style="25" customWidth="1"/>
    <col min="18" max="21" width="5.125" style="25" customWidth="1"/>
    <col min="22" max="23" width="5.00390625" style="25" customWidth="1"/>
    <col min="24" max="24" width="5.125" style="25" customWidth="1"/>
    <col min="25" max="25" width="4.25390625" style="25" customWidth="1"/>
    <col min="26" max="26" width="5.50390625" style="25" customWidth="1"/>
    <col min="27" max="27" width="6.00390625" style="25" customWidth="1"/>
    <col min="28" max="28" width="3.75390625" style="25" customWidth="1"/>
    <col min="29" max="29" width="4.00390625" style="25" bestFit="1" customWidth="1"/>
    <col min="30" max="30" width="5.625" style="25" customWidth="1"/>
    <col min="31" max="31" width="5.75390625" style="25" customWidth="1"/>
    <col min="32" max="32" width="4.75390625" style="25" bestFit="1" customWidth="1"/>
    <col min="33" max="33" width="4.50390625" style="25" customWidth="1"/>
    <col min="34" max="34" width="5.25390625" style="25" customWidth="1"/>
    <col min="35" max="35" width="5.75390625" style="25" customWidth="1"/>
    <col min="36" max="36" width="4.50390625" style="25" customWidth="1"/>
    <col min="37" max="37" width="4.25390625" style="25" customWidth="1"/>
    <col min="38" max="38" width="5.125" style="25" customWidth="1"/>
    <col min="39" max="39" width="5.00390625" style="25" customWidth="1"/>
    <col min="40" max="40" width="4.75390625" style="25" customWidth="1"/>
    <col min="41" max="41" width="5.00390625" style="25" customWidth="1"/>
    <col min="42" max="42" width="4.75390625" style="25" customWidth="1"/>
    <col min="43" max="43" width="5.00390625" style="25" customWidth="1"/>
    <col min="44" max="46" width="5.50390625" style="25" customWidth="1"/>
    <col min="47" max="47" width="6.00390625" style="25" customWidth="1"/>
    <col min="48" max="48" width="8.25390625" style="25" customWidth="1"/>
    <col min="49" max="49" width="6.625" style="25" customWidth="1"/>
    <col min="50" max="16384" width="5.50390625" style="25" customWidth="1"/>
  </cols>
  <sheetData>
    <row r="1" spans="1:43" s="92" customFormat="1" ht="15.75" customHeight="1">
      <c r="A1" s="319">
        <f>'2-1'!K1+1</f>
        <v>20</v>
      </c>
      <c r="B1" s="19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92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466">
        <f>A1+1</f>
        <v>21</v>
      </c>
      <c r="AQ1" s="466"/>
    </row>
    <row r="2" spans="1:43" s="139" customFormat="1" ht="24" customHeight="1">
      <c r="A2" s="390" t="s">
        <v>335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 t="s">
        <v>336</v>
      </c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</row>
    <row r="3" spans="1:43" s="132" customFormat="1" ht="12.75" thickBot="1">
      <c r="A3" s="148" t="s">
        <v>58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49"/>
      <c r="Q3" s="150"/>
      <c r="R3" s="150"/>
      <c r="S3" s="150"/>
      <c r="T3" s="151"/>
      <c r="U3" s="292"/>
      <c r="V3" s="292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467" t="s">
        <v>85</v>
      </c>
      <c r="AO3" s="468"/>
      <c r="AP3" s="468"/>
      <c r="AQ3" s="468"/>
    </row>
    <row r="4" spans="1:43" s="97" customFormat="1" ht="36" customHeight="1">
      <c r="A4" s="244" t="s">
        <v>143</v>
      </c>
      <c r="B4" s="393" t="s">
        <v>174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5"/>
      <c r="P4" s="471" t="s">
        <v>173</v>
      </c>
      <c r="Q4" s="472"/>
      <c r="R4" s="472"/>
      <c r="S4" s="472"/>
      <c r="T4" s="472"/>
      <c r="U4" s="472"/>
      <c r="V4" s="473" t="s">
        <v>175</v>
      </c>
      <c r="W4" s="473"/>
      <c r="X4" s="473"/>
      <c r="Y4" s="473"/>
      <c r="Z4" s="473"/>
      <c r="AA4" s="473"/>
      <c r="AB4" s="473"/>
      <c r="AC4" s="474"/>
      <c r="AD4" s="401" t="s">
        <v>144</v>
      </c>
      <c r="AE4" s="402"/>
      <c r="AF4" s="418" t="s">
        <v>145</v>
      </c>
      <c r="AG4" s="419"/>
      <c r="AH4" s="419"/>
      <c r="AI4" s="396" t="s">
        <v>146</v>
      </c>
      <c r="AJ4" s="435" t="s">
        <v>147</v>
      </c>
      <c r="AK4" s="419"/>
      <c r="AL4" s="419"/>
      <c r="AM4" s="436" t="s">
        <v>148</v>
      </c>
      <c r="AN4" s="439" t="s">
        <v>149</v>
      </c>
      <c r="AO4" s="440"/>
      <c r="AP4" s="439" t="s">
        <v>4</v>
      </c>
      <c r="AQ4" s="441"/>
    </row>
    <row r="5" spans="1:43" s="96" customFormat="1" ht="36" customHeight="1">
      <c r="A5" s="405" t="s">
        <v>150</v>
      </c>
      <c r="B5" s="245" t="s">
        <v>151</v>
      </c>
      <c r="C5" s="245" t="s">
        <v>42</v>
      </c>
      <c r="D5" s="408" t="s">
        <v>152</v>
      </c>
      <c r="E5" s="409"/>
      <c r="F5" s="410"/>
      <c r="G5" s="410"/>
      <c r="H5" s="410"/>
      <c r="I5" s="410"/>
      <c r="J5" s="410"/>
      <c r="K5" s="411"/>
      <c r="L5" s="246" t="s">
        <v>43</v>
      </c>
      <c r="M5" s="283" t="s">
        <v>172</v>
      </c>
      <c r="N5" s="247" t="s">
        <v>153</v>
      </c>
      <c r="O5" s="245" t="s">
        <v>5</v>
      </c>
      <c r="P5" s="245" t="s">
        <v>151</v>
      </c>
      <c r="Q5" s="248" t="s">
        <v>44</v>
      </c>
      <c r="R5" s="408" t="s">
        <v>154</v>
      </c>
      <c r="S5" s="409"/>
      <c r="T5" s="410"/>
      <c r="U5" s="410"/>
      <c r="V5" s="410"/>
      <c r="W5" s="410"/>
      <c r="X5" s="410"/>
      <c r="Y5" s="411"/>
      <c r="Z5" s="249" t="s">
        <v>45</v>
      </c>
      <c r="AA5" s="287" t="s">
        <v>178</v>
      </c>
      <c r="AB5" s="250" t="s">
        <v>155</v>
      </c>
      <c r="AC5" s="251" t="s">
        <v>5</v>
      </c>
      <c r="AD5" s="403"/>
      <c r="AE5" s="404"/>
      <c r="AF5" s="420"/>
      <c r="AG5" s="421"/>
      <c r="AH5" s="421"/>
      <c r="AI5" s="397"/>
      <c r="AJ5" s="421"/>
      <c r="AK5" s="421"/>
      <c r="AL5" s="421"/>
      <c r="AM5" s="469"/>
      <c r="AN5" s="447" t="s">
        <v>156</v>
      </c>
      <c r="AO5" s="448"/>
      <c r="AP5" s="391" t="s">
        <v>46</v>
      </c>
      <c r="AQ5" s="392"/>
    </row>
    <row r="6" spans="1:43" s="96" customFormat="1" ht="36" customHeight="1">
      <c r="A6" s="406"/>
      <c r="B6" s="399" t="s">
        <v>47</v>
      </c>
      <c r="C6" s="412" t="s">
        <v>157</v>
      </c>
      <c r="D6" s="433" t="s">
        <v>48</v>
      </c>
      <c r="E6" s="434"/>
      <c r="F6" s="433" t="s">
        <v>49</v>
      </c>
      <c r="G6" s="434"/>
      <c r="H6" s="454" t="s">
        <v>230</v>
      </c>
      <c r="I6" s="455"/>
      <c r="J6" s="424" t="s">
        <v>50</v>
      </c>
      <c r="K6" s="425"/>
      <c r="L6" s="412" t="s">
        <v>170</v>
      </c>
      <c r="M6" s="412" t="s">
        <v>171</v>
      </c>
      <c r="N6" s="414" t="s">
        <v>331</v>
      </c>
      <c r="O6" s="428" t="s">
        <v>158</v>
      </c>
      <c r="P6" s="399" t="s">
        <v>47</v>
      </c>
      <c r="Q6" s="412" t="s">
        <v>51</v>
      </c>
      <c r="R6" s="433" t="s">
        <v>48</v>
      </c>
      <c r="S6" s="434"/>
      <c r="T6" s="433" t="s">
        <v>49</v>
      </c>
      <c r="U6" s="434"/>
      <c r="V6" s="454" t="s">
        <v>230</v>
      </c>
      <c r="W6" s="455"/>
      <c r="X6" s="424" t="s">
        <v>50</v>
      </c>
      <c r="Y6" s="425"/>
      <c r="Z6" s="464" t="s">
        <v>159</v>
      </c>
      <c r="AA6" s="426" t="s">
        <v>171</v>
      </c>
      <c r="AB6" s="414" t="s">
        <v>331</v>
      </c>
      <c r="AC6" s="462" t="s">
        <v>158</v>
      </c>
      <c r="AD6" s="252" t="s">
        <v>160</v>
      </c>
      <c r="AE6" s="253" t="s">
        <v>161</v>
      </c>
      <c r="AF6" s="254" t="s">
        <v>1</v>
      </c>
      <c r="AG6" s="255" t="s">
        <v>2</v>
      </c>
      <c r="AH6" s="281" t="s">
        <v>3</v>
      </c>
      <c r="AI6" s="397"/>
      <c r="AJ6" s="255" t="s">
        <v>1</v>
      </c>
      <c r="AK6" s="255" t="s">
        <v>2</v>
      </c>
      <c r="AL6" s="281" t="s">
        <v>3</v>
      </c>
      <c r="AM6" s="469"/>
      <c r="AN6" s="256" t="s">
        <v>162</v>
      </c>
      <c r="AO6" s="257" t="s">
        <v>52</v>
      </c>
      <c r="AP6" s="258" t="s">
        <v>162</v>
      </c>
      <c r="AQ6" s="259" t="s">
        <v>52</v>
      </c>
    </row>
    <row r="7" spans="1:43" s="96" customFormat="1" ht="36" customHeight="1" thickBot="1">
      <c r="A7" s="407"/>
      <c r="B7" s="400"/>
      <c r="C7" s="413"/>
      <c r="D7" s="458" t="s">
        <v>177</v>
      </c>
      <c r="E7" s="459"/>
      <c r="F7" s="416" t="s">
        <v>54</v>
      </c>
      <c r="G7" s="417"/>
      <c r="H7" s="456" t="s">
        <v>231</v>
      </c>
      <c r="I7" s="457"/>
      <c r="J7" s="416" t="s">
        <v>158</v>
      </c>
      <c r="K7" s="417"/>
      <c r="L7" s="413"/>
      <c r="M7" s="413"/>
      <c r="N7" s="415"/>
      <c r="O7" s="429"/>
      <c r="P7" s="400"/>
      <c r="Q7" s="400"/>
      <c r="R7" s="458" t="s">
        <v>53</v>
      </c>
      <c r="S7" s="459"/>
      <c r="T7" s="416" t="s">
        <v>54</v>
      </c>
      <c r="U7" s="417"/>
      <c r="V7" s="456" t="s">
        <v>231</v>
      </c>
      <c r="W7" s="457"/>
      <c r="X7" s="416" t="s">
        <v>158</v>
      </c>
      <c r="Y7" s="417"/>
      <c r="Z7" s="465"/>
      <c r="AA7" s="427"/>
      <c r="AB7" s="415"/>
      <c r="AC7" s="463"/>
      <c r="AD7" s="135" t="s">
        <v>55</v>
      </c>
      <c r="AE7" s="136" t="s">
        <v>56</v>
      </c>
      <c r="AF7" s="137" t="s">
        <v>163</v>
      </c>
      <c r="AG7" s="138" t="s">
        <v>164</v>
      </c>
      <c r="AH7" s="282" t="s">
        <v>165</v>
      </c>
      <c r="AI7" s="398"/>
      <c r="AJ7" s="138" t="s">
        <v>163</v>
      </c>
      <c r="AK7" s="138" t="s">
        <v>164</v>
      </c>
      <c r="AL7" s="282" t="s">
        <v>165</v>
      </c>
      <c r="AM7" s="470"/>
      <c r="AN7" s="164" t="s">
        <v>166</v>
      </c>
      <c r="AO7" s="165" t="s">
        <v>57</v>
      </c>
      <c r="AP7" s="166" t="s">
        <v>166</v>
      </c>
      <c r="AQ7" s="165" t="s">
        <v>57</v>
      </c>
    </row>
    <row r="8" spans="1:43" s="16" customFormat="1" ht="45" customHeight="1">
      <c r="A8" s="261" t="s">
        <v>225</v>
      </c>
      <c r="B8" s="18">
        <f>SUM(C8:O8)</f>
        <v>498</v>
      </c>
      <c r="C8" s="18">
        <v>7</v>
      </c>
      <c r="D8" s="460">
        <v>23</v>
      </c>
      <c r="E8" s="460"/>
      <c r="F8" s="461">
        <v>25</v>
      </c>
      <c r="G8" s="461"/>
      <c r="H8" s="461">
        <v>0</v>
      </c>
      <c r="I8" s="461"/>
      <c r="J8" s="461">
        <v>0</v>
      </c>
      <c r="K8" s="461">
        <v>0</v>
      </c>
      <c r="L8" s="18">
        <v>294</v>
      </c>
      <c r="M8" s="18">
        <v>139</v>
      </c>
      <c r="N8" s="18">
        <v>10</v>
      </c>
      <c r="O8" s="18">
        <v>0</v>
      </c>
      <c r="P8" s="18">
        <f>SUM(Q8:AC8)</f>
        <v>458</v>
      </c>
      <c r="Q8" s="18">
        <v>13</v>
      </c>
      <c r="R8" s="461">
        <v>20</v>
      </c>
      <c r="S8" s="461"/>
      <c r="T8" s="461">
        <v>25</v>
      </c>
      <c r="U8" s="461"/>
      <c r="V8" s="461">
        <v>4</v>
      </c>
      <c r="W8" s="461">
        <v>4</v>
      </c>
      <c r="X8" s="461">
        <v>0</v>
      </c>
      <c r="Y8" s="461">
        <v>0</v>
      </c>
      <c r="Z8" s="18">
        <v>265</v>
      </c>
      <c r="AA8" s="18">
        <v>127</v>
      </c>
      <c r="AB8" s="18">
        <v>0</v>
      </c>
      <c r="AC8" s="18">
        <v>0</v>
      </c>
      <c r="AD8" s="18">
        <v>27</v>
      </c>
      <c r="AE8" s="18">
        <v>27</v>
      </c>
      <c r="AF8" s="19">
        <f>AG8+AH8</f>
        <v>79</v>
      </c>
      <c r="AG8" s="18">
        <v>40</v>
      </c>
      <c r="AH8" s="18">
        <v>39</v>
      </c>
      <c r="AI8" s="20">
        <v>8.291786932563632</v>
      </c>
      <c r="AJ8" s="19">
        <f>SUM(AK8:AL8)</f>
        <v>132</v>
      </c>
      <c r="AK8" s="18">
        <v>93</v>
      </c>
      <c r="AL8" s="18">
        <v>39</v>
      </c>
      <c r="AM8" s="20">
        <v>13.854631330359485</v>
      </c>
      <c r="AN8" s="18">
        <v>38</v>
      </c>
      <c r="AO8" s="59">
        <v>3.99</v>
      </c>
      <c r="AP8" s="18">
        <v>21</v>
      </c>
      <c r="AQ8" s="59">
        <v>2.2</v>
      </c>
    </row>
    <row r="9" spans="1:48" s="21" customFormat="1" ht="15.75" thickBot="1">
      <c r="A9" s="26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2"/>
      <c r="AK9" s="22"/>
      <c r="AL9" s="22"/>
      <c r="AM9" s="23"/>
      <c r="AN9" s="22"/>
      <c r="AO9" s="60"/>
      <c r="AP9" s="22"/>
      <c r="AQ9" s="61"/>
      <c r="AV9" s="8"/>
    </row>
    <row r="10" spans="1:48" s="97" customFormat="1" ht="36" customHeight="1">
      <c r="A10" s="244" t="s">
        <v>232</v>
      </c>
      <c r="B10" s="393" t="s">
        <v>233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2"/>
      <c r="P10" s="471" t="s">
        <v>234</v>
      </c>
      <c r="Q10" s="472"/>
      <c r="R10" s="472"/>
      <c r="S10" s="472"/>
      <c r="T10" s="472"/>
      <c r="U10" s="472"/>
      <c r="V10" s="473" t="s">
        <v>235</v>
      </c>
      <c r="W10" s="473"/>
      <c r="X10" s="473"/>
      <c r="Y10" s="473"/>
      <c r="Z10" s="473"/>
      <c r="AA10" s="473"/>
      <c r="AB10" s="473"/>
      <c r="AC10" s="474"/>
      <c r="AD10" s="401" t="s">
        <v>449</v>
      </c>
      <c r="AE10" s="402"/>
      <c r="AF10" s="418" t="s">
        <v>236</v>
      </c>
      <c r="AG10" s="419"/>
      <c r="AH10" s="419"/>
      <c r="AI10" s="396" t="s">
        <v>237</v>
      </c>
      <c r="AJ10" s="435" t="s">
        <v>238</v>
      </c>
      <c r="AK10" s="419"/>
      <c r="AL10" s="419"/>
      <c r="AM10" s="436" t="s">
        <v>239</v>
      </c>
      <c r="AN10" s="439" t="s">
        <v>240</v>
      </c>
      <c r="AO10" s="440"/>
      <c r="AP10" s="439" t="s">
        <v>4</v>
      </c>
      <c r="AQ10" s="441"/>
      <c r="AS10" s="383" t="s">
        <v>443</v>
      </c>
      <c r="AT10" s="383" t="s">
        <v>444</v>
      </c>
      <c r="AU10" s="383" t="s">
        <v>445</v>
      </c>
      <c r="AV10" s="383" t="s">
        <v>446</v>
      </c>
    </row>
    <row r="11" spans="1:48" s="96" customFormat="1" ht="36" customHeight="1">
      <c r="A11" s="405" t="s">
        <v>241</v>
      </c>
      <c r="B11" s="245" t="s">
        <v>151</v>
      </c>
      <c r="C11" s="245" t="s">
        <v>42</v>
      </c>
      <c r="D11" s="408" t="s">
        <v>242</v>
      </c>
      <c r="E11" s="409"/>
      <c r="F11" s="409"/>
      <c r="G11" s="409"/>
      <c r="H11" s="409"/>
      <c r="I11" s="409"/>
      <c r="J11" s="409"/>
      <c r="K11" s="444"/>
      <c r="L11" s="246" t="s">
        <v>43</v>
      </c>
      <c r="M11" s="283" t="s">
        <v>447</v>
      </c>
      <c r="N11" s="290" t="s">
        <v>424</v>
      </c>
      <c r="O11" s="245" t="s">
        <v>5</v>
      </c>
      <c r="P11" s="245" t="s">
        <v>151</v>
      </c>
      <c r="Q11" s="245" t="s">
        <v>42</v>
      </c>
      <c r="R11" s="408" t="s">
        <v>243</v>
      </c>
      <c r="S11" s="409"/>
      <c r="T11" s="409"/>
      <c r="U11" s="409"/>
      <c r="V11" s="445"/>
      <c r="W11" s="445"/>
      <c r="X11" s="445"/>
      <c r="Y11" s="446"/>
      <c r="Z11" s="249" t="s">
        <v>45</v>
      </c>
      <c r="AA11" s="350" t="s">
        <v>448</v>
      </c>
      <c r="AB11" s="351" t="s">
        <v>427</v>
      </c>
      <c r="AC11" s="251" t="s">
        <v>5</v>
      </c>
      <c r="AD11" s="403"/>
      <c r="AE11" s="404"/>
      <c r="AF11" s="420"/>
      <c r="AG11" s="421"/>
      <c r="AH11" s="421"/>
      <c r="AI11" s="422"/>
      <c r="AJ11" s="421"/>
      <c r="AK11" s="421"/>
      <c r="AL11" s="421"/>
      <c r="AM11" s="437"/>
      <c r="AN11" s="447" t="s">
        <v>244</v>
      </c>
      <c r="AO11" s="448"/>
      <c r="AP11" s="391" t="s">
        <v>46</v>
      </c>
      <c r="AQ11" s="392"/>
      <c r="AS11" s="384"/>
      <c r="AT11" s="386"/>
      <c r="AU11" s="388"/>
      <c r="AV11" s="388"/>
    </row>
    <row r="12" spans="1:48" s="96" customFormat="1" ht="36" customHeight="1" thickBot="1">
      <c r="A12" s="442"/>
      <c r="B12" s="399" t="s">
        <v>47</v>
      </c>
      <c r="C12" s="412" t="s">
        <v>245</v>
      </c>
      <c r="D12" s="232" t="s">
        <v>251</v>
      </c>
      <c r="E12" s="232" t="s">
        <v>320</v>
      </c>
      <c r="F12" s="232" t="s">
        <v>377</v>
      </c>
      <c r="G12" s="232" t="s">
        <v>321</v>
      </c>
      <c r="H12" s="232" t="s">
        <v>322</v>
      </c>
      <c r="I12" s="232" t="s">
        <v>49</v>
      </c>
      <c r="J12" s="232" t="s">
        <v>323</v>
      </c>
      <c r="K12" s="290" t="s">
        <v>255</v>
      </c>
      <c r="L12" s="450" t="s">
        <v>422</v>
      </c>
      <c r="M12" s="426" t="s">
        <v>421</v>
      </c>
      <c r="N12" s="414" t="s">
        <v>423</v>
      </c>
      <c r="O12" s="428" t="s">
        <v>246</v>
      </c>
      <c r="P12" s="399" t="s">
        <v>47</v>
      </c>
      <c r="Q12" s="412" t="s">
        <v>245</v>
      </c>
      <c r="R12" s="232" t="s">
        <v>251</v>
      </c>
      <c r="S12" s="232" t="s">
        <v>320</v>
      </c>
      <c r="T12" s="232" t="s">
        <v>377</v>
      </c>
      <c r="U12" s="232" t="s">
        <v>321</v>
      </c>
      <c r="V12" s="232" t="s">
        <v>322</v>
      </c>
      <c r="W12" s="232" t="s">
        <v>49</v>
      </c>
      <c r="X12" s="232" t="s">
        <v>323</v>
      </c>
      <c r="Y12" s="290" t="s">
        <v>255</v>
      </c>
      <c r="Z12" s="452" t="s">
        <v>425</v>
      </c>
      <c r="AA12" s="450" t="s">
        <v>426</v>
      </c>
      <c r="AB12" s="414" t="s">
        <v>423</v>
      </c>
      <c r="AC12" s="462" t="s">
        <v>246</v>
      </c>
      <c r="AD12" s="252" t="s">
        <v>160</v>
      </c>
      <c r="AE12" s="253" t="s">
        <v>161</v>
      </c>
      <c r="AF12" s="254" t="s">
        <v>1</v>
      </c>
      <c r="AG12" s="255" t="s">
        <v>2</v>
      </c>
      <c r="AH12" s="281" t="s">
        <v>3</v>
      </c>
      <c r="AI12" s="422"/>
      <c r="AJ12" s="255" t="s">
        <v>1</v>
      </c>
      <c r="AK12" s="255" t="s">
        <v>2</v>
      </c>
      <c r="AL12" s="281" t="s">
        <v>3</v>
      </c>
      <c r="AM12" s="437"/>
      <c r="AN12" s="256" t="s">
        <v>247</v>
      </c>
      <c r="AO12" s="257" t="s">
        <v>52</v>
      </c>
      <c r="AP12" s="258" t="s">
        <v>247</v>
      </c>
      <c r="AQ12" s="259" t="s">
        <v>52</v>
      </c>
      <c r="AS12" s="385"/>
      <c r="AT12" s="387"/>
      <c r="AU12" s="389"/>
      <c r="AV12" s="389"/>
    </row>
    <row r="13" spans="1:43" s="96" customFormat="1" ht="36" customHeight="1" thickBot="1">
      <c r="A13" s="443"/>
      <c r="B13" s="430"/>
      <c r="C13" s="449"/>
      <c r="D13" s="133" t="s">
        <v>256</v>
      </c>
      <c r="E13" s="133" t="s">
        <v>248</v>
      </c>
      <c r="F13" s="133" t="s">
        <v>378</v>
      </c>
      <c r="G13" s="133" t="s">
        <v>252</v>
      </c>
      <c r="H13" s="133" t="s">
        <v>253</v>
      </c>
      <c r="I13" s="134" t="s">
        <v>54</v>
      </c>
      <c r="J13" s="134" t="s">
        <v>254</v>
      </c>
      <c r="K13" s="293" t="s">
        <v>257</v>
      </c>
      <c r="L13" s="451"/>
      <c r="M13" s="427"/>
      <c r="N13" s="415"/>
      <c r="O13" s="429"/>
      <c r="P13" s="430"/>
      <c r="Q13" s="449"/>
      <c r="R13" s="133" t="s">
        <v>256</v>
      </c>
      <c r="S13" s="133" t="s">
        <v>53</v>
      </c>
      <c r="T13" s="133" t="s">
        <v>378</v>
      </c>
      <c r="U13" s="133" t="s">
        <v>252</v>
      </c>
      <c r="V13" s="133" t="s">
        <v>253</v>
      </c>
      <c r="W13" s="134" t="s">
        <v>54</v>
      </c>
      <c r="X13" s="134" t="s">
        <v>254</v>
      </c>
      <c r="Y13" s="293" t="s">
        <v>257</v>
      </c>
      <c r="Z13" s="453"/>
      <c r="AA13" s="451"/>
      <c r="AB13" s="415"/>
      <c r="AC13" s="463"/>
      <c r="AD13" s="135" t="s">
        <v>55</v>
      </c>
      <c r="AE13" s="136" t="s">
        <v>56</v>
      </c>
      <c r="AF13" s="294" t="s">
        <v>258</v>
      </c>
      <c r="AG13" s="295" t="s">
        <v>259</v>
      </c>
      <c r="AH13" s="296" t="s">
        <v>260</v>
      </c>
      <c r="AI13" s="423"/>
      <c r="AJ13" s="295" t="s">
        <v>261</v>
      </c>
      <c r="AK13" s="295" t="s">
        <v>262</v>
      </c>
      <c r="AL13" s="296" t="s">
        <v>263</v>
      </c>
      <c r="AM13" s="438"/>
      <c r="AN13" s="164" t="s">
        <v>249</v>
      </c>
      <c r="AO13" s="165" t="s">
        <v>57</v>
      </c>
      <c r="AP13" s="166" t="s">
        <v>249</v>
      </c>
      <c r="AQ13" s="165" t="s">
        <v>57</v>
      </c>
    </row>
    <row r="14" spans="1:49" s="21" customFormat="1" ht="45" customHeight="1">
      <c r="A14" s="261" t="s">
        <v>250</v>
      </c>
      <c r="B14" s="18">
        <f>SUM(C14:O14)</f>
        <v>446</v>
      </c>
      <c r="C14" s="19">
        <v>3</v>
      </c>
      <c r="D14" s="19">
        <v>4</v>
      </c>
      <c r="E14" s="19">
        <v>26</v>
      </c>
      <c r="F14" s="19">
        <v>0</v>
      </c>
      <c r="G14" s="19">
        <v>6</v>
      </c>
      <c r="H14" s="19">
        <v>4</v>
      </c>
      <c r="I14" s="19">
        <v>25</v>
      </c>
      <c r="J14" s="19">
        <v>0</v>
      </c>
      <c r="K14" s="19">
        <v>0</v>
      </c>
      <c r="L14" s="19">
        <v>283</v>
      </c>
      <c r="M14" s="19">
        <v>92</v>
      </c>
      <c r="N14" s="19">
        <v>3</v>
      </c>
      <c r="O14" s="19">
        <v>0</v>
      </c>
      <c r="P14" s="18">
        <f>SUM(Q14:AC14)</f>
        <v>549</v>
      </c>
      <c r="Q14" s="19">
        <v>4</v>
      </c>
      <c r="R14" s="19">
        <v>1</v>
      </c>
      <c r="S14" s="19">
        <v>22</v>
      </c>
      <c r="T14" s="19">
        <v>0</v>
      </c>
      <c r="U14" s="19">
        <v>6</v>
      </c>
      <c r="V14" s="19">
        <v>5</v>
      </c>
      <c r="W14" s="19">
        <v>22</v>
      </c>
      <c r="X14" s="19">
        <v>0</v>
      </c>
      <c r="Y14" s="19">
        <v>2</v>
      </c>
      <c r="Z14" s="19">
        <v>322</v>
      </c>
      <c r="AA14" s="19">
        <v>165</v>
      </c>
      <c r="AB14" s="19">
        <v>0</v>
      </c>
      <c r="AC14" s="19">
        <v>0</v>
      </c>
      <c r="AD14" s="19">
        <v>59</v>
      </c>
      <c r="AE14" s="19">
        <v>59</v>
      </c>
      <c r="AF14" s="19">
        <f>SUM(AG14:AH14)</f>
        <v>56</v>
      </c>
      <c r="AG14" s="18">
        <v>26</v>
      </c>
      <c r="AH14" s="18">
        <v>30</v>
      </c>
      <c r="AI14" s="20">
        <v>5.94</v>
      </c>
      <c r="AJ14" s="19">
        <f>SUM(AK14:AL14)</f>
        <v>147</v>
      </c>
      <c r="AK14" s="18">
        <v>85</v>
      </c>
      <c r="AL14" s="18">
        <v>62</v>
      </c>
      <c r="AM14" s="20">
        <v>15.6</v>
      </c>
      <c r="AN14" s="18">
        <v>41</v>
      </c>
      <c r="AO14" s="59">
        <v>4.35</v>
      </c>
      <c r="AP14" s="18">
        <v>16</v>
      </c>
      <c r="AQ14" s="59">
        <v>1.7</v>
      </c>
      <c r="AU14" s="16"/>
      <c r="AV14" s="10"/>
      <c r="AW14" s="16"/>
    </row>
    <row r="15" spans="1:49" s="21" customFormat="1" ht="45" customHeight="1">
      <c r="A15" s="261" t="s">
        <v>295</v>
      </c>
      <c r="B15" s="18">
        <f>SUM(C15:O15)</f>
        <v>403</v>
      </c>
      <c r="C15" s="19">
        <v>11</v>
      </c>
      <c r="D15" s="19">
        <v>83</v>
      </c>
      <c r="E15" s="19">
        <v>27</v>
      </c>
      <c r="F15" s="19">
        <v>0</v>
      </c>
      <c r="G15" s="19">
        <v>20</v>
      </c>
      <c r="H15" s="19">
        <v>12</v>
      </c>
      <c r="I15" s="19">
        <v>34</v>
      </c>
      <c r="J15" s="19">
        <v>0</v>
      </c>
      <c r="K15" s="19">
        <v>0</v>
      </c>
      <c r="L15" s="19">
        <v>126</v>
      </c>
      <c r="M15" s="19">
        <v>79</v>
      </c>
      <c r="N15" s="19">
        <v>11</v>
      </c>
      <c r="O15" s="19">
        <v>0</v>
      </c>
      <c r="P15" s="18">
        <f>SUM(Q15:AC15)</f>
        <v>442</v>
      </c>
      <c r="Q15" s="19">
        <v>5</v>
      </c>
      <c r="R15" s="19">
        <v>83</v>
      </c>
      <c r="S15" s="19">
        <v>20</v>
      </c>
      <c r="T15" s="19">
        <v>0</v>
      </c>
      <c r="U15" s="19">
        <v>23</v>
      </c>
      <c r="V15" s="19">
        <v>15</v>
      </c>
      <c r="W15" s="19">
        <v>32</v>
      </c>
      <c r="X15" s="19">
        <v>0</v>
      </c>
      <c r="Y15" s="19">
        <v>2</v>
      </c>
      <c r="Z15" s="19">
        <v>154</v>
      </c>
      <c r="AA15" s="19">
        <v>107</v>
      </c>
      <c r="AB15" s="19">
        <v>0</v>
      </c>
      <c r="AC15" s="19">
        <v>1</v>
      </c>
      <c r="AD15" s="19">
        <v>26</v>
      </c>
      <c r="AE15" s="19">
        <v>26</v>
      </c>
      <c r="AF15" s="19">
        <f>SUM(AG15:AH15)</f>
        <v>64</v>
      </c>
      <c r="AG15" s="18">
        <v>36</v>
      </c>
      <c r="AH15" s="18">
        <v>28</v>
      </c>
      <c r="AI15" s="20">
        <v>6.9</v>
      </c>
      <c r="AJ15" s="19">
        <f>SUM(AK15:AL15)</f>
        <v>132</v>
      </c>
      <c r="AK15" s="18">
        <v>79</v>
      </c>
      <c r="AL15" s="18">
        <v>53</v>
      </c>
      <c r="AM15" s="20">
        <v>14.23</v>
      </c>
      <c r="AN15" s="18">
        <v>34</v>
      </c>
      <c r="AO15" s="59">
        <v>3.67</v>
      </c>
      <c r="AP15" s="18">
        <v>15</v>
      </c>
      <c r="AQ15" s="59">
        <v>1.62</v>
      </c>
      <c r="AU15" s="16"/>
      <c r="AV15" s="10"/>
      <c r="AW15" s="16"/>
    </row>
    <row r="16" spans="1:49" s="21" customFormat="1" ht="45" customHeight="1">
      <c r="A16" s="261" t="s">
        <v>304</v>
      </c>
      <c r="B16" s="18">
        <f>SUM(C16:O16)</f>
        <v>431</v>
      </c>
      <c r="C16" s="19">
        <v>12</v>
      </c>
      <c r="D16" s="19">
        <v>66</v>
      </c>
      <c r="E16" s="19">
        <v>25</v>
      </c>
      <c r="F16" s="19">
        <v>0</v>
      </c>
      <c r="G16" s="19">
        <v>30</v>
      </c>
      <c r="H16" s="19">
        <v>8</v>
      </c>
      <c r="I16" s="19">
        <v>51</v>
      </c>
      <c r="J16" s="19">
        <v>0</v>
      </c>
      <c r="K16" s="19">
        <v>2</v>
      </c>
      <c r="L16" s="19">
        <v>135</v>
      </c>
      <c r="M16" s="19">
        <v>96</v>
      </c>
      <c r="N16" s="19">
        <v>5</v>
      </c>
      <c r="O16" s="19">
        <v>1</v>
      </c>
      <c r="P16" s="18">
        <f>SUM(Q16:AC16)</f>
        <v>462</v>
      </c>
      <c r="Q16" s="19">
        <v>7</v>
      </c>
      <c r="R16" s="19">
        <v>90</v>
      </c>
      <c r="S16" s="19">
        <v>20</v>
      </c>
      <c r="T16" s="19">
        <v>0</v>
      </c>
      <c r="U16" s="19">
        <v>28</v>
      </c>
      <c r="V16" s="19">
        <v>10</v>
      </c>
      <c r="W16" s="19">
        <v>37</v>
      </c>
      <c r="X16" s="19">
        <v>0</v>
      </c>
      <c r="Y16" s="19">
        <v>2</v>
      </c>
      <c r="Z16" s="19">
        <v>155</v>
      </c>
      <c r="AA16" s="19">
        <v>93</v>
      </c>
      <c r="AB16" s="19">
        <v>18</v>
      </c>
      <c r="AC16" s="19">
        <v>2</v>
      </c>
      <c r="AD16" s="19">
        <v>59</v>
      </c>
      <c r="AE16" s="19">
        <v>59</v>
      </c>
      <c r="AF16" s="19">
        <f>SUM(AG16:AH16)</f>
        <v>59</v>
      </c>
      <c r="AG16" s="18">
        <v>27</v>
      </c>
      <c r="AH16" s="18">
        <v>32</v>
      </c>
      <c r="AI16" s="20">
        <v>6.44</v>
      </c>
      <c r="AJ16" s="19">
        <f>SUM(AK16:AL16)</f>
        <v>142</v>
      </c>
      <c r="AK16" s="18">
        <v>85</v>
      </c>
      <c r="AL16" s="18">
        <v>57</v>
      </c>
      <c r="AM16" s="20">
        <v>15.49</v>
      </c>
      <c r="AN16" s="18">
        <v>33</v>
      </c>
      <c r="AO16" s="59">
        <v>3.6</v>
      </c>
      <c r="AP16" s="18">
        <v>13</v>
      </c>
      <c r="AQ16" s="59">
        <v>1.42</v>
      </c>
      <c r="AU16" s="16"/>
      <c r="AV16" s="10"/>
      <c r="AW16" s="16"/>
    </row>
    <row r="17" spans="1:49" s="21" customFormat="1" ht="45" customHeight="1">
      <c r="A17" s="261" t="s">
        <v>319</v>
      </c>
      <c r="B17" s="18">
        <f>SUM(C17:O17)</f>
        <v>412</v>
      </c>
      <c r="C17" s="19">
        <v>4</v>
      </c>
      <c r="D17" s="19">
        <v>72</v>
      </c>
      <c r="E17" s="19">
        <v>35</v>
      </c>
      <c r="F17" s="19">
        <v>0</v>
      </c>
      <c r="G17" s="19">
        <v>38</v>
      </c>
      <c r="H17" s="19">
        <v>10</v>
      </c>
      <c r="I17" s="19">
        <v>41</v>
      </c>
      <c r="J17" s="19">
        <v>0</v>
      </c>
      <c r="K17" s="19">
        <v>0</v>
      </c>
      <c r="L17" s="19">
        <v>121</v>
      </c>
      <c r="M17" s="19">
        <v>82</v>
      </c>
      <c r="N17" s="19">
        <v>8</v>
      </c>
      <c r="O17" s="19">
        <v>1</v>
      </c>
      <c r="P17" s="18">
        <f>SUM(Q17:AC17)</f>
        <v>430</v>
      </c>
      <c r="Q17" s="19">
        <v>6</v>
      </c>
      <c r="R17" s="19">
        <v>66</v>
      </c>
      <c r="S17" s="19">
        <v>19</v>
      </c>
      <c r="T17" s="19">
        <v>0</v>
      </c>
      <c r="U17" s="19">
        <v>29</v>
      </c>
      <c r="V17" s="19">
        <v>10</v>
      </c>
      <c r="W17" s="19">
        <v>37</v>
      </c>
      <c r="X17" s="19">
        <v>0</v>
      </c>
      <c r="Y17" s="19">
        <v>5</v>
      </c>
      <c r="Z17" s="19">
        <v>124</v>
      </c>
      <c r="AA17" s="19">
        <v>134</v>
      </c>
      <c r="AB17" s="19">
        <v>0</v>
      </c>
      <c r="AC17" s="19">
        <v>0</v>
      </c>
      <c r="AD17" s="19">
        <v>46</v>
      </c>
      <c r="AE17" s="19">
        <v>46</v>
      </c>
      <c r="AF17" s="19">
        <v>53</v>
      </c>
      <c r="AG17" s="18">
        <v>31</v>
      </c>
      <c r="AH17" s="18">
        <v>22</v>
      </c>
      <c r="AI17" s="20">
        <v>5.86</v>
      </c>
      <c r="AJ17" s="19">
        <v>151</v>
      </c>
      <c r="AK17" s="18">
        <v>96</v>
      </c>
      <c r="AL17" s="18">
        <v>55</v>
      </c>
      <c r="AM17" s="20">
        <v>16.69</v>
      </c>
      <c r="AN17" s="18">
        <v>41</v>
      </c>
      <c r="AO17" s="59">
        <v>4.501537110232762</v>
      </c>
      <c r="AP17" s="18">
        <v>19</v>
      </c>
      <c r="AQ17" s="59">
        <v>2.1</v>
      </c>
      <c r="AU17" s="16"/>
      <c r="AV17" s="10"/>
      <c r="AW17" s="16"/>
    </row>
    <row r="18" spans="1:49" s="21" customFormat="1" ht="45" customHeight="1">
      <c r="A18" s="261" t="s">
        <v>363</v>
      </c>
      <c r="B18" s="18">
        <v>512</v>
      </c>
      <c r="C18" s="19">
        <v>5</v>
      </c>
      <c r="D18" s="19">
        <v>93</v>
      </c>
      <c r="E18" s="19">
        <v>40</v>
      </c>
      <c r="F18" s="19">
        <v>0</v>
      </c>
      <c r="G18" s="19">
        <v>29</v>
      </c>
      <c r="H18" s="19">
        <v>12</v>
      </c>
      <c r="I18" s="19">
        <v>40</v>
      </c>
      <c r="J18" s="19">
        <v>0</v>
      </c>
      <c r="K18" s="19">
        <v>0</v>
      </c>
      <c r="L18" s="19">
        <v>164</v>
      </c>
      <c r="M18" s="19">
        <v>120</v>
      </c>
      <c r="N18" s="19">
        <v>9</v>
      </c>
      <c r="O18" s="19">
        <v>0</v>
      </c>
      <c r="P18" s="18">
        <v>416</v>
      </c>
      <c r="Q18" s="19">
        <v>7</v>
      </c>
      <c r="R18" s="19">
        <v>63</v>
      </c>
      <c r="S18" s="19">
        <v>19</v>
      </c>
      <c r="T18" s="19">
        <v>0</v>
      </c>
      <c r="U18" s="19">
        <v>28</v>
      </c>
      <c r="V18" s="19">
        <v>18</v>
      </c>
      <c r="W18" s="19">
        <v>25</v>
      </c>
      <c r="X18" s="19">
        <v>0</v>
      </c>
      <c r="Y18" s="19">
        <v>5</v>
      </c>
      <c r="Z18" s="19">
        <v>122</v>
      </c>
      <c r="AA18" s="19">
        <v>129</v>
      </c>
      <c r="AB18" s="19">
        <v>0</v>
      </c>
      <c r="AC18" s="19">
        <v>0</v>
      </c>
      <c r="AD18" s="19">
        <v>48</v>
      </c>
      <c r="AE18" s="19">
        <v>48</v>
      </c>
      <c r="AF18" s="19">
        <v>54</v>
      </c>
      <c r="AG18" s="18">
        <v>29</v>
      </c>
      <c r="AH18" s="18">
        <v>25</v>
      </c>
      <c r="AI18" s="20">
        <v>6.002667852378835</v>
      </c>
      <c r="AJ18" s="19">
        <v>142</v>
      </c>
      <c r="AK18" s="18">
        <v>94</v>
      </c>
      <c r="AL18" s="18">
        <v>48</v>
      </c>
      <c r="AM18" s="20">
        <v>15.78479324144064</v>
      </c>
      <c r="AN18" s="18">
        <v>36</v>
      </c>
      <c r="AO18" s="59">
        <v>4.001778568252557</v>
      </c>
      <c r="AP18" s="18">
        <v>12</v>
      </c>
      <c r="AQ18" s="59">
        <v>1.33</v>
      </c>
      <c r="AU18" s="16"/>
      <c r="AV18" s="10"/>
      <c r="AW18" s="16"/>
    </row>
    <row r="19" spans="1:49" s="21" customFormat="1" ht="45" customHeight="1">
      <c r="A19" s="261" t="s">
        <v>376</v>
      </c>
      <c r="B19" s="18">
        <v>374</v>
      </c>
      <c r="C19" s="19">
        <v>6</v>
      </c>
      <c r="D19" s="19">
        <v>58</v>
      </c>
      <c r="E19" s="19">
        <v>27</v>
      </c>
      <c r="F19" s="19">
        <v>47</v>
      </c>
      <c r="G19" s="19">
        <v>20</v>
      </c>
      <c r="H19" s="19">
        <v>8</v>
      </c>
      <c r="I19" s="19">
        <v>30</v>
      </c>
      <c r="J19" s="19">
        <v>0</v>
      </c>
      <c r="K19" s="19">
        <v>0</v>
      </c>
      <c r="L19" s="19">
        <v>65</v>
      </c>
      <c r="M19" s="19">
        <v>106</v>
      </c>
      <c r="N19" s="19">
        <v>7</v>
      </c>
      <c r="O19" s="19">
        <v>0</v>
      </c>
      <c r="P19" s="18">
        <v>440</v>
      </c>
      <c r="Q19" s="19">
        <v>3</v>
      </c>
      <c r="R19" s="19">
        <v>61</v>
      </c>
      <c r="S19" s="19">
        <v>18</v>
      </c>
      <c r="T19" s="19">
        <v>69</v>
      </c>
      <c r="U19" s="19">
        <v>37</v>
      </c>
      <c r="V19" s="19">
        <v>13</v>
      </c>
      <c r="W19" s="19">
        <v>36</v>
      </c>
      <c r="X19" s="19">
        <v>0</v>
      </c>
      <c r="Y19" s="19">
        <v>1</v>
      </c>
      <c r="Z19" s="19">
        <v>77</v>
      </c>
      <c r="AA19" s="19">
        <v>125</v>
      </c>
      <c r="AB19" s="19">
        <v>0</v>
      </c>
      <c r="AC19" s="19">
        <v>0</v>
      </c>
      <c r="AD19" s="19">
        <v>142</v>
      </c>
      <c r="AE19" s="19">
        <v>142</v>
      </c>
      <c r="AF19" s="19">
        <v>54</v>
      </c>
      <c r="AG19" s="18">
        <v>27</v>
      </c>
      <c r="AH19" s="18">
        <v>27</v>
      </c>
      <c r="AI19" s="20">
        <v>6.05</v>
      </c>
      <c r="AJ19" s="19">
        <v>141</v>
      </c>
      <c r="AK19" s="18">
        <v>89</v>
      </c>
      <c r="AL19" s="18">
        <v>52</v>
      </c>
      <c r="AM19" s="20">
        <v>15.8</v>
      </c>
      <c r="AN19" s="18">
        <v>40</v>
      </c>
      <c r="AO19" s="59">
        <v>4.48</v>
      </c>
      <c r="AP19" s="18">
        <v>20</v>
      </c>
      <c r="AQ19" s="59">
        <v>2.24</v>
      </c>
      <c r="AU19" s="16"/>
      <c r="AV19" s="10"/>
      <c r="AW19" s="16"/>
    </row>
    <row r="20" spans="1:49" s="21" customFormat="1" ht="45" customHeight="1">
      <c r="A20" s="261" t="s">
        <v>410</v>
      </c>
      <c r="B20" s="18">
        <v>337</v>
      </c>
      <c r="C20" s="19">
        <v>6</v>
      </c>
      <c r="D20" s="19">
        <v>68</v>
      </c>
      <c r="E20" s="19">
        <v>18</v>
      </c>
      <c r="F20" s="19">
        <v>34</v>
      </c>
      <c r="G20" s="19">
        <v>28</v>
      </c>
      <c r="H20" s="19">
        <v>12</v>
      </c>
      <c r="I20" s="19">
        <v>27</v>
      </c>
      <c r="J20" s="19">
        <v>0</v>
      </c>
      <c r="K20" s="19">
        <v>0</v>
      </c>
      <c r="L20" s="19">
        <v>56</v>
      </c>
      <c r="M20" s="19">
        <v>81</v>
      </c>
      <c r="N20" s="19">
        <v>6</v>
      </c>
      <c r="O20" s="19">
        <v>1</v>
      </c>
      <c r="P20" s="18">
        <v>381</v>
      </c>
      <c r="Q20" s="19">
        <v>8</v>
      </c>
      <c r="R20" s="19">
        <v>60</v>
      </c>
      <c r="S20" s="19">
        <v>21</v>
      </c>
      <c r="T20" s="19">
        <v>59</v>
      </c>
      <c r="U20" s="19">
        <v>37</v>
      </c>
      <c r="V20" s="19">
        <v>9</v>
      </c>
      <c r="W20" s="19">
        <v>25</v>
      </c>
      <c r="X20" s="19">
        <v>0</v>
      </c>
      <c r="Y20" s="19">
        <v>4</v>
      </c>
      <c r="Z20" s="19">
        <v>68</v>
      </c>
      <c r="AA20" s="19">
        <v>89</v>
      </c>
      <c r="AB20" s="19">
        <v>0</v>
      </c>
      <c r="AC20" s="19">
        <v>1</v>
      </c>
      <c r="AD20" s="19">
        <v>116</v>
      </c>
      <c r="AE20" s="19">
        <v>116</v>
      </c>
      <c r="AF20" s="19">
        <v>29</v>
      </c>
      <c r="AG20" s="18">
        <v>17</v>
      </c>
      <c r="AH20" s="18">
        <v>12</v>
      </c>
      <c r="AI20" s="20">
        <v>3.31</v>
      </c>
      <c r="AJ20" s="19">
        <v>146</v>
      </c>
      <c r="AK20" s="18">
        <v>83</v>
      </c>
      <c r="AL20" s="18">
        <v>63</v>
      </c>
      <c r="AM20" s="20">
        <v>16.65</v>
      </c>
      <c r="AN20" s="18">
        <v>37</v>
      </c>
      <c r="AO20" s="59">
        <v>4.220612559174129</v>
      </c>
      <c r="AP20" s="18">
        <v>23</v>
      </c>
      <c r="AQ20" s="59">
        <v>2.6236240232704047</v>
      </c>
      <c r="AU20" s="16"/>
      <c r="AV20" s="10"/>
      <c r="AW20" s="16"/>
    </row>
    <row r="21" spans="1:49" s="21" customFormat="1" ht="45" customHeight="1">
      <c r="A21" s="261" t="s">
        <v>435</v>
      </c>
      <c r="B21" s="18">
        <v>327</v>
      </c>
      <c r="C21" s="19">
        <v>5</v>
      </c>
      <c r="D21" s="19">
        <v>69</v>
      </c>
      <c r="E21" s="19">
        <v>23</v>
      </c>
      <c r="F21" s="19">
        <v>26</v>
      </c>
      <c r="G21" s="19">
        <v>19</v>
      </c>
      <c r="H21" s="19">
        <v>15</v>
      </c>
      <c r="I21" s="19">
        <v>33</v>
      </c>
      <c r="J21" s="19">
        <v>0</v>
      </c>
      <c r="K21" s="19">
        <v>1</v>
      </c>
      <c r="L21" s="19">
        <v>66</v>
      </c>
      <c r="M21" s="19">
        <v>69</v>
      </c>
      <c r="N21" s="19">
        <v>1</v>
      </c>
      <c r="O21" s="19">
        <v>0</v>
      </c>
      <c r="P21" s="18">
        <v>388</v>
      </c>
      <c r="Q21" s="19">
        <v>10</v>
      </c>
      <c r="R21" s="19">
        <v>59</v>
      </c>
      <c r="S21" s="19">
        <v>18</v>
      </c>
      <c r="T21" s="19">
        <v>71</v>
      </c>
      <c r="U21" s="19">
        <v>23</v>
      </c>
      <c r="V21" s="19">
        <v>5</v>
      </c>
      <c r="W21" s="19">
        <v>26</v>
      </c>
      <c r="X21" s="19">
        <v>0</v>
      </c>
      <c r="Y21" s="19">
        <v>1</v>
      </c>
      <c r="Z21" s="19">
        <v>75</v>
      </c>
      <c r="AA21" s="19">
        <v>100</v>
      </c>
      <c r="AB21" s="19">
        <v>0</v>
      </c>
      <c r="AC21" s="19">
        <v>0</v>
      </c>
      <c r="AD21" s="19">
        <v>124</v>
      </c>
      <c r="AE21" s="19">
        <v>124</v>
      </c>
      <c r="AF21" s="19">
        <v>32</v>
      </c>
      <c r="AG21" s="18">
        <v>18</v>
      </c>
      <c r="AH21" s="18">
        <v>14</v>
      </c>
      <c r="AI21" s="20">
        <v>3.720281346276812</v>
      </c>
      <c r="AJ21" s="19">
        <v>140</v>
      </c>
      <c r="AK21" s="18">
        <v>79</v>
      </c>
      <c r="AL21" s="18">
        <v>61</v>
      </c>
      <c r="AM21" s="20">
        <v>16.276230889961052</v>
      </c>
      <c r="AN21" s="18">
        <v>33</v>
      </c>
      <c r="AO21" s="59">
        <v>3.8365401383479627</v>
      </c>
      <c r="AP21" s="18">
        <v>19</v>
      </c>
      <c r="AQ21" s="59">
        <v>2.2089170493518573</v>
      </c>
      <c r="AS21" s="66">
        <v>-12.55594954368424</v>
      </c>
      <c r="AT21" s="66">
        <v>38.01662500726617</v>
      </c>
      <c r="AU21" s="66">
        <v>45.108411323606354</v>
      </c>
      <c r="AV21" s="66">
        <v>-7.091786316340183</v>
      </c>
      <c r="AW21" s="16"/>
    </row>
    <row r="22" spans="1:49" s="21" customFormat="1" ht="45" customHeight="1">
      <c r="A22" s="261" t="s">
        <v>459</v>
      </c>
      <c r="B22" s="18">
        <v>403</v>
      </c>
      <c r="C22" s="19">
        <v>1</v>
      </c>
      <c r="D22" s="19">
        <v>71</v>
      </c>
      <c r="E22" s="19">
        <v>20</v>
      </c>
      <c r="F22" s="19">
        <v>61</v>
      </c>
      <c r="G22" s="19">
        <v>28</v>
      </c>
      <c r="H22" s="19">
        <v>11</v>
      </c>
      <c r="I22" s="19">
        <v>38</v>
      </c>
      <c r="J22" s="19">
        <v>0</v>
      </c>
      <c r="K22" s="19">
        <v>0</v>
      </c>
      <c r="L22" s="19">
        <v>83</v>
      </c>
      <c r="M22" s="19">
        <v>86</v>
      </c>
      <c r="N22" s="19">
        <v>4</v>
      </c>
      <c r="O22" s="19">
        <v>0</v>
      </c>
      <c r="P22" s="18">
        <v>344</v>
      </c>
      <c r="Q22" s="19">
        <v>5</v>
      </c>
      <c r="R22" s="19">
        <v>47</v>
      </c>
      <c r="S22" s="19">
        <v>17</v>
      </c>
      <c r="T22" s="19">
        <v>64</v>
      </c>
      <c r="U22" s="19">
        <v>23</v>
      </c>
      <c r="V22" s="19">
        <v>11</v>
      </c>
      <c r="W22" s="19">
        <v>42</v>
      </c>
      <c r="X22" s="19">
        <v>0</v>
      </c>
      <c r="Y22" s="19">
        <v>0</v>
      </c>
      <c r="Z22" s="19">
        <v>55</v>
      </c>
      <c r="AA22" s="19">
        <v>79</v>
      </c>
      <c r="AB22" s="19">
        <v>0</v>
      </c>
      <c r="AC22" s="19">
        <v>1</v>
      </c>
      <c r="AD22" s="19">
        <v>67</v>
      </c>
      <c r="AE22" s="19">
        <v>67</v>
      </c>
      <c r="AF22" s="19">
        <v>40</v>
      </c>
      <c r="AG22" s="18">
        <v>24</v>
      </c>
      <c r="AH22" s="18">
        <v>16</v>
      </c>
      <c r="AI22" s="20">
        <v>4.71</v>
      </c>
      <c r="AJ22" s="19">
        <v>137</v>
      </c>
      <c r="AK22" s="18">
        <v>81</v>
      </c>
      <c r="AL22" s="18">
        <v>56</v>
      </c>
      <c r="AM22" s="20">
        <v>16.12</v>
      </c>
      <c r="AN22" s="18">
        <v>32</v>
      </c>
      <c r="AO22" s="59">
        <v>3.77</v>
      </c>
      <c r="AP22" s="18">
        <v>15</v>
      </c>
      <c r="AQ22" s="59">
        <v>1077</v>
      </c>
      <c r="AS22" s="66">
        <v>-11.41</v>
      </c>
      <c r="AT22" s="66">
        <v>47.42</v>
      </c>
      <c r="AU22" s="66">
        <v>40.48</v>
      </c>
      <c r="AV22" s="66">
        <v>6.94</v>
      </c>
      <c r="AW22" s="16"/>
    </row>
    <row r="23" spans="1:49" s="21" customFormat="1" ht="45" customHeight="1">
      <c r="A23" s="261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8"/>
      <c r="AI23" s="20"/>
      <c r="AJ23" s="19"/>
      <c r="AK23" s="18"/>
      <c r="AL23" s="18"/>
      <c r="AM23" s="20"/>
      <c r="AN23" s="18"/>
      <c r="AO23" s="59"/>
      <c r="AP23" s="18"/>
      <c r="AQ23" s="59"/>
      <c r="AU23" s="16"/>
      <c r="AV23" s="10"/>
      <c r="AW23" s="16"/>
    </row>
    <row r="24" spans="1:49" s="21" customFormat="1" ht="45" customHeight="1">
      <c r="A24" s="26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8"/>
      <c r="AH24" s="18"/>
      <c r="AI24" s="20"/>
      <c r="AJ24" s="19"/>
      <c r="AK24" s="18"/>
      <c r="AL24" s="18"/>
      <c r="AM24" s="20"/>
      <c r="AN24" s="18"/>
      <c r="AO24" s="59"/>
      <c r="AP24" s="18"/>
      <c r="AQ24" s="59"/>
      <c r="AU24" s="16"/>
      <c r="AV24" s="10"/>
      <c r="AW24" s="16"/>
    </row>
    <row r="25" spans="1:43" ht="16.5" customHeight="1" thickBot="1">
      <c r="A25" s="297"/>
      <c r="B25" s="300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8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</row>
    <row r="26" ht="15">
      <c r="A26" s="233" t="s">
        <v>356</v>
      </c>
    </row>
    <row r="27" ht="15">
      <c r="A27" s="260" t="s">
        <v>330</v>
      </c>
    </row>
    <row r="28" spans="1:11" ht="15">
      <c r="A28" s="263" t="s">
        <v>293</v>
      </c>
      <c r="C28"/>
      <c r="D28"/>
      <c r="E28"/>
      <c r="F28"/>
      <c r="G28"/>
      <c r="H28"/>
      <c r="I28"/>
      <c r="J28"/>
      <c r="K28"/>
    </row>
    <row r="29" spans="1:42" ht="15">
      <c r="A29" s="263" t="s">
        <v>292</v>
      </c>
      <c r="AO29" s="68"/>
      <c r="AP29" s="68"/>
    </row>
  </sheetData>
  <sheetProtection/>
  <mergeCells count="86">
    <mergeCell ref="P10:U10"/>
    <mergeCell ref="V10:AC10"/>
    <mergeCell ref="V8:W8"/>
    <mergeCell ref="T8:U8"/>
    <mergeCell ref="R8:S8"/>
    <mergeCell ref="AN4:AO4"/>
    <mergeCell ref="AN5:AO5"/>
    <mergeCell ref="P4:U4"/>
    <mergeCell ref="V4:AC4"/>
    <mergeCell ref="R7:S7"/>
    <mergeCell ref="AP1:AQ1"/>
    <mergeCell ref="AN3:AQ3"/>
    <mergeCell ref="AD4:AE5"/>
    <mergeCell ref="AF4:AH5"/>
    <mergeCell ref="AJ4:AL5"/>
    <mergeCell ref="AM4:AM7"/>
    <mergeCell ref="AP4:AQ4"/>
    <mergeCell ref="AC12:AC13"/>
    <mergeCell ref="AB12:AB13"/>
    <mergeCell ref="AC6:AC7"/>
    <mergeCell ref="V6:W6"/>
    <mergeCell ref="X8:Y8"/>
    <mergeCell ref="Z6:Z7"/>
    <mergeCell ref="AA6:AA7"/>
    <mergeCell ref="AB6:AB7"/>
    <mergeCell ref="V7:W7"/>
    <mergeCell ref="D6:E6"/>
    <mergeCell ref="D7:E7"/>
    <mergeCell ref="D8:E8"/>
    <mergeCell ref="X6:Y6"/>
    <mergeCell ref="X7:Y7"/>
    <mergeCell ref="J8:K8"/>
    <mergeCell ref="F8:G8"/>
    <mergeCell ref="H8:I8"/>
    <mergeCell ref="Q6:Q7"/>
    <mergeCell ref="R6:S6"/>
    <mergeCell ref="C12:C13"/>
    <mergeCell ref="L12:L13"/>
    <mergeCell ref="Q12:Q13"/>
    <mergeCell ref="Z12:Z13"/>
    <mergeCell ref="AA12:AA13"/>
    <mergeCell ref="O6:O7"/>
    <mergeCell ref="F6:G6"/>
    <mergeCell ref="F7:G7"/>
    <mergeCell ref="H6:I6"/>
    <mergeCell ref="H7:I7"/>
    <mergeCell ref="AJ10:AL11"/>
    <mergeCell ref="AM10:AM13"/>
    <mergeCell ref="AN10:AO10"/>
    <mergeCell ref="AP10:AQ10"/>
    <mergeCell ref="AP11:AQ11"/>
    <mergeCell ref="A11:A13"/>
    <mergeCell ref="D11:K11"/>
    <mergeCell ref="R11:Y11"/>
    <mergeCell ref="AN11:AO11"/>
    <mergeCell ref="B12:B13"/>
    <mergeCell ref="AF10:AH11"/>
    <mergeCell ref="AI10:AI13"/>
    <mergeCell ref="J6:K6"/>
    <mergeCell ref="M12:M13"/>
    <mergeCell ref="N12:N13"/>
    <mergeCell ref="O12:O13"/>
    <mergeCell ref="P12:P13"/>
    <mergeCell ref="B10:O10"/>
    <mergeCell ref="T6:U6"/>
    <mergeCell ref="T7:U7"/>
    <mergeCell ref="AD10:AE11"/>
    <mergeCell ref="A5:A7"/>
    <mergeCell ref="D5:K5"/>
    <mergeCell ref="R5:Y5"/>
    <mergeCell ref="B6:B7"/>
    <mergeCell ref="C6:C7"/>
    <mergeCell ref="L6:L7"/>
    <mergeCell ref="M6:M7"/>
    <mergeCell ref="N6:N7"/>
    <mergeCell ref="J7:K7"/>
    <mergeCell ref="AS10:AS12"/>
    <mergeCell ref="AT10:AT12"/>
    <mergeCell ref="AU10:AU12"/>
    <mergeCell ref="AV10:AV12"/>
    <mergeCell ref="A2:U2"/>
    <mergeCell ref="V2:AQ2"/>
    <mergeCell ref="AP5:AQ5"/>
    <mergeCell ref="B4:O4"/>
    <mergeCell ref="AI4:AI7"/>
    <mergeCell ref="P6:P7"/>
  </mergeCells>
  <printOptions horizontalCentered="1"/>
  <pageMargins left="0.5905511811023623" right="0.61" top="0.7874015748031497" bottom="0.787401574803149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2" sqref="L42"/>
    </sheetView>
  </sheetViews>
  <sheetFormatPr defaultColWidth="9.00390625" defaultRowHeight="15.75"/>
  <cols>
    <col min="1" max="1" width="5.75390625" style="85" customWidth="1"/>
    <col min="2" max="2" width="3.75390625" style="85" customWidth="1"/>
    <col min="3" max="3" width="3.00390625" style="85" bestFit="1" customWidth="1"/>
    <col min="4" max="4" width="4.50390625" style="85" bestFit="1" customWidth="1"/>
    <col min="5" max="5" width="6.625" style="0" customWidth="1"/>
    <col min="6" max="7" width="5.25390625" style="0" bestFit="1" customWidth="1"/>
    <col min="8" max="14" width="6.50390625" style="0" bestFit="1" customWidth="1"/>
    <col min="15" max="26" width="6.625" style="0" customWidth="1"/>
  </cols>
  <sheetData>
    <row r="1" spans="1:26" s="91" customFormat="1" ht="15.75" customHeight="1">
      <c r="A1" s="210">
        <f>'2-2'!A1+2</f>
        <v>22</v>
      </c>
      <c r="B1" s="210"/>
      <c r="C1" s="234"/>
      <c r="D1" s="234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235"/>
      <c r="Q1" s="192"/>
      <c r="R1" s="192"/>
      <c r="S1" s="192"/>
      <c r="T1" s="192"/>
      <c r="U1" s="192"/>
      <c r="V1" s="192"/>
      <c r="W1" s="192"/>
      <c r="X1" s="192"/>
      <c r="Y1" s="192"/>
      <c r="Z1" s="211">
        <f>A1+1</f>
        <v>23</v>
      </c>
    </row>
    <row r="2" spans="1:26" s="93" customFormat="1" ht="24" customHeight="1">
      <c r="A2" s="479" t="s">
        <v>337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79" t="s">
        <v>353</v>
      </c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1:16" s="91" customFormat="1" ht="9.75" customHeight="1">
      <c r="A3" s="100"/>
      <c r="B3" s="100"/>
      <c r="C3" s="98"/>
      <c r="D3" s="98"/>
      <c r="P3" s="99"/>
    </row>
    <row r="4" spans="1:26" s="91" customFormat="1" ht="15.75" customHeight="1" thickBot="1">
      <c r="A4" s="147" t="s">
        <v>58</v>
      </c>
      <c r="B4" s="152"/>
      <c r="C4" s="153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4"/>
      <c r="P4" s="156"/>
      <c r="Q4" s="154"/>
      <c r="R4" s="154"/>
      <c r="S4" s="154"/>
      <c r="T4" s="154"/>
      <c r="U4" s="154"/>
      <c r="V4" s="154"/>
      <c r="W4" s="155"/>
      <c r="X4" s="155"/>
      <c r="Y4" s="155"/>
      <c r="Z4" s="145" t="s">
        <v>85</v>
      </c>
    </row>
    <row r="5" spans="1:26" s="98" customFormat="1" ht="24.75">
      <c r="A5" s="475" t="s">
        <v>105</v>
      </c>
      <c r="B5" s="476"/>
      <c r="C5" s="481" t="s">
        <v>179</v>
      </c>
      <c r="D5" s="482"/>
      <c r="E5" s="201" t="s">
        <v>7</v>
      </c>
      <c r="F5" s="161" t="s">
        <v>180</v>
      </c>
      <c r="G5" s="161" t="s">
        <v>181</v>
      </c>
      <c r="H5" s="161" t="s">
        <v>182</v>
      </c>
      <c r="I5" s="161" t="s">
        <v>183</v>
      </c>
      <c r="J5" s="161" t="s">
        <v>184</v>
      </c>
      <c r="K5" s="161" t="s">
        <v>185</v>
      </c>
      <c r="L5" s="161" t="s">
        <v>186</v>
      </c>
      <c r="M5" s="161" t="s">
        <v>187</v>
      </c>
      <c r="N5" s="161" t="s">
        <v>188</v>
      </c>
      <c r="O5" s="161" t="s">
        <v>189</v>
      </c>
      <c r="P5" s="162" t="s">
        <v>190</v>
      </c>
      <c r="Q5" s="161" t="s">
        <v>191</v>
      </c>
      <c r="R5" s="161" t="s">
        <v>192</v>
      </c>
      <c r="S5" s="161" t="s">
        <v>193</v>
      </c>
      <c r="T5" s="161" t="s">
        <v>194</v>
      </c>
      <c r="U5" s="161" t="s">
        <v>195</v>
      </c>
      <c r="V5" s="161" t="s">
        <v>196</v>
      </c>
      <c r="W5" s="161" t="s">
        <v>197</v>
      </c>
      <c r="X5" s="161" t="s">
        <v>198</v>
      </c>
      <c r="Y5" s="161" t="s">
        <v>199</v>
      </c>
      <c r="Z5" s="163" t="s">
        <v>139</v>
      </c>
    </row>
    <row r="6" spans="1:26" s="28" customFormat="1" ht="30.75" thickBot="1">
      <c r="A6" s="477"/>
      <c r="B6" s="478"/>
      <c r="C6" s="483"/>
      <c r="D6" s="484"/>
      <c r="E6" s="144" t="s">
        <v>60</v>
      </c>
      <c r="F6" s="142" t="s">
        <v>61</v>
      </c>
      <c r="G6" s="142" t="s">
        <v>62</v>
      </c>
      <c r="H6" s="142" t="s">
        <v>63</v>
      </c>
      <c r="I6" s="142" t="s">
        <v>64</v>
      </c>
      <c r="J6" s="142" t="s">
        <v>65</v>
      </c>
      <c r="K6" s="142" t="s">
        <v>66</v>
      </c>
      <c r="L6" s="142" t="s">
        <v>67</v>
      </c>
      <c r="M6" s="142" t="s">
        <v>68</v>
      </c>
      <c r="N6" s="142" t="s">
        <v>69</v>
      </c>
      <c r="O6" s="144" t="s">
        <v>70</v>
      </c>
      <c r="P6" s="142" t="s">
        <v>71</v>
      </c>
      <c r="Q6" s="142" t="s">
        <v>72</v>
      </c>
      <c r="R6" s="142" t="s">
        <v>73</v>
      </c>
      <c r="S6" s="142" t="s">
        <v>74</v>
      </c>
      <c r="T6" s="142" t="s">
        <v>75</v>
      </c>
      <c r="U6" s="142" t="s">
        <v>76</v>
      </c>
      <c r="V6" s="142" t="s">
        <v>77</v>
      </c>
      <c r="W6" s="142" t="s">
        <v>78</v>
      </c>
      <c r="X6" s="142" t="s">
        <v>79</v>
      </c>
      <c r="Y6" s="142" t="s">
        <v>80</v>
      </c>
      <c r="Z6" s="143" t="s">
        <v>81</v>
      </c>
    </row>
    <row r="7" spans="1:26" s="28" customFormat="1" ht="3" customHeight="1">
      <c r="A7" s="237"/>
      <c r="B7" s="238"/>
      <c r="C7" s="189"/>
      <c r="D7" s="18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26" customFormat="1" ht="18.75" customHeight="1">
      <c r="A8" s="237" t="s">
        <v>226</v>
      </c>
      <c r="B8" s="238" t="s">
        <v>227</v>
      </c>
      <c r="C8" s="236" t="s">
        <v>6</v>
      </c>
      <c r="D8" s="187" t="s">
        <v>106</v>
      </c>
      <c r="E8" s="19">
        <f aca="true" t="shared" si="0" ref="E8:Z8">SUM(E9:E10)</f>
        <v>9523</v>
      </c>
      <c r="F8" s="19">
        <f t="shared" si="0"/>
        <v>356</v>
      </c>
      <c r="G8" s="19">
        <f t="shared" si="0"/>
        <v>339</v>
      </c>
      <c r="H8" s="19">
        <f t="shared" si="0"/>
        <v>388</v>
      </c>
      <c r="I8" s="19">
        <f t="shared" si="0"/>
        <v>388</v>
      </c>
      <c r="J8" s="19">
        <f t="shared" si="0"/>
        <v>494</v>
      </c>
      <c r="K8" s="19">
        <f t="shared" si="0"/>
        <v>741</v>
      </c>
      <c r="L8" s="19">
        <f t="shared" si="0"/>
        <v>740</v>
      </c>
      <c r="M8" s="19">
        <f t="shared" si="0"/>
        <v>705</v>
      </c>
      <c r="N8" s="19">
        <f t="shared" si="0"/>
        <v>743</v>
      </c>
      <c r="O8" s="19">
        <f t="shared" si="0"/>
        <v>765</v>
      </c>
      <c r="P8" s="19">
        <f t="shared" si="0"/>
        <v>784</v>
      </c>
      <c r="Q8" s="19">
        <f t="shared" si="0"/>
        <v>732</v>
      </c>
      <c r="R8" s="19">
        <f t="shared" si="0"/>
        <v>525</v>
      </c>
      <c r="S8" s="19">
        <f t="shared" si="0"/>
        <v>471</v>
      </c>
      <c r="T8" s="19">
        <f t="shared" si="0"/>
        <v>476</v>
      </c>
      <c r="U8" s="19">
        <f t="shared" si="0"/>
        <v>409</v>
      </c>
      <c r="V8" s="19">
        <f t="shared" si="0"/>
        <v>302</v>
      </c>
      <c r="W8" s="19">
        <f t="shared" si="0"/>
        <v>122</v>
      </c>
      <c r="X8" s="19">
        <f t="shared" si="0"/>
        <v>39</v>
      </c>
      <c r="Y8" s="19">
        <f t="shared" si="0"/>
        <v>3</v>
      </c>
      <c r="Z8" s="19">
        <f t="shared" si="0"/>
        <v>1</v>
      </c>
    </row>
    <row r="9" spans="1:26" s="26" customFormat="1" ht="18.75" customHeight="1">
      <c r="A9" s="237"/>
      <c r="B9" s="238"/>
      <c r="C9" s="236" t="s">
        <v>2</v>
      </c>
      <c r="D9" s="187" t="s">
        <v>107</v>
      </c>
      <c r="E9" s="19">
        <f>SUM(F9:Z9)</f>
        <v>5273</v>
      </c>
      <c r="F9" s="19">
        <v>175</v>
      </c>
      <c r="G9" s="19">
        <v>178</v>
      </c>
      <c r="H9" s="19">
        <v>203</v>
      </c>
      <c r="I9" s="19">
        <v>200</v>
      </c>
      <c r="J9" s="19">
        <v>259</v>
      </c>
      <c r="K9" s="19">
        <v>392</v>
      </c>
      <c r="L9" s="19">
        <v>467</v>
      </c>
      <c r="M9" s="19">
        <v>454</v>
      </c>
      <c r="N9" s="19">
        <v>502</v>
      </c>
      <c r="O9" s="19">
        <v>488</v>
      </c>
      <c r="P9" s="32">
        <v>457</v>
      </c>
      <c r="Q9" s="19">
        <v>377</v>
      </c>
      <c r="R9" s="19">
        <v>259</v>
      </c>
      <c r="S9" s="19">
        <v>208</v>
      </c>
      <c r="T9" s="19">
        <v>221</v>
      </c>
      <c r="U9" s="19">
        <v>203</v>
      </c>
      <c r="V9" s="19">
        <v>147</v>
      </c>
      <c r="W9" s="19">
        <v>64</v>
      </c>
      <c r="X9" s="19">
        <v>18</v>
      </c>
      <c r="Y9" s="19">
        <v>0</v>
      </c>
      <c r="Z9" s="19">
        <v>1</v>
      </c>
    </row>
    <row r="10" spans="1:26" s="28" customFormat="1" ht="18.75" customHeight="1">
      <c r="A10" s="237"/>
      <c r="B10" s="238"/>
      <c r="C10" s="236" t="s">
        <v>3</v>
      </c>
      <c r="D10" s="188" t="s">
        <v>82</v>
      </c>
      <c r="E10" s="19">
        <f>SUM(F10:Z10)</f>
        <v>4250</v>
      </c>
      <c r="F10" s="19">
        <v>181</v>
      </c>
      <c r="G10" s="19">
        <v>161</v>
      </c>
      <c r="H10" s="19">
        <v>185</v>
      </c>
      <c r="I10" s="19">
        <v>188</v>
      </c>
      <c r="J10" s="19">
        <v>235</v>
      </c>
      <c r="K10" s="19">
        <v>349</v>
      </c>
      <c r="L10" s="19">
        <v>273</v>
      </c>
      <c r="M10" s="19">
        <v>251</v>
      </c>
      <c r="N10" s="19">
        <v>241</v>
      </c>
      <c r="O10" s="19">
        <v>277</v>
      </c>
      <c r="P10" s="32">
        <v>327</v>
      </c>
      <c r="Q10" s="19">
        <v>355</v>
      </c>
      <c r="R10" s="19">
        <v>266</v>
      </c>
      <c r="S10" s="19">
        <v>263</v>
      </c>
      <c r="T10" s="19">
        <v>255</v>
      </c>
      <c r="U10" s="19">
        <v>206</v>
      </c>
      <c r="V10" s="19">
        <v>155</v>
      </c>
      <c r="W10" s="19">
        <v>58</v>
      </c>
      <c r="X10" s="19">
        <v>21</v>
      </c>
      <c r="Y10" s="19">
        <v>3</v>
      </c>
      <c r="Z10" s="19">
        <v>0</v>
      </c>
    </row>
    <row r="11" spans="1:26" s="28" customFormat="1" ht="18.75" customHeight="1">
      <c r="A11" s="237" t="s">
        <v>264</v>
      </c>
      <c r="B11" s="238" t="s">
        <v>265</v>
      </c>
      <c r="C11" s="236" t="s">
        <v>6</v>
      </c>
      <c r="D11" s="187" t="s">
        <v>106</v>
      </c>
      <c r="E11" s="19">
        <f aca="true" t="shared" si="1" ref="E11:Z11">SUM(E12:E13)</f>
        <v>9329</v>
      </c>
      <c r="F11" s="19">
        <f t="shared" si="1"/>
        <v>313</v>
      </c>
      <c r="G11" s="19">
        <f t="shared" si="1"/>
        <v>326</v>
      </c>
      <c r="H11" s="19">
        <f t="shared" si="1"/>
        <v>380</v>
      </c>
      <c r="I11" s="19">
        <f t="shared" si="1"/>
        <v>398</v>
      </c>
      <c r="J11" s="19">
        <f t="shared" si="1"/>
        <v>442</v>
      </c>
      <c r="K11" s="19">
        <f t="shared" si="1"/>
        <v>677</v>
      </c>
      <c r="L11" s="19">
        <f t="shared" si="1"/>
        <v>733</v>
      </c>
      <c r="M11" s="19">
        <f t="shared" si="1"/>
        <v>701</v>
      </c>
      <c r="N11" s="19">
        <f t="shared" si="1"/>
        <v>692</v>
      </c>
      <c r="O11" s="19">
        <f t="shared" si="1"/>
        <v>796</v>
      </c>
      <c r="P11" s="19">
        <f t="shared" si="1"/>
        <v>768</v>
      </c>
      <c r="Q11" s="19">
        <f t="shared" si="1"/>
        <v>762</v>
      </c>
      <c r="R11" s="19">
        <f t="shared" si="1"/>
        <v>546</v>
      </c>
      <c r="S11" s="19">
        <f t="shared" si="1"/>
        <v>449</v>
      </c>
      <c r="T11" s="19">
        <f t="shared" si="1"/>
        <v>445</v>
      </c>
      <c r="U11" s="19">
        <f t="shared" si="1"/>
        <v>417</v>
      </c>
      <c r="V11" s="19">
        <f t="shared" si="1"/>
        <v>304</v>
      </c>
      <c r="W11" s="19">
        <f t="shared" si="1"/>
        <v>129</v>
      </c>
      <c r="X11" s="19">
        <f t="shared" si="1"/>
        <v>45</v>
      </c>
      <c r="Y11" s="19">
        <f t="shared" si="1"/>
        <v>5</v>
      </c>
      <c r="Z11" s="19">
        <f t="shared" si="1"/>
        <v>1</v>
      </c>
    </row>
    <row r="12" spans="1:26" s="28" customFormat="1" ht="18.75" customHeight="1">
      <c r="A12" s="237"/>
      <c r="B12" s="238"/>
      <c r="C12" s="236" t="s">
        <v>2</v>
      </c>
      <c r="D12" s="187" t="s">
        <v>107</v>
      </c>
      <c r="E12" s="19">
        <f>SUM(F12:Z12)</f>
        <v>5191</v>
      </c>
      <c r="F12" s="19">
        <v>145</v>
      </c>
      <c r="G12" s="19">
        <v>158</v>
      </c>
      <c r="H12" s="19">
        <v>207</v>
      </c>
      <c r="I12" s="19">
        <v>218</v>
      </c>
      <c r="J12" s="19">
        <v>222</v>
      </c>
      <c r="K12" s="19">
        <v>375</v>
      </c>
      <c r="L12" s="19">
        <v>448</v>
      </c>
      <c r="M12" s="19">
        <v>460</v>
      </c>
      <c r="N12" s="19">
        <v>467</v>
      </c>
      <c r="O12" s="19">
        <v>509</v>
      </c>
      <c r="P12" s="32">
        <v>458</v>
      </c>
      <c r="Q12" s="19">
        <v>408</v>
      </c>
      <c r="R12" s="19">
        <v>272</v>
      </c>
      <c r="S12" s="19">
        <v>204</v>
      </c>
      <c r="T12" s="19">
        <v>199</v>
      </c>
      <c r="U12" s="19">
        <v>199</v>
      </c>
      <c r="V12" s="19">
        <v>154</v>
      </c>
      <c r="W12" s="19">
        <v>62</v>
      </c>
      <c r="X12" s="19">
        <v>23</v>
      </c>
      <c r="Y12" s="19">
        <v>2</v>
      </c>
      <c r="Z12" s="19">
        <v>1</v>
      </c>
    </row>
    <row r="13" spans="1:26" s="28" customFormat="1" ht="18.75" customHeight="1">
      <c r="A13" s="237"/>
      <c r="B13" s="238"/>
      <c r="C13" s="236" t="s">
        <v>3</v>
      </c>
      <c r="D13" s="188" t="s">
        <v>82</v>
      </c>
      <c r="E13" s="19">
        <f>SUM(F13:Z13)</f>
        <v>4138</v>
      </c>
      <c r="F13" s="19">
        <v>168</v>
      </c>
      <c r="G13" s="19">
        <v>168</v>
      </c>
      <c r="H13" s="19">
        <v>173</v>
      </c>
      <c r="I13" s="19">
        <v>180</v>
      </c>
      <c r="J13" s="19">
        <v>220</v>
      </c>
      <c r="K13" s="19">
        <v>302</v>
      </c>
      <c r="L13" s="19">
        <v>285</v>
      </c>
      <c r="M13" s="19">
        <v>241</v>
      </c>
      <c r="N13" s="19">
        <v>225</v>
      </c>
      <c r="O13" s="19">
        <v>287</v>
      </c>
      <c r="P13" s="32">
        <v>310</v>
      </c>
      <c r="Q13" s="19">
        <v>354</v>
      </c>
      <c r="R13" s="19">
        <v>274</v>
      </c>
      <c r="S13" s="19">
        <v>245</v>
      </c>
      <c r="T13" s="19">
        <v>246</v>
      </c>
      <c r="U13" s="19">
        <v>218</v>
      </c>
      <c r="V13" s="19">
        <v>150</v>
      </c>
      <c r="W13" s="19">
        <v>67</v>
      </c>
      <c r="X13" s="19">
        <v>22</v>
      </c>
      <c r="Y13" s="19">
        <v>3</v>
      </c>
      <c r="Z13" s="19">
        <v>0</v>
      </c>
    </row>
    <row r="14" spans="1:26" s="28" customFormat="1" ht="18.75" customHeight="1">
      <c r="A14" s="237" t="s">
        <v>296</v>
      </c>
      <c r="B14" s="238" t="s">
        <v>297</v>
      </c>
      <c r="C14" s="236" t="s">
        <v>6</v>
      </c>
      <c r="D14" s="187" t="s">
        <v>106</v>
      </c>
      <c r="E14" s="19">
        <f aca="true" t="shared" si="2" ref="E14:Z14">SUM(E15:E16)</f>
        <v>9222</v>
      </c>
      <c r="F14" s="19">
        <f t="shared" si="2"/>
        <v>296</v>
      </c>
      <c r="G14" s="19">
        <f t="shared" si="2"/>
        <v>298</v>
      </c>
      <c r="H14" s="19">
        <f t="shared" si="2"/>
        <v>372</v>
      </c>
      <c r="I14" s="19">
        <f t="shared" si="2"/>
        <v>391</v>
      </c>
      <c r="J14" s="19">
        <f t="shared" si="2"/>
        <v>429</v>
      </c>
      <c r="K14" s="19">
        <f t="shared" si="2"/>
        <v>626</v>
      </c>
      <c r="L14" s="19">
        <f t="shared" si="2"/>
        <v>673</v>
      </c>
      <c r="M14" s="19">
        <f t="shared" si="2"/>
        <v>729</v>
      </c>
      <c r="N14" s="19">
        <f t="shared" si="2"/>
        <v>691</v>
      </c>
      <c r="O14" s="19">
        <f t="shared" si="2"/>
        <v>775</v>
      </c>
      <c r="P14" s="19">
        <f t="shared" si="2"/>
        <v>767</v>
      </c>
      <c r="Q14" s="19">
        <f t="shared" si="2"/>
        <v>756</v>
      </c>
      <c r="R14" s="19">
        <f t="shared" si="2"/>
        <v>622</v>
      </c>
      <c r="S14" s="19">
        <f t="shared" si="2"/>
        <v>446</v>
      </c>
      <c r="T14" s="19">
        <f t="shared" si="2"/>
        <v>456</v>
      </c>
      <c r="U14" s="19">
        <f t="shared" si="2"/>
        <v>396</v>
      </c>
      <c r="V14" s="19">
        <f t="shared" si="2"/>
        <v>300</v>
      </c>
      <c r="W14" s="19">
        <f t="shared" si="2"/>
        <v>143</v>
      </c>
      <c r="X14" s="19">
        <f t="shared" si="2"/>
        <v>43</v>
      </c>
      <c r="Y14" s="19">
        <f t="shared" si="2"/>
        <v>12</v>
      </c>
      <c r="Z14" s="19">
        <f t="shared" si="2"/>
        <v>1</v>
      </c>
    </row>
    <row r="15" spans="1:26" s="28" customFormat="1" ht="18.75" customHeight="1">
      <c r="A15" s="237"/>
      <c r="B15" s="238"/>
      <c r="C15" s="236" t="s">
        <v>2</v>
      </c>
      <c r="D15" s="187" t="s">
        <v>107</v>
      </c>
      <c r="E15" s="19">
        <f>SUM(F15:Z15)</f>
        <v>5139</v>
      </c>
      <c r="F15" s="19">
        <v>152</v>
      </c>
      <c r="G15" s="19">
        <v>138</v>
      </c>
      <c r="H15" s="19">
        <v>196</v>
      </c>
      <c r="I15" s="19">
        <v>214</v>
      </c>
      <c r="J15" s="19">
        <v>226</v>
      </c>
      <c r="K15" s="19">
        <v>350</v>
      </c>
      <c r="L15" s="19">
        <v>405</v>
      </c>
      <c r="M15" s="19">
        <v>479</v>
      </c>
      <c r="N15" s="19">
        <v>451</v>
      </c>
      <c r="O15" s="19">
        <v>503</v>
      </c>
      <c r="P15" s="32">
        <v>466</v>
      </c>
      <c r="Q15" s="19">
        <v>413</v>
      </c>
      <c r="R15" s="19">
        <v>306</v>
      </c>
      <c r="S15" s="19">
        <v>212</v>
      </c>
      <c r="T15" s="19">
        <v>195</v>
      </c>
      <c r="U15" s="19">
        <v>185</v>
      </c>
      <c r="V15" s="19">
        <v>149</v>
      </c>
      <c r="W15" s="19">
        <v>68</v>
      </c>
      <c r="X15" s="19">
        <v>26</v>
      </c>
      <c r="Y15" s="19">
        <v>4</v>
      </c>
      <c r="Z15" s="19">
        <v>1</v>
      </c>
    </row>
    <row r="16" spans="1:26" s="28" customFormat="1" ht="18.75" customHeight="1">
      <c r="A16" s="237"/>
      <c r="B16" s="238"/>
      <c r="C16" s="236" t="s">
        <v>3</v>
      </c>
      <c r="D16" s="188" t="s">
        <v>82</v>
      </c>
      <c r="E16" s="19">
        <f>SUM(F16:Z16)</f>
        <v>4083</v>
      </c>
      <c r="F16" s="19">
        <v>144</v>
      </c>
      <c r="G16" s="19">
        <v>160</v>
      </c>
      <c r="H16" s="19">
        <v>176</v>
      </c>
      <c r="I16" s="19">
        <v>177</v>
      </c>
      <c r="J16" s="19">
        <v>203</v>
      </c>
      <c r="K16" s="19">
        <v>276</v>
      </c>
      <c r="L16" s="19">
        <v>268</v>
      </c>
      <c r="M16" s="19">
        <v>250</v>
      </c>
      <c r="N16" s="19">
        <v>240</v>
      </c>
      <c r="O16" s="19">
        <v>272</v>
      </c>
      <c r="P16" s="32">
        <v>301</v>
      </c>
      <c r="Q16" s="19">
        <v>343</v>
      </c>
      <c r="R16" s="19">
        <v>316</v>
      </c>
      <c r="S16" s="19">
        <v>234</v>
      </c>
      <c r="T16" s="19">
        <v>261</v>
      </c>
      <c r="U16" s="19">
        <v>211</v>
      </c>
      <c r="V16" s="19">
        <v>151</v>
      </c>
      <c r="W16" s="19">
        <v>75</v>
      </c>
      <c r="X16" s="19">
        <v>17</v>
      </c>
      <c r="Y16" s="19">
        <v>8</v>
      </c>
      <c r="Z16" s="19"/>
    </row>
    <row r="17" spans="1:26" s="28" customFormat="1" ht="18.75" customHeight="1">
      <c r="A17" s="237" t="s">
        <v>308</v>
      </c>
      <c r="B17" s="238" t="s">
        <v>309</v>
      </c>
      <c r="C17" s="236" t="s">
        <v>6</v>
      </c>
      <c r="D17" s="187" t="s">
        <v>106</v>
      </c>
      <c r="E17" s="19">
        <f aca="true" t="shared" si="3" ref="E17:Z17">SUM(E18:E19)</f>
        <v>9108</v>
      </c>
      <c r="F17" s="19">
        <f t="shared" si="3"/>
        <v>290</v>
      </c>
      <c r="G17" s="19">
        <f t="shared" si="3"/>
        <v>275</v>
      </c>
      <c r="H17" s="19">
        <f t="shared" si="3"/>
        <v>344</v>
      </c>
      <c r="I17" s="19">
        <f t="shared" si="3"/>
        <v>413</v>
      </c>
      <c r="J17" s="19">
        <f t="shared" si="3"/>
        <v>417</v>
      </c>
      <c r="K17" s="19">
        <f t="shared" si="3"/>
        <v>546</v>
      </c>
      <c r="L17" s="19">
        <f t="shared" si="3"/>
        <v>665</v>
      </c>
      <c r="M17" s="19">
        <f t="shared" si="3"/>
        <v>702</v>
      </c>
      <c r="N17" s="19">
        <f t="shared" si="3"/>
        <v>717</v>
      </c>
      <c r="O17" s="19">
        <f t="shared" si="3"/>
        <v>752</v>
      </c>
      <c r="P17" s="19">
        <f t="shared" si="3"/>
        <v>792</v>
      </c>
      <c r="Q17" s="19">
        <f t="shared" si="3"/>
        <v>753</v>
      </c>
      <c r="R17" s="19">
        <f t="shared" si="3"/>
        <v>645</v>
      </c>
      <c r="S17" s="19">
        <f t="shared" si="3"/>
        <v>444</v>
      </c>
      <c r="T17" s="19">
        <f t="shared" si="3"/>
        <v>445</v>
      </c>
      <c r="U17" s="19">
        <f t="shared" si="3"/>
        <v>405</v>
      </c>
      <c r="V17" s="19">
        <f t="shared" si="3"/>
        <v>295</v>
      </c>
      <c r="W17" s="19">
        <f t="shared" si="3"/>
        <v>150</v>
      </c>
      <c r="X17" s="19">
        <f t="shared" si="3"/>
        <v>42</v>
      </c>
      <c r="Y17" s="19">
        <f t="shared" si="3"/>
        <v>14</v>
      </c>
      <c r="Z17" s="19">
        <f t="shared" si="3"/>
        <v>2</v>
      </c>
    </row>
    <row r="18" spans="1:26" s="28" customFormat="1" ht="18.75" customHeight="1">
      <c r="A18" s="237"/>
      <c r="B18" s="238"/>
      <c r="C18" s="236" t="s">
        <v>2</v>
      </c>
      <c r="D18" s="187" t="s">
        <v>107</v>
      </c>
      <c r="E18" s="19">
        <f>SUM(F18:Z18)</f>
        <v>5051</v>
      </c>
      <c r="F18" s="19">
        <v>149</v>
      </c>
      <c r="G18" s="19">
        <v>124</v>
      </c>
      <c r="H18" s="19">
        <v>176</v>
      </c>
      <c r="I18" s="19">
        <v>228</v>
      </c>
      <c r="J18" s="19">
        <v>209</v>
      </c>
      <c r="K18" s="19">
        <v>319</v>
      </c>
      <c r="L18" s="19">
        <v>393</v>
      </c>
      <c r="M18" s="19">
        <v>451</v>
      </c>
      <c r="N18" s="19">
        <v>457</v>
      </c>
      <c r="O18" s="19">
        <v>498</v>
      </c>
      <c r="P18" s="32">
        <v>478</v>
      </c>
      <c r="Q18" s="19">
        <v>415</v>
      </c>
      <c r="R18" s="19">
        <v>329</v>
      </c>
      <c r="S18" s="19">
        <v>196</v>
      </c>
      <c r="T18" s="19">
        <v>198</v>
      </c>
      <c r="U18" s="19">
        <v>182</v>
      </c>
      <c r="V18" s="19">
        <v>146</v>
      </c>
      <c r="W18" s="19">
        <v>72</v>
      </c>
      <c r="X18" s="19">
        <v>23</v>
      </c>
      <c r="Y18" s="19">
        <v>7</v>
      </c>
      <c r="Z18" s="19">
        <v>1</v>
      </c>
    </row>
    <row r="19" spans="1:26" s="28" customFormat="1" ht="18.75" customHeight="1">
      <c r="A19" s="237"/>
      <c r="B19" s="238"/>
      <c r="C19" s="236" t="s">
        <v>3</v>
      </c>
      <c r="D19" s="188" t="s">
        <v>82</v>
      </c>
      <c r="E19" s="19">
        <f>SUM(F19:Z19)</f>
        <v>4057</v>
      </c>
      <c r="F19" s="19">
        <v>141</v>
      </c>
      <c r="G19" s="19">
        <v>151</v>
      </c>
      <c r="H19" s="19">
        <v>168</v>
      </c>
      <c r="I19" s="19">
        <v>185</v>
      </c>
      <c r="J19" s="19">
        <v>208</v>
      </c>
      <c r="K19" s="19">
        <v>227</v>
      </c>
      <c r="L19" s="19">
        <v>272</v>
      </c>
      <c r="M19" s="19">
        <v>251</v>
      </c>
      <c r="N19" s="19">
        <v>260</v>
      </c>
      <c r="O19" s="19">
        <v>254</v>
      </c>
      <c r="P19" s="32">
        <v>314</v>
      </c>
      <c r="Q19" s="19">
        <v>338</v>
      </c>
      <c r="R19" s="19">
        <v>316</v>
      </c>
      <c r="S19" s="19">
        <v>248</v>
      </c>
      <c r="T19" s="19">
        <v>247</v>
      </c>
      <c r="U19" s="19">
        <v>223</v>
      </c>
      <c r="V19" s="19">
        <v>149</v>
      </c>
      <c r="W19" s="19">
        <v>78</v>
      </c>
      <c r="X19" s="19">
        <v>19</v>
      </c>
      <c r="Y19" s="19">
        <v>7</v>
      </c>
      <c r="Z19" s="19">
        <v>1</v>
      </c>
    </row>
    <row r="20" spans="1:26" s="28" customFormat="1" ht="18.75" customHeight="1">
      <c r="A20" s="237" t="s">
        <v>324</v>
      </c>
      <c r="B20" s="238" t="s">
        <v>325</v>
      </c>
      <c r="C20" s="236" t="s">
        <v>6</v>
      </c>
      <c r="D20" s="187" t="s">
        <v>106</v>
      </c>
      <c r="E20" s="19">
        <f aca="true" t="shared" si="4" ref="E20:Z20">SUM(E21:E22)</f>
        <v>8992</v>
      </c>
      <c r="F20" s="19">
        <f t="shared" si="4"/>
        <v>269</v>
      </c>
      <c r="G20" s="19">
        <f t="shared" si="4"/>
        <v>249</v>
      </c>
      <c r="H20" s="19">
        <f t="shared" si="4"/>
        <v>319</v>
      </c>
      <c r="I20" s="19">
        <f t="shared" si="4"/>
        <v>416</v>
      </c>
      <c r="J20" s="19">
        <f t="shared" si="4"/>
        <v>404</v>
      </c>
      <c r="K20" s="19">
        <f t="shared" si="4"/>
        <v>491</v>
      </c>
      <c r="L20" s="19">
        <f t="shared" si="4"/>
        <v>657</v>
      </c>
      <c r="M20" s="19">
        <f t="shared" si="4"/>
        <v>700</v>
      </c>
      <c r="N20" s="19">
        <f t="shared" si="4"/>
        <v>712</v>
      </c>
      <c r="O20" s="19">
        <f t="shared" si="4"/>
        <v>763</v>
      </c>
      <c r="P20" s="19">
        <f t="shared" si="4"/>
        <v>797</v>
      </c>
      <c r="Q20" s="19">
        <f t="shared" si="4"/>
        <v>735</v>
      </c>
      <c r="R20" s="19">
        <f t="shared" si="4"/>
        <v>678</v>
      </c>
      <c r="S20" s="19">
        <f t="shared" si="4"/>
        <v>457</v>
      </c>
      <c r="T20" s="19">
        <f t="shared" si="4"/>
        <v>427</v>
      </c>
      <c r="U20" s="19">
        <f t="shared" si="4"/>
        <v>404</v>
      </c>
      <c r="V20" s="19">
        <f t="shared" si="4"/>
        <v>294</v>
      </c>
      <c r="W20" s="19">
        <f t="shared" si="4"/>
        <v>162</v>
      </c>
      <c r="X20" s="19">
        <f t="shared" si="4"/>
        <v>47</v>
      </c>
      <c r="Y20" s="19">
        <f t="shared" si="4"/>
        <v>9</v>
      </c>
      <c r="Z20" s="19">
        <f t="shared" si="4"/>
        <v>2</v>
      </c>
    </row>
    <row r="21" spans="1:26" s="28" customFormat="1" ht="18.75" customHeight="1">
      <c r="A21" s="237"/>
      <c r="B21" s="238"/>
      <c r="C21" s="236" t="s">
        <v>2</v>
      </c>
      <c r="D21" s="187" t="s">
        <v>107</v>
      </c>
      <c r="E21" s="19">
        <f>SUM(F21:Z21)</f>
        <v>4991</v>
      </c>
      <c r="F21" s="19">
        <v>136</v>
      </c>
      <c r="G21" s="19">
        <v>123</v>
      </c>
      <c r="H21" s="19">
        <v>178</v>
      </c>
      <c r="I21" s="19">
        <v>220</v>
      </c>
      <c r="J21" s="19">
        <v>201</v>
      </c>
      <c r="K21" s="19">
        <v>284</v>
      </c>
      <c r="L21" s="19">
        <v>385</v>
      </c>
      <c r="M21" s="19">
        <v>451</v>
      </c>
      <c r="N21" s="19">
        <v>440</v>
      </c>
      <c r="O21" s="19">
        <v>502</v>
      </c>
      <c r="P21" s="32">
        <v>495</v>
      </c>
      <c r="Q21" s="19">
        <v>406</v>
      </c>
      <c r="R21" s="19">
        <v>347</v>
      </c>
      <c r="S21" s="19">
        <v>202</v>
      </c>
      <c r="T21" s="19">
        <v>190</v>
      </c>
      <c r="U21" s="19">
        <v>179</v>
      </c>
      <c r="V21" s="19">
        <v>144</v>
      </c>
      <c r="W21" s="19">
        <v>76</v>
      </c>
      <c r="X21" s="19">
        <v>27</v>
      </c>
      <c r="Y21" s="19">
        <v>4</v>
      </c>
      <c r="Z21" s="19">
        <v>1</v>
      </c>
    </row>
    <row r="22" spans="1:26" s="28" customFormat="1" ht="18.75" customHeight="1">
      <c r="A22" s="237"/>
      <c r="B22" s="238"/>
      <c r="C22" s="236" t="s">
        <v>3</v>
      </c>
      <c r="D22" s="188" t="s">
        <v>82</v>
      </c>
      <c r="E22" s="19">
        <f>SUM(F22:Z22)</f>
        <v>4001</v>
      </c>
      <c r="F22" s="19">
        <v>133</v>
      </c>
      <c r="G22" s="19">
        <v>126</v>
      </c>
      <c r="H22" s="19">
        <v>141</v>
      </c>
      <c r="I22" s="19">
        <v>196</v>
      </c>
      <c r="J22" s="19">
        <v>203</v>
      </c>
      <c r="K22" s="19">
        <v>207</v>
      </c>
      <c r="L22" s="19">
        <v>272</v>
      </c>
      <c r="M22" s="19">
        <v>249</v>
      </c>
      <c r="N22" s="19">
        <v>272</v>
      </c>
      <c r="O22" s="19">
        <v>261</v>
      </c>
      <c r="P22" s="32">
        <v>302</v>
      </c>
      <c r="Q22" s="19">
        <v>329</v>
      </c>
      <c r="R22" s="19">
        <v>331</v>
      </c>
      <c r="S22" s="19">
        <v>255</v>
      </c>
      <c r="T22" s="19">
        <v>237</v>
      </c>
      <c r="U22" s="19">
        <v>225</v>
      </c>
      <c r="V22" s="19">
        <v>150</v>
      </c>
      <c r="W22" s="19">
        <v>86</v>
      </c>
      <c r="X22" s="19">
        <v>20</v>
      </c>
      <c r="Y22" s="19">
        <v>5</v>
      </c>
      <c r="Z22" s="19">
        <v>1</v>
      </c>
    </row>
    <row r="23" spans="1:26" s="28" customFormat="1" ht="18.75" customHeight="1">
      <c r="A23" s="237" t="s">
        <v>364</v>
      </c>
      <c r="B23" s="238" t="s">
        <v>366</v>
      </c>
      <c r="C23" s="236" t="s">
        <v>6</v>
      </c>
      <c r="D23" s="187" t="s">
        <v>140</v>
      </c>
      <c r="E23" s="19">
        <f aca="true" t="shared" si="5" ref="E23:Z23">SUM(E24:E25)</f>
        <v>9000</v>
      </c>
      <c r="F23" s="19">
        <f t="shared" si="5"/>
        <v>260</v>
      </c>
      <c r="G23" s="19">
        <f t="shared" si="5"/>
        <v>244</v>
      </c>
      <c r="H23" s="19">
        <f t="shared" si="5"/>
        <v>300</v>
      </c>
      <c r="I23" s="19">
        <f t="shared" si="5"/>
        <v>420</v>
      </c>
      <c r="J23" s="19">
        <f t="shared" si="5"/>
        <v>398</v>
      </c>
      <c r="K23" s="19">
        <f t="shared" si="5"/>
        <v>468</v>
      </c>
      <c r="L23" s="19">
        <f t="shared" si="5"/>
        <v>674</v>
      </c>
      <c r="M23" s="19">
        <f t="shared" si="5"/>
        <v>689</v>
      </c>
      <c r="N23" s="19">
        <f t="shared" si="5"/>
        <v>702</v>
      </c>
      <c r="O23" s="19">
        <f t="shared" si="5"/>
        <v>774</v>
      </c>
      <c r="P23" s="19">
        <f t="shared" si="5"/>
        <v>793</v>
      </c>
      <c r="Q23" s="19">
        <f t="shared" si="5"/>
        <v>762</v>
      </c>
      <c r="R23" s="19">
        <f t="shared" si="5"/>
        <v>702</v>
      </c>
      <c r="S23" s="19">
        <f t="shared" si="5"/>
        <v>481</v>
      </c>
      <c r="T23" s="19">
        <f t="shared" si="5"/>
        <v>409</v>
      </c>
      <c r="U23" s="19">
        <f t="shared" si="5"/>
        <v>381</v>
      </c>
      <c r="V23" s="19">
        <f t="shared" si="5"/>
        <v>304</v>
      </c>
      <c r="W23" s="19">
        <f t="shared" si="5"/>
        <v>177</v>
      </c>
      <c r="X23" s="19">
        <f t="shared" si="5"/>
        <v>54</v>
      </c>
      <c r="Y23" s="19">
        <f t="shared" si="5"/>
        <v>8</v>
      </c>
      <c r="Z23" s="19">
        <f t="shared" si="5"/>
        <v>0</v>
      </c>
    </row>
    <row r="24" spans="1:26" s="28" customFormat="1" ht="18.75" customHeight="1">
      <c r="A24" s="237"/>
      <c r="B24" s="238"/>
      <c r="C24" s="236" t="s">
        <v>2</v>
      </c>
      <c r="D24" s="187" t="s">
        <v>141</v>
      </c>
      <c r="E24" s="19">
        <f>SUM(F24:Z24)</f>
        <v>4964</v>
      </c>
      <c r="F24" s="19">
        <v>133</v>
      </c>
      <c r="G24" s="19">
        <v>127</v>
      </c>
      <c r="H24" s="19">
        <v>163</v>
      </c>
      <c r="I24" s="19">
        <v>213</v>
      </c>
      <c r="J24" s="19">
        <v>206</v>
      </c>
      <c r="K24" s="19">
        <v>252</v>
      </c>
      <c r="L24" s="19">
        <v>378</v>
      </c>
      <c r="M24" s="19">
        <v>444</v>
      </c>
      <c r="N24" s="19">
        <v>432</v>
      </c>
      <c r="O24" s="19">
        <v>516</v>
      </c>
      <c r="P24" s="32">
        <v>498</v>
      </c>
      <c r="Q24" s="19">
        <v>428</v>
      </c>
      <c r="R24" s="19">
        <v>357</v>
      </c>
      <c r="S24" s="19">
        <v>223</v>
      </c>
      <c r="T24" s="19">
        <v>170</v>
      </c>
      <c r="U24" s="19">
        <v>166</v>
      </c>
      <c r="V24" s="19">
        <v>141</v>
      </c>
      <c r="W24" s="19">
        <v>85</v>
      </c>
      <c r="X24" s="19">
        <v>29</v>
      </c>
      <c r="Y24" s="19">
        <v>3</v>
      </c>
      <c r="Z24" s="19">
        <v>0</v>
      </c>
    </row>
    <row r="25" spans="1:26" s="28" customFormat="1" ht="18.75" customHeight="1">
      <c r="A25" s="237"/>
      <c r="B25" s="238"/>
      <c r="C25" s="236" t="s">
        <v>3</v>
      </c>
      <c r="D25" s="188" t="s">
        <v>142</v>
      </c>
      <c r="E25" s="19">
        <f>SUM(F25:Z25)</f>
        <v>4036</v>
      </c>
      <c r="F25" s="19">
        <v>127</v>
      </c>
      <c r="G25" s="19">
        <v>117</v>
      </c>
      <c r="H25" s="19">
        <v>137</v>
      </c>
      <c r="I25" s="19">
        <v>207</v>
      </c>
      <c r="J25" s="19">
        <v>192</v>
      </c>
      <c r="K25" s="19">
        <v>216</v>
      </c>
      <c r="L25" s="19">
        <v>296</v>
      </c>
      <c r="M25" s="19">
        <v>245</v>
      </c>
      <c r="N25" s="19">
        <v>270</v>
      </c>
      <c r="O25" s="19">
        <v>258</v>
      </c>
      <c r="P25" s="32">
        <v>295</v>
      </c>
      <c r="Q25" s="19">
        <v>334</v>
      </c>
      <c r="R25" s="19">
        <v>345</v>
      </c>
      <c r="S25" s="19">
        <v>258</v>
      </c>
      <c r="T25" s="19">
        <v>239</v>
      </c>
      <c r="U25" s="19">
        <v>215</v>
      </c>
      <c r="V25" s="19">
        <v>163</v>
      </c>
      <c r="W25" s="19">
        <v>92</v>
      </c>
      <c r="X25" s="19">
        <v>25</v>
      </c>
      <c r="Y25" s="19">
        <v>5</v>
      </c>
      <c r="Z25" s="19">
        <v>0</v>
      </c>
    </row>
    <row r="26" spans="1:26" s="28" customFormat="1" ht="18.75" customHeight="1">
      <c r="A26" s="237" t="s">
        <v>380</v>
      </c>
      <c r="B26" s="238" t="s">
        <v>381</v>
      </c>
      <c r="C26" s="236" t="s">
        <v>6</v>
      </c>
      <c r="D26" s="187" t="s">
        <v>106</v>
      </c>
      <c r="E26" s="19">
        <f aca="true" t="shared" si="6" ref="E26:Z26">SUM(E27:E28)</f>
        <v>8847</v>
      </c>
      <c r="F26" s="19">
        <f t="shared" si="6"/>
        <v>258</v>
      </c>
      <c r="G26" s="19">
        <f t="shared" si="6"/>
        <v>224</v>
      </c>
      <c r="H26" s="19">
        <f t="shared" si="6"/>
        <v>291</v>
      </c>
      <c r="I26" s="19">
        <f t="shared" si="6"/>
        <v>388</v>
      </c>
      <c r="J26" s="19">
        <f t="shared" si="6"/>
        <v>408</v>
      </c>
      <c r="K26" s="19">
        <f t="shared" si="6"/>
        <v>442</v>
      </c>
      <c r="L26" s="19">
        <f t="shared" si="6"/>
        <v>621</v>
      </c>
      <c r="M26" s="19">
        <f t="shared" si="6"/>
        <v>683</v>
      </c>
      <c r="N26" s="19">
        <f t="shared" si="6"/>
        <v>685</v>
      </c>
      <c r="O26" s="19">
        <f t="shared" si="6"/>
        <v>733</v>
      </c>
      <c r="P26" s="19">
        <f t="shared" si="6"/>
        <v>806</v>
      </c>
      <c r="Q26" s="19">
        <f t="shared" si="6"/>
        <v>757</v>
      </c>
      <c r="R26" s="19">
        <f t="shared" si="6"/>
        <v>728</v>
      </c>
      <c r="S26" s="19">
        <f t="shared" si="6"/>
        <v>505</v>
      </c>
      <c r="T26" s="19">
        <f t="shared" si="6"/>
        <v>396</v>
      </c>
      <c r="U26" s="19">
        <f t="shared" si="6"/>
        <v>363</v>
      </c>
      <c r="V26" s="19">
        <f t="shared" si="6"/>
        <v>296</v>
      </c>
      <c r="W26" s="19">
        <f t="shared" si="6"/>
        <v>190</v>
      </c>
      <c r="X26" s="19">
        <f t="shared" si="6"/>
        <v>62</v>
      </c>
      <c r="Y26" s="19">
        <f t="shared" si="6"/>
        <v>11</v>
      </c>
      <c r="Z26" s="19">
        <f t="shared" si="6"/>
        <v>0</v>
      </c>
    </row>
    <row r="27" spans="1:26" s="28" customFormat="1" ht="18.75" customHeight="1">
      <c r="A27" s="237"/>
      <c r="B27" s="238"/>
      <c r="C27" s="236" t="s">
        <v>2</v>
      </c>
      <c r="D27" s="187" t="s">
        <v>107</v>
      </c>
      <c r="E27" s="19">
        <f>SUM(F27:Z27)</f>
        <v>4867</v>
      </c>
      <c r="F27" s="19">
        <v>136</v>
      </c>
      <c r="G27" s="19">
        <v>111</v>
      </c>
      <c r="H27" s="19">
        <v>144</v>
      </c>
      <c r="I27" s="19">
        <v>208</v>
      </c>
      <c r="J27" s="19">
        <v>213</v>
      </c>
      <c r="K27" s="19">
        <v>234</v>
      </c>
      <c r="L27" s="19">
        <v>351</v>
      </c>
      <c r="M27" s="19">
        <v>424</v>
      </c>
      <c r="N27" s="19">
        <v>436</v>
      </c>
      <c r="O27" s="19">
        <v>482</v>
      </c>
      <c r="P27" s="32">
        <v>498</v>
      </c>
      <c r="Q27" s="19">
        <v>438</v>
      </c>
      <c r="R27" s="19">
        <v>376</v>
      </c>
      <c r="S27" s="19">
        <v>240</v>
      </c>
      <c r="T27" s="19">
        <v>163</v>
      </c>
      <c r="U27" s="19">
        <v>152</v>
      </c>
      <c r="V27" s="19">
        <v>131</v>
      </c>
      <c r="W27" s="19">
        <v>95</v>
      </c>
      <c r="X27" s="19">
        <v>29</v>
      </c>
      <c r="Y27" s="19">
        <v>6</v>
      </c>
      <c r="Z27" s="19">
        <v>0</v>
      </c>
    </row>
    <row r="28" spans="1:26" s="28" customFormat="1" ht="18.75" customHeight="1">
      <c r="A28" s="237"/>
      <c r="B28" s="238"/>
      <c r="C28" s="236" t="s">
        <v>3</v>
      </c>
      <c r="D28" s="188" t="s">
        <v>82</v>
      </c>
      <c r="E28" s="19">
        <f>SUM(F28:Z28)</f>
        <v>3980</v>
      </c>
      <c r="F28" s="19">
        <v>122</v>
      </c>
      <c r="G28" s="19">
        <v>113</v>
      </c>
      <c r="H28" s="19">
        <v>147</v>
      </c>
      <c r="I28" s="19">
        <v>180</v>
      </c>
      <c r="J28" s="19">
        <v>195</v>
      </c>
      <c r="K28" s="19">
        <v>208</v>
      </c>
      <c r="L28" s="19">
        <v>270</v>
      </c>
      <c r="M28" s="19">
        <v>259</v>
      </c>
      <c r="N28" s="19">
        <v>249</v>
      </c>
      <c r="O28" s="19">
        <v>251</v>
      </c>
      <c r="P28" s="32">
        <v>308</v>
      </c>
      <c r="Q28" s="19">
        <v>319</v>
      </c>
      <c r="R28" s="19">
        <v>352</v>
      </c>
      <c r="S28" s="19">
        <v>265</v>
      </c>
      <c r="T28" s="19">
        <v>233</v>
      </c>
      <c r="U28" s="19">
        <v>211</v>
      </c>
      <c r="V28" s="19">
        <v>165</v>
      </c>
      <c r="W28" s="19">
        <v>95</v>
      </c>
      <c r="X28" s="19">
        <v>33</v>
      </c>
      <c r="Y28" s="19">
        <v>5</v>
      </c>
      <c r="Z28" s="19">
        <v>0</v>
      </c>
    </row>
    <row r="29" spans="1:26" s="28" customFormat="1" ht="18.75" customHeight="1">
      <c r="A29" s="237" t="s">
        <v>411</v>
      </c>
      <c r="B29" s="238" t="s">
        <v>412</v>
      </c>
      <c r="C29" s="236" t="s">
        <v>6</v>
      </c>
      <c r="D29" s="187" t="s">
        <v>106</v>
      </c>
      <c r="E29" s="19">
        <f aca="true" t="shared" si="7" ref="E29:Z29">SUM(E30:E31)</f>
        <v>8686</v>
      </c>
      <c r="F29" s="19">
        <f t="shared" si="7"/>
        <v>228</v>
      </c>
      <c r="G29" s="19">
        <f t="shared" si="7"/>
        <v>221</v>
      </c>
      <c r="H29" s="19">
        <f t="shared" si="7"/>
        <v>288</v>
      </c>
      <c r="I29" s="19">
        <f t="shared" si="7"/>
        <v>369</v>
      </c>
      <c r="J29" s="19">
        <f t="shared" si="7"/>
        <v>405</v>
      </c>
      <c r="K29" s="19">
        <f t="shared" si="7"/>
        <v>418</v>
      </c>
      <c r="L29" s="19">
        <f t="shared" si="7"/>
        <v>566</v>
      </c>
      <c r="M29" s="19">
        <f t="shared" si="7"/>
        <v>651</v>
      </c>
      <c r="N29" s="19">
        <f t="shared" si="7"/>
        <v>707</v>
      </c>
      <c r="O29" s="19">
        <f t="shared" si="7"/>
        <v>725</v>
      </c>
      <c r="P29" s="19">
        <f t="shared" si="7"/>
        <v>783</v>
      </c>
      <c r="Q29" s="19">
        <f t="shared" si="7"/>
        <v>749</v>
      </c>
      <c r="R29" s="19">
        <f t="shared" si="7"/>
        <v>720</v>
      </c>
      <c r="S29" s="19">
        <f t="shared" si="7"/>
        <v>554</v>
      </c>
      <c r="T29" s="19">
        <f t="shared" si="7"/>
        <v>388</v>
      </c>
      <c r="U29" s="19">
        <f t="shared" si="7"/>
        <v>360</v>
      </c>
      <c r="V29" s="19">
        <f t="shared" si="7"/>
        <v>282</v>
      </c>
      <c r="W29" s="19">
        <f t="shared" si="7"/>
        <v>192</v>
      </c>
      <c r="X29" s="19">
        <f t="shared" si="7"/>
        <v>70</v>
      </c>
      <c r="Y29" s="19">
        <f t="shared" si="7"/>
        <v>9</v>
      </c>
      <c r="Z29" s="19">
        <f t="shared" si="7"/>
        <v>1</v>
      </c>
    </row>
    <row r="30" spans="1:26" s="28" customFormat="1" ht="18.75" customHeight="1">
      <c r="A30" s="237"/>
      <c r="B30" s="238"/>
      <c r="C30" s="236" t="s">
        <v>2</v>
      </c>
      <c r="D30" s="187" t="s">
        <v>107</v>
      </c>
      <c r="E30" s="19">
        <f>SUM(F30:Z30)</f>
        <v>4799</v>
      </c>
      <c r="F30" s="19">
        <v>125</v>
      </c>
      <c r="G30" s="19">
        <v>112</v>
      </c>
      <c r="H30" s="19">
        <v>139</v>
      </c>
      <c r="I30" s="19">
        <v>195</v>
      </c>
      <c r="J30" s="19">
        <v>215</v>
      </c>
      <c r="K30" s="19">
        <v>228</v>
      </c>
      <c r="L30" s="19">
        <v>321</v>
      </c>
      <c r="M30" s="19">
        <v>391</v>
      </c>
      <c r="N30" s="19">
        <v>460</v>
      </c>
      <c r="O30" s="19">
        <v>463</v>
      </c>
      <c r="P30" s="32">
        <v>497</v>
      </c>
      <c r="Q30" s="19">
        <v>443</v>
      </c>
      <c r="R30" s="19">
        <v>386</v>
      </c>
      <c r="S30" s="19">
        <v>258</v>
      </c>
      <c r="T30" s="19">
        <v>170</v>
      </c>
      <c r="U30" s="19">
        <v>143</v>
      </c>
      <c r="V30" s="19">
        <v>126</v>
      </c>
      <c r="W30" s="19">
        <v>89</v>
      </c>
      <c r="X30" s="19">
        <v>33</v>
      </c>
      <c r="Y30" s="19">
        <v>5</v>
      </c>
      <c r="Z30" s="19">
        <v>0</v>
      </c>
    </row>
    <row r="31" spans="1:26" s="28" customFormat="1" ht="18.75" customHeight="1">
      <c r="A31" s="237"/>
      <c r="B31" s="238"/>
      <c r="C31" s="236" t="s">
        <v>3</v>
      </c>
      <c r="D31" s="188" t="s">
        <v>82</v>
      </c>
      <c r="E31" s="19">
        <f>SUM(F31:Z31)</f>
        <v>3887</v>
      </c>
      <c r="F31" s="19">
        <v>103</v>
      </c>
      <c r="G31" s="19">
        <v>109</v>
      </c>
      <c r="H31" s="19">
        <v>149</v>
      </c>
      <c r="I31" s="19">
        <v>174</v>
      </c>
      <c r="J31" s="19">
        <v>190</v>
      </c>
      <c r="K31" s="19">
        <v>190</v>
      </c>
      <c r="L31" s="19">
        <v>245</v>
      </c>
      <c r="M31" s="19">
        <v>260</v>
      </c>
      <c r="N31" s="19">
        <v>247</v>
      </c>
      <c r="O31" s="19">
        <v>262</v>
      </c>
      <c r="P31" s="32">
        <v>286</v>
      </c>
      <c r="Q31" s="19">
        <v>306</v>
      </c>
      <c r="R31" s="19">
        <v>334</v>
      </c>
      <c r="S31" s="19">
        <v>296</v>
      </c>
      <c r="T31" s="19">
        <v>218</v>
      </c>
      <c r="U31" s="19">
        <v>217</v>
      </c>
      <c r="V31" s="19">
        <v>156</v>
      </c>
      <c r="W31" s="19">
        <v>103</v>
      </c>
      <c r="X31" s="19">
        <v>37</v>
      </c>
      <c r="Y31" s="19">
        <v>4</v>
      </c>
      <c r="Z31" s="19">
        <v>1</v>
      </c>
    </row>
    <row r="32" spans="1:26" s="28" customFormat="1" ht="18.75" customHeight="1">
      <c r="A32" s="237" t="s">
        <v>436</v>
      </c>
      <c r="B32" s="238" t="s">
        <v>437</v>
      </c>
      <c r="C32" s="236" t="s">
        <v>6</v>
      </c>
      <c r="D32" s="187" t="s">
        <v>106</v>
      </c>
      <c r="E32" s="19">
        <f aca="true" t="shared" si="8" ref="E32:Z32">SUM(E33:E34)</f>
        <v>8517</v>
      </c>
      <c r="F32" s="19">
        <f t="shared" si="8"/>
        <v>186</v>
      </c>
      <c r="G32" s="19">
        <f t="shared" si="8"/>
        <v>224</v>
      </c>
      <c r="H32" s="19">
        <f t="shared" si="8"/>
        <v>273</v>
      </c>
      <c r="I32" s="19">
        <f t="shared" si="8"/>
        <v>343</v>
      </c>
      <c r="J32" s="19">
        <f t="shared" si="8"/>
        <v>418</v>
      </c>
      <c r="K32" s="19">
        <f t="shared" si="8"/>
        <v>397</v>
      </c>
      <c r="L32" s="19">
        <f t="shared" si="8"/>
        <v>484</v>
      </c>
      <c r="M32" s="19">
        <f t="shared" si="8"/>
        <v>654</v>
      </c>
      <c r="N32" s="19">
        <f t="shared" si="8"/>
        <v>677</v>
      </c>
      <c r="O32" s="19">
        <f t="shared" si="8"/>
        <v>739</v>
      </c>
      <c r="P32" s="19">
        <f t="shared" si="8"/>
        <v>740</v>
      </c>
      <c r="Q32" s="19">
        <f t="shared" si="8"/>
        <v>786</v>
      </c>
      <c r="R32" s="19">
        <f t="shared" si="8"/>
        <v>731</v>
      </c>
      <c r="S32" s="19">
        <f t="shared" si="8"/>
        <v>571</v>
      </c>
      <c r="T32" s="19">
        <f t="shared" si="8"/>
        <v>389</v>
      </c>
      <c r="U32" s="19">
        <f t="shared" si="8"/>
        <v>352</v>
      </c>
      <c r="V32" s="19">
        <f t="shared" si="8"/>
        <v>290</v>
      </c>
      <c r="W32" s="19">
        <f t="shared" si="8"/>
        <v>169</v>
      </c>
      <c r="X32" s="19">
        <f t="shared" si="8"/>
        <v>83</v>
      </c>
      <c r="Y32" s="19">
        <f t="shared" si="8"/>
        <v>11</v>
      </c>
      <c r="Z32" s="19">
        <f t="shared" si="8"/>
        <v>0</v>
      </c>
    </row>
    <row r="33" spans="1:26" s="28" customFormat="1" ht="18.75" customHeight="1">
      <c r="A33" s="237"/>
      <c r="B33" s="238"/>
      <c r="C33" s="236" t="s">
        <v>2</v>
      </c>
      <c r="D33" s="187" t="s">
        <v>107</v>
      </c>
      <c r="E33" s="19">
        <f>SUM(F33:Z33)</f>
        <v>4724</v>
      </c>
      <c r="F33" s="19">
        <v>110</v>
      </c>
      <c r="G33" s="19">
        <v>123</v>
      </c>
      <c r="H33" s="19">
        <v>130</v>
      </c>
      <c r="I33" s="19">
        <v>185</v>
      </c>
      <c r="J33" s="19">
        <v>221</v>
      </c>
      <c r="K33" s="19">
        <v>206</v>
      </c>
      <c r="L33" s="19">
        <v>295</v>
      </c>
      <c r="M33" s="19">
        <v>390</v>
      </c>
      <c r="N33" s="19">
        <v>440</v>
      </c>
      <c r="O33" s="19">
        <v>463</v>
      </c>
      <c r="P33" s="32">
        <v>471</v>
      </c>
      <c r="Q33" s="19">
        <v>468</v>
      </c>
      <c r="R33" s="19">
        <v>389</v>
      </c>
      <c r="S33" s="19">
        <v>281</v>
      </c>
      <c r="T33" s="19">
        <v>158</v>
      </c>
      <c r="U33" s="19">
        <v>146</v>
      </c>
      <c r="V33" s="19">
        <v>123</v>
      </c>
      <c r="W33" s="19">
        <v>79</v>
      </c>
      <c r="X33" s="19">
        <v>40</v>
      </c>
      <c r="Y33" s="19">
        <v>6</v>
      </c>
      <c r="Z33" s="19">
        <v>0</v>
      </c>
    </row>
    <row r="34" spans="1:26" s="28" customFormat="1" ht="18.75" customHeight="1">
      <c r="A34" s="237"/>
      <c r="B34" s="238"/>
      <c r="C34" s="236" t="s">
        <v>3</v>
      </c>
      <c r="D34" s="188" t="s">
        <v>82</v>
      </c>
      <c r="E34" s="19">
        <f>SUM(F34:Z34)</f>
        <v>3793</v>
      </c>
      <c r="F34" s="19">
        <v>76</v>
      </c>
      <c r="G34" s="19">
        <v>101</v>
      </c>
      <c r="H34" s="19">
        <v>143</v>
      </c>
      <c r="I34" s="19">
        <v>158</v>
      </c>
      <c r="J34" s="19">
        <v>197</v>
      </c>
      <c r="K34" s="19">
        <v>191</v>
      </c>
      <c r="L34" s="19">
        <v>189</v>
      </c>
      <c r="M34" s="19">
        <v>264</v>
      </c>
      <c r="N34" s="19">
        <v>237</v>
      </c>
      <c r="O34" s="19">
        <v>276</v>
      </c>
      <c r="P34" s="32">
        <v>269</v>
      </c>
      <c r="Q34" s="19">
        <v>318</v>
      </c>
      <c r="R34" s="19">
        <v>342</v>
      </c>
      <c r="S34" s="19">
        <v>290</v>
      </c>
      <c r="T34" s="19">
        <v>231</v>
      </c>
      <c r="U34" s="19">
        <v>206</v>
      </c>
      <c r="V34" s="19">
        <v>167</v>
      </c>
      <c r="W34" s="19">
        <v>90</v>
      </c>
      <c r="X34" s="19">
        <v>43</v>
      </c>
      <c r="Y34" s="19">
        <v>5</v>
      </c>
      <c r="Z34" s="19">
        <v>0</v>
      </c>
    </row>
    <row r="35" spans="1:26" s="28" customFormat="1" ht="18.75" customHeight="1">
      <c r="A35" s="237" t="s">
        <v>460</v>
      </c>
      <c r="B35" s="238" t="s">
        <v>461</v>
      </c>
      <c r="C35" s="236" t="s">
        <v>6</v>
      </c>
      <c r="D35" s="187" t="s">
        <v>106</v>
      </c>
      <c r="E35" s="19">
        <v>8479</v>
      </c>
      <c r="F35" s="19">
        <v>189</v>
      </c>
      <c r="G35" s="19">
        <v>210</v>
      </c>
      <c r="H35" s="19">
        <v>268</v>
      </c>
      <c r="I35" s="19">
        <v>325</v>
      </c>
      <c r="J35" s="19">
        <v>412</v>
      </c>
      <c r="K35" s="19">
        <v>396</v>
      </c>
      <c r="L35" s="19">
        <v>451</v>
      </c>
      <c r="M35" s="19">
        <v>636</v>
      </c>
      <c r="N35" s="19">
        <v>694</v>
      </c>
      <c r="O35" s="19">
        <v>724</v>
      </c>
      <c r="P35" s="19">
        <v>755</v>
      </c>
      <c r="Q35" s="19">
        <v>783</v>
      </c>
      <c r="R35" s="19">
        <v>731</v>
      </c>
      <c r="S35" s="19">
        <v>610</v>
      </c>
      <c r="T35" s="19">
        <v>397</v>
      </c>
      <c r="U35" s="19">
        <v>338</v>
      </c>
      <c r="V35" s="19">
        <v>289</v>
      </c>
      <c r="W35" s="19">
        <v>171</v>
      </c>
      <c r="X35" s="19">
        <v>82</v>
      </c>
      <c r="Y35" s="19">
        <v>17</v>
      </c>
      <c r="Z35" s="19">
        <v>1</v>
      </c>
    </row>
    <row r="36" spans="1:26" s="28" customFormat="1" ht="18.75" customHeight="1">
      <c r="A36" s="237"/>
      <c r="B36" s="238"/>
      <c r="C36" s="236" t="s">
        <v>2</v>
      </c>
      <c r="D36" s="187" t="s">
        <v>107</v>
      </c>
      <c r="E36" s="19">
        <v>4700</v>
      </c>
      <c r="F36" s="19">
        <v>107</v>
      </c>
      <c r="G36" s="19">
        <v>116</v>
      </c>
      <c r="H36" s="19">
        <v>137</v>
      </c>
      <c r="I36" s="19">
        <v>182</v>
      </c>
      <c r="J36" s="19">
        <v>214</v>
      </c>
      <c r="K36" s="19">
        <v>205</v>
      </c>
      <c r="L36" s="19">
        <v>262</v>
      </c>
      <c r="M36" s="19">
        <v>368</v>
      </c>
      <c r="N36" s="19">
        <v>455</v>
      </c>
      <c r="O36" s="19">
        <v>448</v>
      </c>
      <c r="P36" s="32">
        <v>488</v>
      </c>
      <c r="Q36" s="19">
        <v>469</v>
      </c>
      <c r="R36" s="19">
        <v>394</v>
      </c>
      <c r="S36" s="19">
        <v>305</v>
      </c>
      <c r="T36" s="19">
        <v>161</v>
      </c>
      <c r="U36" s="19">
        <v>145</v>
      </c>
      <c r="V36" s="19">
        <v>116</v>
      </c>
      <c r="W36" s="19">
        <v>81</v>
      </c>
      <c r="X36" s="19">
        <v>38</v>
      </c>
      <c r="Y36" s="19">
        <v>9</v>
      </c>
      <c r="Z36" s="19">
        <v>0</v>
      </c>
    </row>
    <row r="37" spans="1:26" s="28" customFormat="1" ht="18.75" customHeight="1">
      <c r="A37" s="237"/>
      <c r="B37" s="238"/>
      <c r="C37" s="236" t="s">
        <v>3</v>
      </c>
      <c r="D37" s="188" t="s">
        <v>82</v>
      </c>
      <c r="E37" s="19">
        <v>3779</v>
      </c>
      <c r="F37" s="19">
        <v>82</v>
      </c>
      <c r="G37" s="19">
        <v>94</v>
      </c>
      <c r="H37" s="19">
        <v>131</v>
      </c>
      <c r="I37" s="19">
        <v>143</v>
      </c>
      <c r="J37" s="19">
        <v>198</v>
      </c>
      <c r="K37" s="19">
        <v>191</v>
      </c>
      <c r="L37" s="19">
        <v>189</v>
      </c>
      <c r="M37" s="19">
        <v>268</v>
      </c>
      <c r="N37" s="19">
        <v>239</v>
      </c>
      <c r="O37" s="19">
        <v>276</v>
      </c>
      <c r="P37" s="32">
        <v>267</v>
      </c>
      <c r="Q37" s="19">
        <v>314</v>
      </c>
      <c r="R37" s="19">
        <v>337</v>
      </c>
      <c r="S37" s="19">
        <v>305</v>
      </c>
      <c r="T37" s="19">
        <v>236</v>
      </c>
      <c r="U37" s="19">
        <v>193</v>
      </c>
      <c r="V37" s="19">
        <v>173</v>
      </c>
      <c r="W37" s="19">
        <v>90</v>
      </c>
      <c r="X37" s="19">
        <v>44</v>
      </c>
      <c r="Y37" s="19">
        <v>8</v>
      </c>
      <c r="Z37" s="19">
        <v>1</v>
      </c>
    </row>
    <row r="38" spans="1:26" s="28" customFormat="1" ht="4.5" customHeight="1" thickBot="1">
      <c r="A38" s="239"/>
      <c r="B38" s="240"/>
      <c r="C38" s="190"/>
      <c r="D38" s="18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8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s="28" customFormat="1" ht="18" customHeight="1">
      <c r="A39" s="233" t="s">
        <v>356</v>
      </c>
      <c r="B39" s="241"/>
      <c r="C39" s="242"/>
      <c r="D39" s="24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28" customFormat="1" ht="15">
      <c r="A40" s="90"/>
      <c r="B40" s="90"/>
      <c r="C40" s="101"/>
      <c r="D40" s="101"/>
      <c r="E40" s="29"/>
      <c r="F40" s="306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19" s="228" customFormat="1" ht="13.5">
      <c r="A41" s="304"/>
      <c r="B41" s="304"/>
      <c r="C41" s="304"/>
      <c r="D41" s="304"/>
      <c r="F41" s="305"/>
      <c r="I41" s="305"/>
      <c r="S41" s="305"/>
    </row>
  </sheetData>
  <sheetProtection/>
  <mergeCells count="4">
    <mergeCell ref="A5:B6"/>
    <mergeCell ref="A2:N2"/>
    <mergeCell ref="C5:D6"/>
    <mergeCell ref="O2:Z2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89" zoomScaleNormal="89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" sqref="J16"/>
    </sheetView>
  </sheetViews>
  <sheetFormatPr defaultColWidth="9.00390625" defaultRowHeight="15.75"/>
  <cols>
    <col min="1" max="1" width="11.75390625" style="85" customWidth="1"/>
    <col min="2" max="2" width="8.50390625" style="0" customWidth="1"/>
    <col min="3" max="3" width="5.00390625" style="0" bestFit="1" customWidth="1"/>
    <col min="4" max="4" width="8.50390625" style="0" customWidth="1"/>
    <col min="5" max="5" width="5.00390625" style="0" bestFit="1" customWidth="1"/>
    <col min="6" max="6" width="8.50390625" style="0" bestFit="1" customWidth="1"/>
    <col min="7" max="7" width="5.00390625" style="0" bestFit="1" customWidth="1"/>
    <col min="8" max="10" width="8.25390625" style="0" customWidth="1"/>
  </cols>
  <sheetData>
    <row r="1" spans="1:10" s="91" customFormat="1" ht="15.75" customHeight="1">
      <c r="A1" s="210"/>
      <c r="J1" s="211">
        <f>'2-3'!Z1+2</f>
        <v>25</v>
      </c>
    </row>
    <row r="2" spans="1:10" s="93" customFormat="1" ht="45" customHeight="1">
      <c r="A2" s="492" t="s">
        <v>352</v>
      </c>
      <c r="B2" s="493"/>
      <c r="C2" s="493"/>
      <c r="D2" s="493"/>
      <c r="E2" s="493"/>
      <c r="F2" s="493"/>
      <c r="G2" s="493"/>
      <c r="H2" s="493"/>
      <c r="I2" s="493"/>
      <c r="J2" s="493"/>
    </row>
    <row r="3" spans="1:10" s="91" customFormat="1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3" t="s">
        <v>86</v>
      </c>
    </row>
    <row r="4" spans="1:11" s="98" customFormat="1" ht="25.5" customHeight="1">
      <c r="A4" s="486" t="s">
        <v>138</v>
      </c>
      <c r="B4" s="494" t="s">
        <v>382</v>
      </c>
      <c r="C4" s="494"/>
      <c r="D4" s="495"/>
      <c r="E4" s="495"/>
      <c r="F4" s="495"/>
      <c r="G4" s="496"/>
      <c r="H4" s="489" t="s">
        <v>387</v>
      </c>
      <c r="I4" s="489" t="s">
        <v>388</v>
      </c>
      <c r="J4" s="489" t="s">
        <v>389</v>
      </c>
      <c r="K4" s="485" t="s">
        <v>428</v>
      </c>
    </row>
    <row r="5" spans="1:11" s="100" customFormat="1" ht="30.75" customHeight="1">
      <c r="A5" s="487"/>
      <c r="B5" s="497" t="s">
        <v>383</v>
      </c>
      <c r="C5" s="340"/>
      <c r="D5" s="499" t="s">
        <v>384</v>
      </c>
      <c r="E5" s="341"/>
      <c r="F5" s="499" t="s">
        <v>385</v>
      </c>
      <c r="G5" s="342"/>
      <c r="H5" s="490"/>
      <c r="I5" s="490"/>
      <c r="J5" s="490"/>
      <c r="K5" s="485"/>
    </row>
    <row r="6" spans="1:11" s="28" customFormat="1" ht="42.75" customHeight="1" thickBot="1">
      <c r="A6" s="488"/>
      <c r="B6" s="498"/>
      <c r="C6" s="343" t="s">
        <v>386</v>
      </c>
      <c r="D6" s="500"/>
      <c r="E6" s="343" t="s">
        <v>386</v>
      </c>
      <c r="F6" s="500"/>
      <c r="G6" s="344" t="s">
        <v>386</v>
      </c>
      <c r="H6" s="491"/>
      <c r="I6" s="491"/>
      <c r="J6" s="491"/>
      <c r="K6" s="485"/>
    </row>
    <row r="7" spans="1:10" s="28" customFormat="1" ht="48.75" customHeight="1">
      <c r="A7" s="184" t="s">
        <v>228</v>
      </c>
      <c r="B7" s="63">
        <v>1083</v>
      </c>
      <c r="C7" s="66">
        <v>11.372466659666072</v>
      </c>
      <c r="D7" s="63">
        <v>6617</v>
      </c>
      <c r="E7" s="66">
        <v>69.48440617452484</v>
      </c>
      <c r="F7" s="63">
        <v>1823</v>
      </c>
      <c r="G7" s="66">
        <v>19.143127165809094</v>
      </c>
      <c r="H7" s="66">
        <f aca="true" t="shared" si="0" ref="H7:H13">F7/D7*100</f>
        <v>27.55024935771498</v>
      </c>
      <c r="I7" s="66">
        <f aca="true" t="shared" si="1" ref="I7:I13">B7/D7*100</f>
        <v>16.366933655735227</v>
      </c>
      <c r="J7" s="66">
        <f aca="true" t="shared" si="2" ref="J7:J12">H7+I7</f>
        <v>43.917183013450206</v>
      </c>
    </row>
    <row r="8" spans="1:10" s="28" customFormat="1" ht="48.75" customHeight="1">
      <c r="A8" s="184" t="s">
        <v>266</v>
      </c>
      <c r="B8" s="63">
        <v>1019</v>
      </c>
      <c r="C8" s="66">
        <v>10.922928502519026</v>
      </c>
      <c r="D8" s="63">
        <v>6515</v>
      </c>
      <c r="E8" s="66">
        <v>69.8359952835245</v>
      </c>
      <c r="F8" s="63">
        <v>1795</v>
      </c>
      <c r="G8" s="66">
        <v>19.24107621395648</v>
      </c>
      <c r="H8" s="66">
        <f t="shared" si="0"/>
        <v>27.551803530314658</v>
      </c>
      <c r="I8" s="66">
        <f t="shared" si="1"/>
        <v>15.640828856485033</v>
      </c>
      <c r="J8" s="66">
        <f t="shared" si="2"/>
        <v>43.19263238679969</v>
      </c>
    </row>
    <row r="9" spans="1:10" s="28" customFormat="1" ht="48.75" customHeight="1">
      <c r="A9" s="184" t="s">
        <v>298</v>
      </c>
      <c r="B9" s="63">
        <v>966</v>
      </c>
      <c r="C9" s="66">
        <v>10.47495120364346</v>
      </c>
      <c r="D9" s="63">
        <v>6459</v>
      </c>
      <c r="E9" s="66">
        <v>70.03903708523097</v>
      </c>
      <c r="F9" s="63">
        <v>1797</v>
      </c>
      <c r="G9" s="66">
        <v>19.48601171112557</v>
      </c>
      <c r="H9" s="66">
        <f t="shared" si="0"/>
        <v>27.821644217371112</v>
      </c>
      <c r="I9" s="66">
        <f t="shared" si="1"/>
        <v>14.955875522526707</v>
      </c>
      <c r="J9" s="66">
        <f t="shared" si="2"/>
        <v>42.77751973989782</v>
      </c>
    </row>
    <row r="10" spans="1:10" s="28" customFormat="1" ht="48.75" customHeight="1">
      <c r="A10" s="184" t="s">
        <v>305</v>
      </c>
      <c r="B10" s="63">
        <v>909</v>
      </c>
      <c r="C10" s="66">
        <v>9.980237154150199</v>
      </c>
      <c r="D10" s="63">
        <v>6402</v>
      </c>
      <c r="E10" s="66">
        <v>70.28985507246377</v>
      </c>
      <c r="F10" s="63">
        <v>1797</v>
      </c>
      <c r="G10" s="66">
        <v>19.729907773386035</v>
      </c>
      <c r="H10" s="66">
        <f t="shared" si="0"/>
        <v>28.069353327085285</v>
      </c>
      <c r="I10" s="66">
        <f t="shared" si="1"/>
        <v>14.198687910028115</v>
      </c>
      <c r="J10" s="66">
        <f t="shared" si="2"/>
        <v>42.2680412371134</v>
      </c>
    </row>
    <row r="11" spans="1:11" s="28" customFormat="1" ht="48.75" customHeight="1">
      <c r="A11" s="184" t="s">
        <v>327</v>
      </c>
      <c r="B11" s="63">
        <v>837</v>
      </c>
      <c r="C11" s="66">
        <v>9.308274021352313</v>
      </c>
      <c r="D11" s="63">
        <v>6353</v>
      </c>
      <c r="E11" s="66">
        <v>70.65169039145907</v>
      </c>
      <c r="F11" s="63">
        <v>1802</v>
      </c>
      <c r="G11" s="66">
        <v>20.040035587188612</v>
      </c>
      <c r="H11" s="66">
        <f t="shared" si="0"/>
        <v>28.364552180072405</v>
      </c>
      <c r="I11" s="66">
        <f t="shared" si="1"/>
        <v>13.174878010388793</v>
      </c>
      <c r="J11" s="66">
        <f t="shared" si="2"/>
        <v>41.539430190461196</v>
      </c>
      <c r="K11" s="66">
        <v>215.29</v>
      </c>
    </row>
    <row r="12" spans="1:11" s="28" customFormat="1" ht="48.75" customHeight="1">
      <c r="A12" s="184" t="s">
        <v>365</v>
      </c>
      <c r="B12" s="63">
        <v>804</v>
      </c>
      <c r="C12" s="66">
        <v>8.933333333333334</v>
      </c>
      <c r="D12" s="63">
        <v>6382</v>
      </c>
      <c r="E12" s="66">
        <v>70.91111111111111</v>
      </c>
      <c r="F12" s="63">
        <v>1814</v>
      </c>
      <c r="G12" s="66">
        <v>20.155555555555555</v>
      </c>
      <c r="H12" s="66">
        <f t="shared" si="0"/>
        <v>28.42369163271702</v>
      </c>
      <c r="I12" s="66">
        <f t="shared" si="1"/>
        <v>12.597931682858038</v>
      </c>
      <c r="J12" s="66">
        <f t="shared" si="2"/>
        <v>41.021623315575056</v>
      </c>
      <c r="K12" s="66">
        <v>225.62</v>
      </c>
    </row>
    <row r="13" spans="1:11" s="28" customFormat="1" ht="48.75" customHeight="1">
      <c r="A13" s="184" t="s">
        <v>379</v>
      </c>
      <c r="B13" s="63">
        <v>773</v>
      </c>
      <c r="C13" s="66">
        <v>8.737425115858482</v>
      </c>
      <c r="D13" s="63">
        <v>6251</v>
      </c>
      <c r="E13" s="66">
        <v>70.6567197920199</v>
      </c>
      <c r="F13" s="63">
        <v>1823</v>
      </c>
      <c r="G13" s="66">
        <v>20.605855092121622</v>
      </c>
      <c r="H13" s="66">
        <f t="shared" si="0"/>
        <v>29.163333866581347</v>
      </c>
      <c r="I13" s="66">
        <f t="shared" si="1"/>
        <v>12.366021436570149</v>
      </c>
      <c r="J13" s="66">
        <f>H13+I13</f>
        <v>41.5293553031515</v>
      </c>
      <c r="K13" s="66">
        <v>235.83</v>
      </c>
    </row>
    <row r="14" spans="1:11" s="28" customFormat="1" ht="48.75" customHeight="1">
      <c r="A14" s="184" t="s">
        <v>413</v>
      </c>
      <c r="B14" s="63">
        <v>737</v>
      </c>
      <c r="C14" s="66">
        <v>8.484918259267788</v>
      </c>
      <c r="D14" s="63">
        <v>6093</v>
      </c>
      <c r="E14" s="66">
        <v>70.14736357356666</v>
      </c>
      <c r="F14" s="63">
        <v>1856</v>
      </c>
      <c r="G14" s="66">
        <v>21.367718167165553</v>
      </c>
      <c r="H14" s="66">
        <v>30.461184966354832</v>
      </c>
      <c r="I14" s="66">
        <v>12.095847694075168</v>
      </c>
      <c r="J14" s="66">
        <v>42.557032660429996</v>
      </c>
      <c r="K14" s="66">
        <v>251.83175033921304</v>
      </c>
    </row>
    <row r="15" spans="1:11" s="28" customFormat="1" ht="48.75" customHeight="1">
      <c r="A15" s="184" t="s">
        <v>438</v>
      </c>
      <c r="B15" s="63">
        <v>683</v>
      </c>
      <c r="C15" s="66">
        <v>8.019255606434191</v>
      </c>
      <c r="D15" s="63">
        <v>5969</v>
      </c>
      <c r="E15" s="66">
        <v>70.08336268639192</v>
      </c>
      <c r="F15" s="63">
        <v>1865</v>
      </c>
      <c r="G15" s="66">
        <v>21.89738170717389</v>
      </c>
      <c r="H15" s="66">
        <v>31.244764617188807</v>
      </c>
      <c r="I15" s="66">
        <v>11.442452672139387</v>
      </c>
      <c r="J15" s="66">
        <v>42.687217289328196</v>
      </c>
      <c r="K15" s="66">
        <v>273.06002928257686</v>
      </c>
    </row>
    <row r="16" spans="1:11" s="28" customFormat="1" ht="48.75" customHeight="1">
      <c r="A16" s="184" t="s">
        <v>462</v>
      </c>
      <c r="B16" s="63">
        <v>667</v>
      </c>
      <c r="C16" s="66">
        <v>7.87</v>
      </c>
      <c r="D16" s="63">
        <v>5907</v>
      </c>
      <c r="E16" s="66">
        <v>69.67</v>
      </c>
      <c r="F16" s="63">
        <v>1905</v>
      </c>
      <c r="G16" s="66">
        <v>22.47</v>
      </c>
      <c r="H16" s="66">
        <v>32.25</v>
      </c>
      <c r="I16" s="66">
        <v>11.29</v>
      </c>
      <c r="J16" s="66">
        <v>43.54</v>
      </c>
      <c r="K16" s="66">
        <v>285.61</v>
      </c>
    </row>
    <row r="17" spans="1:9" s="28" customFormat="1" ht="61.5" customHeight="1">
      <c r="A17" s="184"/>
      <c r="B17" s="63"/>
      <c r="C17" s="63"/>
      <c r="D17" s="63"/>
      <c r="E17" s="63"/>
      <c r="F17" s="63"/>
      <c r="G17" s="63"/>
      <c r="H17" s="66"/>
      <c r="I17" s="66"/>
    </row>
    <row r="18" spans="1:10" s="28" customFormat="1" ht="6.75" customHeight="1" thickBot="1">
      <c r="A18" s="183"/>
      <c r="B18" s="157"/>
      <c r="C18" s="157"/>
      <c r="D18" s="157"/>
      <c r="E18" s="157"/>
      <c r="F18" s="157"/>
      <c r="G18" s="157"/>
      <c r="H18" s="158"/>
      <c r="I18" s="158"/>
      <c r="J18" s="158"/>
    </row>
    <row r="19" spans="1:10" s="28" customFormat="1" ht="18" customHeight="1">
      <c r="A19" s="233" t="s">
        <v>356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s="28" customFormat="1" ht="18" customHeight="1">
      <c r="A20" s="90"/>
      <c r="B20" s="29"/>
      <c r="C20" s="29"/>
      <c r="D20" s="29"/>
      <c r="E20" s="29"/>
      <c r="F20" s="29"/>
      <c r="G20" s="29"/>
      <c r="H20" s="29"/>
      <c r="I20" s="29"/>
      <c r="J20" s="29"/>
    </row>
    <row r="21" spans="1:10" s="28" customFormat="1" ht="18" customHeight="1">
      <c r="A21" s="90"/>
      <c r="B21" s="29"/>
      <c r="C21" s="29"/>
      <c r="D21" s="29"/>
      <c r="E21" s="29"/>
      <c r="F21" s="29"/>
      <c r="G21" s="29"/>
      <c r="H21" s="29"/>
      <c r="I21" s="29"/>
      <c r="J21" s="29"/>
    </row>
  </sheetData>
  <sheetProtection/>
  <mergeCells count="10">
    <mergeCell ref="K4:K6"/>
    <mergeCell ref="A4:A6"/>
    <mergeCell ref="H4:H6"/>
    <mergeCell ref="I4:I6"/>
    <mergeCell ref="J4:J6"/>
    <mergeCell ref="A2:J2"/>
    <mergeCell ref="B4:G4"/>
    <mergeCell ref="B5:B6"/>
    <mergeCell ref="D5:D6"/>
    <mergeCell ref="F5:F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geOrder="overThenDown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6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14" sqref="R14"/>
    </sheetView>
  </sheetViews>
  <sheetFormatPr defaultColWidth="6.125" defaultRowHeight="19.5" customHeight="1"/>
  <cols>
    <col min="1" max="1" width="9.125" style="105" customWidth="1"/>
    <col min="2" max="2" width="3.50390625" style="102" customWidth="1"/>
    <col min="3" max="3" width="3.625" style="102" customWidth="1"/>
    <col min="4" max="5" width="7.25390625" style="34" customWidth="1"/>
    <col min="6" max="11" width="5.50390625" style="131" customWidth="1"/>
    <col min="12" max="13" width="5.50390625" style="34" customWidth="1"/>
    <col min="14" max="14" width="5.50390625" style="33" customWidth="1"/>
    <col min="15" max="15" width="6.25390625" style="34" customWidth="1"/>
    <col min="16" max="16" width="5.75390625" style="33" customWidth="1"/>
    <col min="17" max="17" width="5.75390625" style="41" customWidth="1"/>
    <col min="18" max="26" width="5.75390625" style="34" customWidth="1"/>
    <col min="27" max="27" width="4.50390625" style="34" customWidth="1"/>
    <col min="28" max="28" width="5.50390625" style="33" customWidth="1"/>
    <col min="29" max="29" width="6.125" style="33" customWidth="1"/>
    <col min="30" max="16384" width="6.125" style="34" customWidth="1"/>
  </cols>
  <sheetData>
    <row r="1" spans="1:29" s="102" customFormat="1" ht="15.75" customHeight="1">
      <c r="A1" s="210">
        <f>'2-4'!J1+1</f>
        <v>26</v>
      </c>
      <c r="F1" s="103"/>
      <c r="G1" s="103"/>
      <c r="H1" s="103"/>
      <c r="I1" s="103"/>
      <c r="J1" s="103"/>
      <c r="K1" s="103"/>
      <c r="N1" s="104"/>
      <c r="P1" s="105"/>
      <c r="Q1" s="106"/>
      <c r="AB1" s="211">
        <f>A1+1</f>
        <v>27</v>
      </c>
      <c r="AC1" s="105"/>
    </row>
    <row r="2" spans="1:29" s="108" customFormat="1" ht="19.5" customHeight="1">
      <c r="A2" s="501" t="s">
        <v>338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2" t="s">
        <v>354</v>
      </c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107"/>
    </row>
    <row r="3" spans="1:29" s="102" customFormat="1" ht="9.75" customHeight="1">
      <c r="A3" s="105"/>
      <c r="F3" s="103"/>
      <c r="G3" s="103"/>
      <c r="H3" s="103"/>
      <c r="I3" s="103"/>
      <c r="J3" s="103"/>
      <c r="K3" s="103"/>
      <c r="N3" s="105"/>
      <c r="P3" s="105"/>
      <c r="Q3" s="106"/>
      <c r="AB3" s="105"/>
      <c r="AC3" s="105"/>
    </row>
    <row r="4" spans="1:29" s="102" customFormat="1" ht="15.75" customHeight="1" thickBot="1">
      <c r="A4" s="141" t="s">
        <v>59</v>
      </c>
      <c r="B4" s="109"/>
      <c r="C4" s="109"/>
      <c r="D4" s="109"/>
      <c r="F4" s="103"/>
      <c r="G4" s="103"/>
      <c r="H4" s="103"/>
      <c r="I4" s="103"/>
      <c r="J4" s="103"/>
      <c r="K4" s="103"/>
      <c r="N4" s="105"/>
      <c r="P4" s="105"/>
      <c r="Q4" s="106"/>
      <c r="AB4" s="145" t="s">
        <v>83</v>
      </c>
      <c r="AC4" s="105"/>
    </row>
    <row r="5" spans="1:41" s="160" customFormat="1" ht="15" customHeight="1">
      <c r="A5" s="538" t="s">
        <v>105</v>
      </c>
      <c r="B5" s="541" t="s">
        <v>99</v>
      </c>
      <c r="C5" s="542"/>
      <c r="D5" s="545" t="s">
        <v>8</v>
      </c>
      <c r="E5" s="546" t="s">
        <v>167</v>
      </c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9"/>
      <c r="AB5" s="523" t="s">
        <v>87</v>
      </c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</row>
    <row r="6" spans="1:41" s="160" customFormat="1" ht="14.25" customHeight="1">
      <c r="A6" s="539"/>
      <c r="B6" s="543"/>
      <c r="C6" s="539"/>
      <c r="D6" s="516"/>
      <c r="E6" s="515" t="s">
        <v>9</v>
      </c>
      <c r="F6" s="551" t="s">
        <v>267</v>
      </c>
      <c r="G6" s="552"/>
      <c r="H6" s="551" t="s">
        <v>269</v>
      </c>
      <c r="I6" s="552"/>
      <c r="J6" s="530" t="s">
        <v>168</v>
      </c>
      <c r="K6" s="531"/>
      <c r="L6" s="532" t="s">
        <v>115</v>
      </c>
      <c r="M6" s="533"/>
      <c r="N6" s="533"/>
      <c r="O6" s="533"/>
      <c r="P6" s="534"/>
      <c r="Q6" s="529" t="s">
        <v>135</v>
      </c>
      <c r="R6" s="518"/>
      <c r="S6" s="517" t="s">
        <v>136</v>
      </c>
      <c r="T6" s="518"/>
      <c r="U6" s="517" t="s">
        <v>169</v>
      </c>
      <c r="V6" s="518"/>
      <c r="W6" s="517" t="s">
        <v>137</v>
      </c>
      <c r="X6" s="518"/>
      <c r="Y6" s="517" t="s">
        <v>271</v>
      </c>
      <c r="Z6" s="550"/>
      <c r="AA6" s="527" t="s">
        <v>10</v>
      </c>
      <c r="AB6" s="524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</row>
    <row r="7" spans="1:41" s="160" customFormat="1" ht="26.25" customHeight="1">
      <c r="A7" s="539"/>
      <c r="B7" s="543"/>
      <c r="C7" s="539"/>
      <c r="D7" s="516"/>
      <c r="E7" s="516"/>
      <c r="F7" s="553" t="s">
        <v>268</v>
      </c>
      <c r="G7" s="554"/>
      <c r="H7" s="553" t="s">
        <v>270</v>
      </c>
      <c r="I7" s="554"/>
      <c r="J7" s="511" t="s">
        <v>88</v>
      </c>
      <c r="K7" s="512"/>
      <c r="L7" s="513" t="s">
        <v>359</v>
      </c>
      <c r="M7" s="514"/>
      <c r="N7" s="328" t="s">
        <v>96</v>
      </c>
      <c r="O7" s="329"/>
      <c r="P7" s="330" t="s">
        <v>97</v>
      </c>
      <c r="Q7" s="509" t="s">
        <v>95</v>
      </c>
      <c r="R7" s="510"/>
      <c r="S7" s="525" t="s">
        <v>176</v>
      </c>
      <c r="T7" s="535"/>
      <c r="U7" s="521" t="s">
        <v>94</v>
      </c>
      <c r="V7" s="522"/>
      <c r="W7" s="525" t="s">
        <v>93</v>
      </c>
      <c r="X7" s="526"/>
      <c r="Y7" s="521" t="s">
        <v>272</v>
      </c>
      <c r="Z7" s="522"/>
      <c r="AA7" s="528"/>
      <c r="AB7" s="524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</row>
    <row r="8" spans="1:41" s="160" customFormat="1" ht="31.5" customHeight="1">
      <c r="A8" s="539"/>
      <c r="B8" s="543"/>
      <c r="C8" s="539"/>
      <c r="D8" s="503" t="s">
        <v>112</v>
      </c>
      <c r="E8" s="505" t="s">
        <v>47</v>
      </c>
      <c r="F8" s="230" t="s">
        <v>11</v>
      </c>
      <c r="G8" s="230" t="s">
        <v>12</v>
      </c>
      <c r="H8" s="230" t="s">
        <v>11</v>
      </c>
      <c r="I8" s="230" t="s">
        <v>12</v>
      </c>
      <c r="J8" s="230" t="s">
        <v>11</v>
      </c>
      <c r="K8" s="230" t="s">
        <v>12</v>
      </c>
      <c r="L8" s="231" t="s">
        <v>11</v>
      </c>
      <c r="M8" s="231" t="s">
        <v>12</v>
      </c>
      <c r="N8" s="507" t="s">
        <v>360</v>
      </c>
      <c r="O8" s="508"/>
      <c r="P8" s="333" t="s">
        <v>361</v>
      </c>
      <c r="Q8" s="331" t="s">
        <v>11</v>
      </c>
      <c r="R8" s="332" t="s">
        <v>12</v>
      </c>
      <c r="S8" s="331" t="s">
        <v>11</v>
      </c>
      <c r="T8" s="332" t="s">
        <v>12</v>
      </c>
      <c r="U8" s="331" t="s">
        <v>11</v>
      </c>
      <c r="V8" s="332" t="s">
        <v>12</v>
      </c>
      <c r="W8" s="331" t="s">
        <v>11</v>
      </c>
      <c r="X8" s="332" t="s">
        <v>12</v>
      </c>
      <c r="Y8" s="331" t="s">
        <v>11</v>
      </c>
      <c r="Z8" s="332" t="s">
        <v>12</v>
      </c>
      <c r="AA8" s="536" t="s">
        <v>113</v>
      </c>
      <c r="AB8" s="519" t="s">
        <v>89</v>
      </c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</row>
    <row r="9" spans="1:41" s="160" customFormat="1" ht="23.25" customHeight="1" thickBot="1">
      <c r="A9" s="540"/>
      <c r="B9" s="544"/>
      <c r="C9" s="540"/>
      <c r="D9" s="504"/>
      <c r="E9" s="506"/>
      <c r="F9" s="172" t="s">
        <v>90</v>
      </c>
      <c r="G9" s="172" t="s">
        <v>91</v>
      </c>
      <c r="H9" s="172" t="s">
        <v>90</v>
      </c>
      <c r="I9" s="172" t="s">
        <v>91</v>
      </c>
      <c r="J9" s="172" t="s">
        <v>90</v>
      </c>
      <c r="K9" s="172" t="s">
        <v>91</v>
      </c>
      <c r="L9" s="172" t="s">
        <v>90</v>
      </c>
      <c r="M9" s="172" t="s">
        <v>91</v>
      </c>
      <c r="N9" s="326" t="s">
        <v>357</v>
      </c>
      <c r="O9" s="327" t="s">
        <v>358</v>
      </c>
      <c r="P9" s="267" t="s">
        <v>358</v>
      </c>
      <c r="Q9" s="268" t="s">
        <v>98</v>
      </c>
      <c r="R9" s="269" t="s">
        <v>114</v>
      </c>
      <c r="S9" s="270" t="s">
        <v>90</v>
      </c>
      <c r="T9" s="271" t="s">
        <v>91</v>
      </c>
      <c r="U9" s="272" t="s">
        <v>90</v>
      </c>
      <c r="V9" s="171" t="s">
        <v>91</v>
      </c>
      <c r="W9" s="272" t="s">
        <v>90</v>
      </c>
      <c r="X9" s="172" t="s">
        <v>91</v>
      </c>
      <c r="Y9" s="272" t="s">
        <v>90</v>
      </c>
      <c r="Z9" s="171" t="s">
        <v>91</v>
      </c>
      <c r="AA9" s="537"/>
      <c r="AB9" s="520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</row>
    <row r="10" spans="1:28" ht="18" customHeight="1">
      <c r="A10" s="347" t="s">
        <v>398</v>
      </c>
      <c r="B10" s="273" t="s">
        <v>13</v>
      </c>
      <c r="C10" s="274" t="s">
        <v>106</v>
      </c>
      <c r="D10" s="31">
        <f>E10+AB10</f>
        <v>8440</v>
      </c>
      <c r="E10" s="31">
        <f>SUM(F10:AA10)</f>
        <v>8208</v>
      </c>
      <c r="F10" s="31" t="s">
        <v>332</v>
      </c>
      <c r="G10" s="31" t="s">
        <v>332</v>
      </c>
      <c r="H10" s="307">
        <f>SUM(H11:H12)</f>
        <v>44</v>
      </c>
      <c r="I10" s="307">
        <f>SUM(I11:I12)</f>
        <v>28</v>
      </c>
      <c r="J10" s="31">
        <f aca="true" t="shared" si="0" ref="J10:AB10">SUM(J11:J12)</f>
        <v>304</v>
      </c>
      <c r="K10" s="31">
        <f t="shared" si="0"/>
        <v>200</v>
      </c>
      <c r="L10" s="31">
        <f t="shared" si="0"/>
        <v>235</v>
      </c>
      <c r="M10" s="31">
        <f t="shared" si="0"/>
        <v>103</v>
      </c>
      <c r="N10" s="31">
        <f t="shared" si="0"/>
        <v>123</v>
      </c>
      <c r="O10" s="31">
        <f t="shared" si="0"/>
        <v>9</v>
      </c>
      <c r="P10" s="31">
        <f t="shared" si="0"/>
        <v>25</v>
      </c>
      <c r="Q10" s="31">
        <f t="shared" si="0"/>
        <v>396</v>
      </c>
      <c r="R10" s="31">
        <f t="shared" si="0"/>
        <v>177</v>
      </c>
      <c r="S10" s="31">
        <f t="shared" si="0"/>
        <v>1332</v>
      </c>
      <c r="T10" s="31">
        <f t="shared" si="0"/>
        <v>462</v>
      </c>
      <c r="U10" s="31">
        <f t="shared" si="0"/>
        <v>1507</v>
      </c>
      <c r="V10" s="31">
        <f t="shared" si="0"/>
        <v>329</v>
      </c>
      <c r="W10" s="31">
        <f t="shared" si="0"/>
        <v>34</v>
      </c>
      <c r="X10" s="31">
        <f t="shared" si="0"/>
        <v>12</v>
      </c>
      <c r="Y10" s="31">
        <f t="shared" si="0"/>
        <v>2346</v>
      </c>
      <c r="Z10" s="31">
        <f t="shared" si="0"/>
        <v>508</v>
      </c>
      <c r="AA10" s="31">
        <f t="shared" si="0"/>
        <v>34</v>
      </c>
      <c r="AB10" s="31">
        <f t="shared" si="0"/>
        <v>232</v>
      </c>
    </row>
    <row r="11" spans="1:28" ht="18" customHeight="1">
      <c r="A11" s="347"/>
      <c r="B11" s="273" t="s">
        <v>2</v>
      </c>
      <c r="C11" s="274" t="s">
        <v>107</v>
      </c>
      <c r="D11" s="31">
        <f>E11+AB11</f>
        <v>4717</v>
      </c>
      <c r="E11" s="31">
        <f>SUM(F11:AA11)</f>
        <v>4676</v>
      </c>
      <c r="F11" s="31" t="s">
        <v>332</v>
      </c>
      <c r="G11" s="31" t="s">
        <v>332</v>
      </c>
      <c r="H11" s="307">
        <v>28</v>
      </c>
      <c r="I11" s="307">
        <v>21</v>
      </c>
      <c r="J11" s="31">
        <v>154</v>
      </c>
      <c r="K11" s="31">
        <v>102</v>
      </c>
      <c r="L11" s="31">
        <v>130</v>
      </c>
      <c r="M11" s="31">
        <v>61</v>
      </c>
      <c r="N11" s="31">
        <v>73</v>
      </c>
      <c r="O11" s="31">
        <v>7</v>
      </c>
      <c r="P11" s="31">
        <v>2</v>
      </c>
      <c r="Q11" s="35">
        <v>262</v>
      </c>
      <c r="R11" s="31">
        <v>113</v>
      </c>
      <c r="S11" s="31">
        <v>834</v>
      </c>
      <c r="T11" s="31">
        <v>286</v>
      </c>
      <c r="U11" s="31">
        <v>1014</v>
      </c>
      <c r="V11" s="31">
        <v>208</v>
      </c>
      <c r="W11" s="31">
        <v>30</v>
      </c>
      <c r="X11" s="31">
        <v>9</v>
      </c>
      <c r="Y11" s="31">
        <v>1132</v>
      </c>
      <c r="Z11" s="31">
        <v>192</v>
      </c>
      <c r="AA11" s="31">
        <v>18</v>
      </c>
      <c r="AB11" s="31">
        <v>41</v>
      </c>
    </row>
    <row r="12" spans="1:28" ht="18" customHeight="1">
      <c r="A12" s="347"/>
      <c r="B12" s="275" t="s">
        <v>3</v>
      </c>
      <c r="C12" s="276" t="s">
        <v>82</v>
      </c>
      <c r="D12" s="31">
        <f>E12+AB12</f>
        <v>3723</v>
      </c>
      <c r="E12" s="31">
        <f>SUM(F12:AA12)</f>
        <v>3532</v>
      </c>
      <c r="F12" s="31" t="s">
        <v>332</v>
      </c>
      <c r="G12" s="31" t="s">
        <v>332</v>
      </c>
      <c r="H12" s="307">
        <v>16</v>
      </c>
      <c r="I12" s="307">
        <v>7</v>
      </c>
      <c r="J12" s="31">
        <v>150</v>
      </c>
      <c r="K12" s="31">
        <v>98</v>
      </c>
      <c r="L12" s="31">
        <v>105</v>
      </c>
      <c r="M12" s="31">
        <v>42</v>
      </c>
      <c r="N12" s="31">
        <v>50</v>
      </c>
      <c r="O12" s="31">
        <v>2</v>
      </c>
      <c r="P12" s="31">
        <v>23</v>
      </c>
      <c r="Q12" s="35">
        <v>134</v>
      </c>
      <c r="R12" s="31">
        <v>64</v>
      </c>
      <c r="S12" s="31">
        <v>498</v>
      </c>
      <c r="T12" s="31">
        <v>176</v>
      </c>
      <c r="U12" s="31">
        <v>493</v>
      </c>
      <c r="V12" s="31">
        <v>121</v>
      </c>
      <c r="W12" s="31">
        <v>4</v>
      </c>
      <c r="X12" s="31">
        <v>3</v>
      </c>
      <c r="Y12" s="31">
        <v>1214</v>
      </c>
      <c r="Z12" s="31">
        <v>316</v>
      </c>
      <c r="AA12" s="31">
        <v>16</v>
      </c>
      <c r="AB12" s="31">
        <v>191</v>
      </c>
    </row>
    <row r="13" spans="1:28" ht="18" customHeight="1">
      <c r="A13" s="347" t="s">
        <v>399</v>
      </c>
      <c r="B13" s="273" t="s">
        <v>13</v>
      </c>
      <c r="C13" s="274" t="s">
        <v>106</v>
      </c>
      <c r="D13" s="31">
        <f aca="true" t="shared" si="1" ref="D13:D24">E13+AB13</f>
        <v>8310</v>
      </c>
      <c r="E13" s="31">
        <f aca="true" t="shared" si="2" ref="E13:E24">SUM(F13:AA13)</f>
        <v>8098</v>
      </c>
      <c r="F13" s="31">
        <f aca="true" t="shared" si="3" ref="F13:AB13">SUM(F14:F15)</f>
        <v>0</v>
      </c>
      <c r="G13" s="31">
        <f t="shared" si="3"/>
        <v>3</v>
      </c>
      <c r="H13" s="31">
        <f>SUM(H14:H15)</f>
        <v>45</v>
      </c>
      <c r="I13" s="31">
        <f>SUM(I14:I15)</f>
        <v>35</v>
      </c>
      <c r="J13" s="31">
        <f t="shared" si="3"/>
        <v>334</v>
      </c>
      <c r="K13" s="31">
        <f t="shared" si="3"/>
        <v>218</v>
      </c>
      <c r="L13" s="31">
        <f t="shared" si="3"/>
        <v>226</v>
      </c>
      <c r="M13" s="31">
        <f t="shared" si="3"/>
        <v>95</v>
      </c>
      <c r="N13" s="31">
        <f t="shared" si="3"/>
        <v>123</v>
      </c>
      <c r="O13" s="31">
        <f t="shared" si="3"/>
        <v>8</v>
      </c>
      <c r="P13" s="31">
        <f t="shared" si="3"/>
        <v>34</v>
      </c>
      <c r="Q13" s="31">
        <f t="shared" si="3"/>
        <v>380</v>
      </c>
      <c r="R13" s="31">
        <f t="shared" si="3"/>
        <v>195</v>
      </c>
      <c r="S13" s="31">
        <f t="shared" si="3"/>
        <v>1315</v>
      </c>
      <c r="T13" s="31">
        <f t="shared" si="3"/>
        <v>456</v>
      </c>
      <c r="U13" s="31">
        <f t="shared" si="3"/>
        <v>1495</v>
      </c>
      <c r="V13" s="31">
        <f t="shared" si="3"/>
        <v>312</v>
      </c>
      <c r="W13" s="31">
        <f t="shared" si="3"/>
        <v>33</v>
      </c>
      <c r="X13" s="31">
        <f t="shared" si="3"/>
        <v>11</v>
      </c>
      <c r="Y13" s="31">
        <f t="shared" si="3"/>
        <v>2254</v>
      </c>
      <c r="Z13" s="31">
        <f t="shared" si="3"/>
        <v>492</v>
      </c>
      <c r="AA13" s="31">
        <f t="shared" si="3"/>
        <v>34</v>
      </c>
      <c r="AB13" s="31">
        <f t="shared" si="3"/>
        <v>212</v>
      </c>
    </row>
    <row r="14" spans="1:28" ht="18" customHeight="1">
      <c r="A14" s="347"/>
      <c r="B14" s="273" t="s">
        <v>2</v>
      </c>
      <c r="C14" s="274" t="s">
        <v>107</v>
      </c>
      <c r="D14" s="31">
        <f t="shared" si="1"/>
        <v>4681</v>
      </c>
      <c r="E14" s="31">
        <f t="shared" si="2"/>
        <v>4646</v>
      </c>
      <c r="F14" s="31">
        <v>0</v>
      </c>
      <c r="G14" s="31">
        <v>3</v>
      </c>
      <c r="H14" s="31">
        <v>31</v>
      </c>
      <c r="I14" s="31">
        <v>24</v>
      </c>
      <c r="J14" s="31">
        <v>172</v>
      </c>
      <c r="K14" s="31">
        <v>104</v>
      </c>
      <c r="L14" s="31">
        <v>129</v>
      </c>
      <c r="M14" s="31">
        <v>57</v>
      </c>
      <c r="N14" s="31">
        <v>75</v>
      </c>
      <c r="O14" s="31">
        <v>5</v>
      </c>
      <c r="P14" s="31">
        <v>4</v>
      </c>
      <c r="Q14" s="35">
        <v>260</v>
      </c>
      <c r="R14" s="31">
        <v>130</v>
      </c>
      <c r="S14" s="31">
        <v>827</v>
      </c>
      <c r="T14" s="31">
        <v>297</v>
      </c>
      <c r="U14" s="31">
        <v>1001</v>
      </c>
      <c r="V14" s="31">
        <v>204</v>
      </c>
      <c r="W14" s="31">
        <v>30</v>
      </c>
      <c r="X14" s="31">
        <v>8</v>
      </c>
      <c r="Y14" s="31">
        <v>1079</v>
      </c>
      <c r="Z14" s="31">
        <v>188</v>
      </c>
      <c r="AA14" s="31">
        <v>18</v>
      </c>
      <c r="AB14" s="31">
        <v>35</v>
      </c>
    </row>
    <row r="15" spans="1:28" ht="18" customHeight="1">
      <c r="A15" s="347"/>
      <c r="B15" s="275" t="s">
        <v>3</v>
      </c>
      <c r="C15" s="276" t="s">
        <v>82</v>
      </c>
      <c r="D15" s="31">
        <f t="shared" si="1"/>
        <v>3629</v>
      </c>
      <c r="E15" s="31">
        <f t="shared" si="2"/>
        <v>3452</v>
      </c>
      <c r="F15" s="31">
        <v>0</v>
      </c>
      <c r="G15" s="31">
        <v>0</v>
      </c>
      <c r="H15" s="31">
        <v>14</v>
      </c>
      <c r="I15" s="31">
        <v>11</v>
      </c>
      <c r="J15" s="31">
        <v>162</v>
      </c>
      <c r="K15" s="31">
        <v>114</v>
      </c>
      <c r="L15" s="31">
        <v>97</v>
      </c>
      <c r="M15" s="31">
        <v>38</v>
      </c>
      <c r="N15" s="31">
        <v>48</v>
      </c>
      <c r="O15" s="31">
        <v>3</v>
      </c>
      <c r="P15" s="31">
        <v>30</v>
      </c>
      <c r="Q15" s="35">
        <v>120</v>
      </c>
      <c r="R15" s="31">
        <v>65</v>
      </c>
      <c r="S15" s="31">
        <v>488</v>
      </c>
      <c r="T15" s="31">
        <v>159</v>
      </c>
      <c r="U15" s="31">
        <v>494</v>
      </c>
      <c r="V15" s="31">
        <v>108</v>
      </c>
      <c r="W15" s="31">
        <v>3</v>
      </c>
      <c r="X15" s="31">
        <v>3</v>
      </c>
      <c r="Y15" s="31">
        <v>1175</v>
      </c>
      <c r="Z15" s="31">
        <v>304</v>
      </c>
      <c r="AA15" s="31">
        <v>16</v>
      </c>
      <c r="AB15" s="31">
        <v>177</v>
      </c>
    </row>
    <row r="16" spans="1:28" ht="18" customHeight="1">
      <c r="A16" s="347" t="s">
        <v>400</v>
      </c>
      <c r="B16" s="273" t="s">
        <v>13</v>
      </c>
      <c r="C16" s="274" t="s">
        <v>106</v>
      </c>
      <c r="D16" s="31">
        <f t="shared" si="1"/>
        <v>8256</v>
      </c>
      <c r="E16" s="31">
        <f t="shared" si="2"/>
        <v>8056</v>
      </c>
      <c r="F16" s="31">
        <f aca="true" t="shared" si="4" ref="F16:AB16">SUM(F17:F18)</f>
        <v>3</v>
      </c>
      <c r="G16" s="31">
        <f t="shared" si="4"/>
        <v>4</v>
      </c>
      <c r="H16" s="31">
        <f>SUM(H17:H18)</f>
        <v>48</v>
      </c>
      <c r="I16" s="31">
        <f>SUM(I17:I18)</f>
        <v>38</v>
      </c>
      <c r="J16" s="31">
        <f t="shared" si="4"/>
        <v>360</v>
      </c>
      <c r="K16" s="31">
        <f t="shared" si="4"/>
        <v>195</v>
      </c>
      <c r="L16" s="31">
        <f t="shared" si="4"/>
        <v>223</v>
      </c>
      <c r="M16" s="31">
        <f t="shared" si="4"/>
        <v>97</v>
      </c>
      <c r="N16" s="31">
        <f t="shared" si="4"/>
        <v>119</v>
      </c>
      <c r="O16" s="31">
        <f t="shared" si="4"/>
        <v>9</v>
      </c>
      <c r="P16" s="31">
        <f t="shared" si="4"/>
        <v>40</v>
      </c>
      <c r="Q16" s="31">
        <f t="shared" si="4"/>
        <v>403</v>
      </c>
      <c r="R16" s="31">
        <f t="shared" si="4"/>
        <v>198</v>
      </c>
      <c r="S16" s="31">
        <f t="shared" si="4"/>
        <v>1318</v>
      </c>
      <c r="T16" s="31">
        <f t="shared" si="4"/>
        <v>442</v>
      </c>
      <c r="U16" s="31">
        <f t="shared" si="4"/>
        <v>1491</v>
      </c>
      <c r="V16" s="31">
        <f t="shared" si="4"/>
        <v>323</v>
      </c>
      <c r="W16" s="31">
        <f t="shared" si="4"/>
        <v>29</v>
      </c>
      <c r="X16" s="31">
        <f t="shared" si="4"/>
        <v>11</v>
      </c>
      <c r="Y16" s="31">
        <f t="shared" si="4"/>
        <v>2194</v>
      </c>
      <c r="Z16" s="31">
        <f t="shared" si="4"/>
        <v>478</v>
      </c>
      <c r="AA16" s="31">
        <f t="shared" si="4"/>
        <v>33</v>
      </c>
      <c r="AB16" s="31">
        <f t="shared" si="4"/>
        <v>200</v>
      </c>
    </row>
    <row r="17" spans="1:28" ht="18" customHeight="1">
      <c r="A17" s="347"/>
      <c r="B17" s="273" t="s">
        <v>2</v>
      </c>
      <c r="C17" s="274" t="s">
        <v>107</v>
      </c>
      <c r="D17" s="31">
        <f t="shared" si="1"/>
        <v>4653</v>
      </c>
      <c r="E17" s="31">
        <f t="shared" si="2"/>
        <v>4620</v>
      </c>
      <c r="F17" s="31">
        <v>3</v>
      </c>
      <c r="G17" s="31">
        <v>2</v>
      </c>
      <c r="H17" s="31">
        <v>32</v>
      </c>
      <c r="I17" s="31">
        <v>25</v>
      </c>
      <c r="J17" s="31">
        <v>180</v>
      </c>
      <c r="K17" s="31">
        <v>94</v>
      </c>
      <c r="L17" s="31">
        <v>129</v>
      </c>
      <c r="M17" s="31">
        <v>56</v>
      </c>
      <c r="N17" s="31">
        <v>71</v>
      </c>
      <c r="O17" s="31">
        <v>7</v>
      </c>
      <c r="P17" s="31">
        <v>7</v>
      </c>
      <c r="Q17" s="35">
        <v>273</v>
      </c>
      <c r="R17" s="31">
        <v>129</v>
      </c>
      <c r="S17" s="31">
        <v>825</v>
      </c>
      <c r="T17" s="31">
        <v>294</v>
      </c>
      <c r="U17" s="31">
        <v>1003</v>
      </c>
      <c r="V17" s="31">
        <v>214</v>
      </c>
      <c r="W17" s="31">
        <v>26</v>
      </c>
      <c r="X17" s="31">
        <v>8</v>
      </c>
      <c r="Y17" s="31">
        <v>1046</v>
      </c>
      <c r="Z17" s="31">
        <v>179</v>
      </c>
      <c r="AA17" s="31">
        <v>17</v>
      </c>
      <c r="AB17" s="31">
        <v>33</v>
      </c>
    </row>
    <row r="18" spans="1:28" ht="18" customHeight="1">
      <c r="A18" s="347"/>
      <c r="B18" s="275" t="s">
        <v>3</v>
      </c>
      <c r="C18" s="276" t="s">
        <v>82</v>
      </c>
      <c r="D18" s="303">
        <f t="shared" si="1"/>
        <v>3603</v>
      </c>
      <c r="E18" s="31">
        <f t="shared" si="2"/>
        <v>3436</v>
      </c>
      <c r="F18" s="31">
        <v>0</v>
      </c>
      <c r="G18" s="31">
        <v>2</v>
      </c>
      <c r="H18" s="31">
        <v>16</v>
      </c>
      <c r="I18" s="31">
        <v>13</v>
      </c>
      <c r="J18" s="31">
        <v>180</v>
      </c>
      <c r="K18" s="31">
        <v>101</v>
      </c>
      <c r="L18" s="31">
        <v>94</v>
      </c>
      <c r="M18" s="31">
        <v>41</v>
      </c>
      <c r="N18" s="31">
        <v>48</v>
      </c>
      <c r="O18" s="31">
        <v>2</v>
      </c>
      <c r="P18" s="31">
        <v>33</v>
      </c>
      <c r="Q18" s="35">
        <v>130</v>
      </c>
      <c r="R18" s="31">
        <v>69</v>
      </c>
      <c r="S18" s="31">
        <v>493</v>
      </c>
      <c r="T18" s="31">
        <v>148</v>
      </c>
      <c r="U18" s="31">
        <v>488</v>
      </c>
      <c r="V18" s="31">
        <v>109</v>
      </c>
      <c r="W18" s="31">
        <v>3</v>
      </c>
      <c r="X18" s="31">
        <v>3</v>
      </c>
      <c r="Y18" s="31">
        <v>1148</v>
      </c>
      <c r="Z18" s="31">
        <v>299</v>
      </c>
      <c r="AA18" s="31">
        <v>16</v>
      </c>
      <c r="AB18" s="31">
        <v>167</v>
      </c>
    </row>
    <row r="19" spans="1:28" ht="18" customHeight="1">
      <c r="A19" s="347" t="s">
        <v>401</v>
      </c>
      <c r="B19" s="273" t="s">
        <v>13</v>
      </c>
      <c r="C19" s="274" t="s">
        <v>106</v>
      </c>
      <c r="D19" s="303">
        <f t="shared" si="1"/>
        <v>8199</v>
      </c>
      <c r="E19" s="31">
        <f t="shared" si="2"/>
        <v>8012</v>
      </c>
      <c r="F19" s="31">
        <f>SUM(F20:F21)</f>
        <v>4</v>
      </c>
      <c r="G19" s="31">
        <f>SUM(G20:G21)</f>
        <v>6</v>
      </c>
      <c r="H19" s="31">
        <f>SUM(H20:H21)</f>
        <v>63</v>
      </c>
      <c r="I19" s="31">
        <f>SUM(I20:I21)</f>
        <v>40</v>
      </c>
      <c r="J19" s="31">
        <f aca="true" t="shared" si="5" ref="J19:AB19">SUM(J20:J21)</f>
        <v>393</v>
      </c>
      <c r="K19" s="31">
        <f t="shared" si="5"/>
        <v>253</v>
      </c>
      <c r="L19" s="31">
        <f t="shared" si="5"/>
        <v>227</v>
      </c>
      <c r="M19" s="31">
        <f t="shared" si="5"/>
        <v>102</v>
      </c>
      <c r="N19" s="31">
        <f t="shared" si="5"/>
        <v>116</v>
      </c>
      <c r="O19" s="31">
        <f t="shared" si="5"/>
        <v>9</v>
      </c>
      <c r="P19" s="31">
        <f t="shared" si="5"/>
        <v>50</v>
      </c>
      <c r="Q19" s="31">
        <f t="shared" si="5"/>
        <v>388</v>
      </c>
      <c r="R19" s="31">
        <f t="shared" si="5"/>
        <v>189</v>
      </c>
      <c r="S19" s="31">
        <f t="shared" si="5"/>
        <v>1289</v>
      </c>
      <c r="T19" s="31">
        <f t="shared" si="5"/>
        <v>461</v>
      </c>
      <c r="U19" s="31">
        <f t="shared" si="5"/>
        <v>1468</v>
      </c>
      <c r="V19" s="31">
        <f t="shared" si="5"/>
        <v>315</v>
      </c>
      <c r="W19" s="31">
        <f t="shared" si="5"/>
        <v>27</v>
      </c>
      <c r="X19" s="31">
        <f t="shared" si="5"/>
        <v>11</v>
      </c>
      <c r="Y19" s="31">
        <f t="shared" si="5"/>
        <v>2121</v>
      </c>
      <c r="Z19" s="31">
        <f t="shared" si="5"/>
        <v>450</v>
      </c>
      <c r="AA19" s="31">
        <f t="shared" si="5"/>
        <v>30</v>
      </c>
      <c r="AB19" s="31">
        <f t="shared" si="5"/>
        <v>187</v>
      </c>
    </row>
    <row r="20" spans="1:28" ht="18" customHeight="1">
      <c r="A20" s="347"/>
      <c r="B20" s="273" t="s">
        <v>2</v>
      </c>
      <c r="C20" s="274" t="s">
        <v>107</v>
      </c>
      <c r="D20" s="31">
        <f t="shared" si="1"/>
        <v>4602</v>
      </c>
      <c r="E20" s="31">
        <f t="shared" si="2"/>
        <v>4571</v>
      </c>
      <c r="F20" s="31">
        <v>3</v>
      </c>
      <c r="G20" s="31">
        <v>3</v>
      </c>
      <c r="H20" s="31">
        <v>45</v>
      </c>
      <c r="I20" s="31">
        <v>24</v>
      </c>
      <c r="J20" s="31">
        <v>187</v>
      </c>
      <c r="K20" s="31">
        <v>120</v>
      </c>
      <c r="L20" s="31">
        <v>131</v>
      </c>
      <c r="M20" s="31">
        <v>55</v>
      </c>
      <c r="N20" s="31">
        <v>72</v>
      </c>
      <c r="O20" s="31">
        <v>7</v>
      </c>
      <c r="P20" s="31">
        <v>11</v>
      </c>
      <c r="Q20" s="35">
        <v>262</v>
      </c>
      <c r="R20" s="31">
        <v>125</v>
      </c>
      <c r="S20" s="31">
        <v>812</v>
      </c>
      <c r="T20" s="31">
        <v>316</v>
      </c>
      <c r="U20" s="31">
        <v>986</v>
      </c>
      <c r="V20" s="31">
        <v>199</v>
      </c>
      <c r="W20" s="31">
        <v>25</v>
      </c>
      <c r="X20" s="31">
        <v>8</v>
      </c>
      <c r="Y20" s="31">
        <v>998</v>
      </c>
      <c r="Z20" s="31">
        <v>166</v>
      </c>
      <c r="AA20" s="31">
        <v>16</v>
      </c>
      <c r="AB20" s="31">
        <v>31</v>
      </c>
    </row>
    <row r="21" spans="1:28" ht="18" customHeight="1">
      <c r="A21" s="347"/>
      <c r="B21" s="275" t="s">
        <v>3</v>
      </c>
      <c r="C21" s="276" t="s">
        <v>82</v>
      </c>
      <c r="D21" s="31">
        <f t="shared" si="1"/>
        <v>3597</v>
      </c>
      <c r="E21" s="31">
        <f t="shared" si="2"/>
        <v>3441</v>
      </c>
      <c r="F21" s="31">
        <v>1</v>
      </c>
      <c r="G21" s="31">
        <v>3</v>
      </c>
      <c r="H21" s="31">
        <v>18</v>
      </c>
      <c r="I21" s="31">
        <v>16</v>
      </c>
      <c r="J21" s="31">
        <v>206</v>
      </c>
      <c r="K21" s="31">
        <v>133</v>
      </c>
      <c r="L21" s="31">
        <v>96</v>
      </c>
      <c r="M21" s="31">
        <v>47</v>
      </c>
      <c r="N21" s="31">
        <v>44</v>
      </c>
      <c r="O21" s="31">
        <v>2</v>
      </c>
      <c r="P21" s="31">
        <v>39</v>
      </c>
      <c r="Q21" s="35">
        <v>126</v>
      </c>
      <c r="R21" s="31">
        <v>64</v>
      </c>
      <c r="S21" s="31">
        <v>477</v>
      </c>
      <c r="T21" s="31">
        <v>145</v>
      </c>
      <c r="U21" s="31">
        <v>482</v>
      </c>
      <c r="V21" s="31">
        <v>116</v>
      </c>
      <c r="W21" s="31">
        <v>2</v>
      </c>
      <c r="X21" s="31">
        <v>3</v>
      </c>
      <c r="Y21" s="31">
        <v>1123</v>
      </c>
      <c r="Z21" s="31">
        <v>284</v>
      </c>
      <c r="AA21" s="31">
        <v>14</v>
      </c>
      <c r="AB21" s="31">
        <v>156</v>
      </c>
    </row>
    <row r="22" spans="1:28" ht="18" customHeight="1">
      <c r="A22" s="347" t="s">
        <v>402</v>
      </c>
      <c r="B22" s="273" t="s">
        <v>13</v>
      </c>
      <c r="C22" s="274" t="s">
        <v>106</v>
      </c>
      <c r="D22" s="303">
        <f t="shared" si="1"/>
        <v>8155</v>
      </c>
      <c r="E22" s="31">
        <f t="shared" si="2"/>
        <v>7985</v>
      </c>
      <c r="F22" s="31">
        <f>SUM(F23:F24)</f>
        <v>6</v>
      </c>
      <c r="G22" s="31">
        <f>SUM(G23:G24)</f>
        <v>7</v>
      </c>
      <c r="H22" s="31">
        <f>SUM(H23:H24)</f>
        <v>61</v>
      </c>
      <c r="I22" s="31">
        <f>SUM(I23:I24)</f>
        <v>39</v>
      </c>
      <c r="J22" s="31">
        <f aca="true" t="shared" si="6" ref="J22:AB22">SUM(J23:J24)</f>
        <v>423</v>
      </c>
      <c r="K22" s="31">
        <f t="shared" si="6"/>
        <v>282</v>
      </c>
      <c r="L22" s="31">
        <f t="shared" si="6"/>
        <v>223</v>
      </c>
      <c r="M22" s="31">
        <f t="shared" si="6"/>
        <v>95</v>
      </c>
      <c r="N22" s="31">
        <f t="shared" si="6"/>
        <v>121</v>
      </c>
      <c r="O22" s="31">
        <f t="shared" si="6"/>
        <v>11</v>
      </c>
      <c r="P22" s="31">
        <f t="shared" si="6"/>
        <v>51</v>
      </c>
      <c r="Q22" s="31">
        <f t="shared" si="6"/>
        <v>398</v>
      </c>
      <c r="R22" s="31">
        <f t="shared" si="6"/>
        <v>162</v>
      </c>
      <c r="S22" s="31">
        <f t="shared" si="6"/>
        <v>1265</v>
      </c>
      <c r="T22" s="31">
        <f t="shared" si="6"/>
        <v>448</v>
      </c>
      <c r="U22" s="31">
        <f t="shared" si="6"/>
        <v>1528</v>
      </c>
      <c r="V22" s="31">
        <f t="shared" si="6"/>
        <v>300</v>
      </c>
      <c r="W22" s="31">
        <f t="shared" si="6"/>
        <v>25</v>
      </c>
      <c r="X22" s="31">
        <f t="shared" si="6"/>
        <v>11</v>
      </c>
      <c r="Y22" s="31">
        <f t="shared" si="6"/>
        <v>2070</v>
      </c>
      <c r="Z22" s="31">
        <f t="shared" si="6"/>
        <v>432</v>
      </c>
      <c r="AA22" s="31">
        <f t="shared" si="6"/>
        <v>27</v>
      </c>
      <c r="AB22" s="31">
        <f t="shared" si="6"/>
        <v>170</v>
      </c>
    </row>
    <row r="23" spans="1:28" ht="18" customHeight="1">
      <c r="A23" s="348"/>
      <c r="B23" s="273" t="s">
        <v>2</v>
      </c>
      <c r="C23" s="274" t="s">
        <v>107</v>
      </c>
      <c r="D23" s="31">
        <f t="shared" si="1"/>
        <v>4554</v>
      </c>
      <c r="E23" s="31">
        <f t="shared" si="2"/>
        <v>4529</v>
      </c>
      <c r="F23" s="31">
        <v>5</v>
      </c>
      <c r="G23" s="31">
        <v>3</v>
      </c>
      <c r="H23" s="31">
        <v>43</v>
      </c>
      <c r="I23" s="31">
        <v>23</v>
      </c>
      <c r="J23" s="31">
        <v>207</v>
      </c>
      <c r="K23" s="31">
        <v>133</v>
      </c>
      <c r="L23" s="31">
        <v>127</v>
      </c>
      <c r="M23" s="31">
        <v>51</v>
      </c>
      <c r="N23" s="31">
        <v>71</v>
      </c>
      <c r="O23" s="31">
        <v>8</v>
      </c>
      <c r="P23" s="31">
        <v>15</v>
      </c>
      <c r="Q23" s="35">
        <v>268</v>
      </c>
      <c r="R23" s="31">
        <v>106</v>
      </c>
      <c r="S23" s="31">
        <v>802</v>
      </c>
      <c r="T23" s="31">
        <v>311</v>
      </c>
      <c r="U23" s="31">
        <v>1001</v>
      </c>
      <c r="V23" s="31">
        <v>188</v>
      </c>
      <c r="W23" s="31">
        <v>24</v>
      </c>
      <c r="X23" s="31">
        <v>8</v>
      </c>
      <c r="Y23" s="31">
        <v>963</v>
      </c>
      <c r="Z23" s="31">
        <v>159</v>
      </c>
      <c r="AA23" s="31">
        <v>13</v>
      </c>
      <c r="AB23" s="31">
        <v>25</v>
      </c>
    </row>
    <row r="24" spans="1:28" ht="18" customHeight="1">
      <c r="A24" s="347"/>
      <c r="B24" s="275" t="s">
        <v>3</v>
      </c>
      <c r="C24" s="276" t="s">
        <v>82</v>
      </c>
      <c r="D24" s="31">
        <f t="shared" si="1"/>
        <v>3601</v>
      </c>
      <c r="E24" s="31">
        <f t="shared" si="2"/>
        <v>3456</v>
      </c>
      <c r="F24" s="31">
        <v>1</v>
      </c>
      <c r="G24" s="31">
        <v>4</v>
      </c>
      <c r="H24" s="31">
        <v>18</v>
      </c>
      <c r="I24" s="31">
        <v>16</v>
      </c>
      <c r="J24" s="31">
        <v>216</v>
      </c>
      <c r="K24" s="31">
        <v>149</v>
      </c>
      <c r="L24" s="31">
        <v>96</v>
      </c>
      <c r="M24" s="31">
        <v>44</v>
      </c>
      <c r="N24" s="31">
        <v>50</v>
      </c>
      <c r="O24" s="31">
        <v>3</v>
      </c>
      <c r="P24" s="31">
        <v>36</v>
      </c>
      <c r="Q24" s="35">
        <v>130</v>
      </c>
      <c r="R24" s="31">
        <v>56</v>
      </c>
      <c r="S24" s="31">
        <v>463</v>
      </c>
      <c r="T24" s="31">
        <v>137</v>
      </c>
      <c r="U24" s="31">
        <v>527</v>
      </c>
      <c r="V24" s="31">
        <v>112</v>
      </c>
      <c r="W24" s="31">
        <v>1</v>
      </c>
      <c r="X24" s="31">
        <v>3</v>
      </c>
      <c r="Y24" s="31">
        <v>1107</v>
      </c>
      <c r="Z24" s="31">
        <v>273</v>
      </c>
      <c r="AA24" s="31">
        <v>14</v>
      </c>
      <c r="AB24" s="31">
        <v>145</v>
      </c>
    </row>
    <row r="25" spans="1:28" ht="18" customHeight="1">
      <c r="A25" s="347" t="s">
        <v>403</v>
      </c>
      <c r="B25" s="273" t="s">
        <v>13</v>
      </c>
      <c r="C25" s="274" t="s">
        <v>106</v>
      </c>
      <c r="D25" s="31">
        <f aca="true" t="shared" si="7" ref="D25:D30">E25+AB25</f>
        <v>8196</v>
      </c>
      <c r="E25" s="31">
        <f aca="true" t="shared" si="8" ref="E25:E30">SUM(F25:AA25)</f>
        <v>8038</v>
      </c>
      <c r="F25" s="31">
        <v>9</v>
      </c>
      <c r="G25" s="31">
        <v>7</v>
      </c>
      <c r="H25" s="307">
        <v>71</v>
      </c>
      <c r="I25" s="307">
        <v>41</v>
      </c>
      <c r="J25" s="31">
        <v>474</v>
      </c>
      <c r="K25" s="31">
        <v>291</v>
      </c>
      <c r="L25" s="31">
        <v>230</v>
      </c>
      <c r="M25" s="31">
        <v>94</v>
      </c>
      <c r="N25" s="31">
        <v>132</v>
      </c>
      <c r="O25" s="31">
        <v>9</v>
      </c>
      <c r="P25" s="31">
        <v>49</v>
      </c>
      <c r="Q25" s="31">
        <v>408</v>
      </c>
      <c r="R25" s="31">
        <v>190</v>
      </c>
      <c r="S25" s="31">
        <v>1302</v>
      </c>
      <c r="T25" s="31">
        <v>501</v>
      </c>
      <c r="U25" s="31">
        <v>1440</v>
      </c>
      <c r="V25" s="31">
        <v>309</v>
      </c>
      <c r="W25" s="31">
        <v>23</v>
      </c>
      <c r="X25" s="31">
        <v>9</v>
      </c>
      <c r="Y25" s="31">
        <v>2009</v>
      </c>
      <c r="Z25" s="31">
        <v>413</v>
      </c>
      <c r="AA25" s="31">
        <v>27</v>
      </c>
      <c r="AB25" s="31">
        <v>158</v>
      </c>
    </row>
    <row r="26" spans="1:28" ht="18" customHeight="1">
      <c r="A26" s="347"/>
      <c r="B26" s="273" t="s">
        <v>2</v>
      </c>
      <c r="C26" s="274" t="s">
        <v>107</v>
      </c>
      <c r="D26" s="31">
        <f t="shared" si="7"/>
        <v>4541</v>
      </c>
      <c r="E26" s="31">
        <f t="shared" si="8"/>
        <v>4516</v>
      </c>
      <c r="F26" s="31">
        <v>8</v>
      </c>
      <c r="G26" s="31">
        <v>3</v>
      </c>
      <c r="H26" s="307">
        <v>50</v>
      </c>
      <c r="I26" s="307">
        <v>27</v>
      </c>
      <c r="J26" s="31">
        <v>220</v>
      </c>
      <c r="K26" s="31">
        <v>143</v>
      </c>
      <c r="L26" s="31">
        <v>128</v>
      </c>
      <c r="M26" s="31">
        <v>51</v>
      </c>
      <c r="N26" s="31">
        <v>76</v>
      </c>
      <c r="O26" s="31">
        <v>6</v>
      </c>
      <c r="P26" s="31">
        <v>17</v>
      </c>
      <c r="Q26" s="35">
        <v>273</v>
      </c>
      <c r="R26" s="31">
        <v>114</v>
      </c>
      <c r="S26" s="31">
        <v>814</v>
      </c>
      <c r="T26" s="31">
        <v>331</v>
      </c>
      <c r="U26" s="31">
        <v>952</v>
      </c>
      <c r="V26" s="31">
        <v>197</v>
      </c>
      <c r="W26" s="31">
        <v>22</v>
      </c>
      <c r="X26" s="31">
        <v>6</v>
      </c>
      <c r="Y26" s="31">
        <v>913</v>
      </c>
      <c r="Z26" s="31">
        <v>152</v>
      </c>
      <c r="AA26" s="31">
        <v>13</v>
      </c>
      <c r="AB26" s="31">
        <v>25</v>
      </c>
    </row>
    <row r="27" spans="1:28" ht="18" customHeight="1">
      <c r="A27" s="347"/>
      <c r="B27" s="275" t="s">
        <v>3</v>
      </c>
      <c r="C27" s="276" t="s">
        <v>82</v>
      </c>
      <c r="D27" s="31">
        <f t="shared" si="7"/>
        <v>3655</v>
      </c>
      <c r="E27" s="31">
        <f t="shared" si="8"/>
        <v>3522</v>
      </c>
      <c r="F27" s="31">
        <v>1</v>
      </c>
      <c r="G27" s="31">
        <v>4</v>
      </c>
      <c r="H27" s="307">
        <v>21</v>
      </c>
      <c r="I27" s="307">
        <v>14</v>
      </c>
      <c r="J27" s="31">
        <v>254</v>
      </c>
      <c r="K27" s="31">
        <v>148</v>
      </c>
      <c r="L27" s="31">
        <v>102</v>
      </c>
      <c r="M27" s="31">
        <v>43</v>
      </c>
      <c r="N27" s="31">
        <v>56</v>
      </c>
      <c r="O27" s="31">
        <v>3</v>
      </c>
      <c r="P27" s="31">
        <v>32</v>
      </c>
      <c r="Q27" s="35">
        <v>135</v>
      </c>
      <c r="R27" s="31">
        <v>76</v>
      </c>
      <c r="S27" s="31">
        <v>488</v>
      </c>
      <c r="T27" s="31">
        <v>170</v>
      </c>
      <c r="U27" s="31">
        <v>488</v>
      </c>
      <c r="V27" s="31">
        <v>112</v>
      </c>
      <c r="W27" s="31">
        <v>1</v>
      </c>
      <c r="X27" s="31">
        <v>3</v>
      </c>
      <c r="Y27" s="31">
        <v>1096</v>
      </c>
      <c r="Z27" s="31">
        <v>261</v>
      </c>
      <c r="AA27" s="31">
        <v>14</v>
      </c>
      <c r="AB27" s="31">
        <v>133</v>
      </c>
    </row>
    <row r="28" spans="1:28" ht="18" customHeight="1">
      <c r="A28" s="347" t="s">
        <v>404</v>
      </c>
      <c r="B28" s="273" t="s">
        <v>13</v>
      </c>
      <c r="C28" s="274" t="s">
        <v>106</v>
      </c>
      <c r="D28" s="31">
        <f t="shared" si="7"/>
        <v>8074</v>
      </c>
      <c r="E28" s="31">
        <f t="shared" si="8"/>
        <v>7925</v>
      </c>
      <c r="F28" s="31">
        <v>10</v>
      </c>
      <c r="G28" s="31">
        <v>6</v>
      </c>
      <c r="H28" s="307">
        <v>80</v>
      </c>
      <c r="I28" s="307">
        <v>42</v>
      </c>
      <c r="J28" s="31">
        <v>504</v>
      </c>
      <c r="K28" s="31">
        <v>292</v>
      </c>
      <c r="L28" s="31">
        <v>224</v>
      </c>
      <c r="M28" s="31">
        <v>92</v>
      </c>
      <c r="N28" s="31">
        <v>131</v>
      </c>
      <c r="O28" s="31">
        <v>10</v>
      </c>
      <c r="P28" s="31">
        <v>60</v>
      </c>
      <c r="Q28" s="31">
        <v>410</v>
      </c>
      <c r="R28" s="31">
        <v>187</v>
      </c>
      <c r="S28" s="31">
        <v>1306</v>
      </c>
      <c r="T28" s="31">
        <v>490</v>
      </c>
      <c r="U28" s="31">
        <v>1409</v>
      </c>
      <c r="V28" s="31">
        <v>289</v>
      </c>
      <c r="W28" s="31">
        <v>21</v>
      </c>
      <c r="X28" s="31">
        <v>7</v>
      </c>
      <c r="Y28" s="31">
        <v>1937</v>
      </c>
      <c r="Z28" s="31">
        <v>391</v>
      </c>
      <c r="AA28" s="31">
        <v>27</v>
      </c>
      <c r="AB28" s="31">
        <v>149</v>
      </c>
    </row>
    <row r="29" spans="1:28" ht="18" customHeight="1">
      <c r="A29" s="347"/>
      <c r="B29" s="273" t="s">
        <v>2</v>
      </c>
      <c r="C29" s="274" t="s">
        <v>107</v>
      </c>
      <c r="D29" s="31">
        <f t="shared" si="7"/>
        <v>4476</v>
      </c>
      <c r="E29" s="31">
        <f t="shared" si="8"/>
        <v>4452</v>
      </c>
      <c r="F29" s="31">
        <v>9</v>
      </c>
      <c r="G29" s="31">
        <v>3</v>
      </c>
      <c r="H29" s="307">
        <v>55</v>
      </c>
      <c r="I29" s="307">
        <v>28</v>
      </c>
      <c r="J29" s="31">
        <v>230</v>
      </c>
      <c r="K29" s="31">
        <v>146</v>
      </c>
      <c r="L29" s="31">
        <v>119</v>
      </c>
      <c r="M29" s="31">
        <v>52</v>
      </c>
      <c r="N29" s="31">
        <v>74</v>
      </c>
      <c r="O29" s="31">
        <v>5</v>
      </c>
      <c r="P29" s="31">
        <v>23</v>
      </c>
      <c r="Q29" s="35">
        <v>271</v>
      </c>
      <c r="R29" s="31">
        <v>121</v>
      </c>
      <c r="S29" s="31">
        <v>823</v>
      </c>
      <c r="T29" s="31">
        <v>323</v>
      </c>
      <c r="U29" s="31">
        <v>927</v>
      </c>
      <c r="V29" s="31">
        <v>187</v>
      </c>
      <c r="W29" s="31">
        <v>20</v>
      </c>
      <c r="X29" s="31">
        <v>5</v>
      </c>
      <c r="Y29" s="31">
        <v>872</v>
      </c>
      <c r="Z29" s="31">
        <v>146</v>
      </c>
      <c r="AA29" s="31">
        <v>13</v>
      </c>
      <c r="AB29" s="31">
        <v>24</v>
      </c>
    </row>
    <row r="30" spans="1:28" ht="18" customHeight="1">
      <c r="A30" s="347"/>
      <c r="B30" s="275" t="s">
        <v>3</v>
      </c>
      <c r="C30" s="276" t="s">
        <v>82</v>
      </c>
      <c r="D30" s="31">
        <f t="shared" si="7"/>
        <v>3598</v>
      </c>
      <c r="E30" s="31">
        <f t="shared" si="8"/>
        <v>3473</v>
      </c>
      <c r="F30" s="31">
        <v>1</v>
      </c>
      <c r="G30" s="31">
        <v>3</v>
      </c>
      <c r="H30" s="307">
        <v>25</v>
      </c>
      <c r="I30" s="307">
        <v>14</v>
      </c>
      <c r="J30" s="31">
        <v>274</v>
      </c>
      <c r="K30" s="31">
        <v>146</v>
      </c>
      <c r="L30" s="31">
        <v>105</v>
      </c>
      <c r="M30" s="31">
        <v>40</v>
      </c>
      <c r="N30" s="31">
        <v>57</v>
      </c>
      <c r="O30" s="31">
        <v>5</v>
      </c>
      <c r="P30" s="31">
        <v>37</v>
      </c>
      <c r="Q30" s="35">
        <v>139</v>
      </c>
      <c r="R30" s="31">
        <v>66</v>
      </c>
      <c r="S30" s="31">
        <v>483</v>
      </c>
      <c r="T30" s="31">
        <v>167</v>
      </c>
      <c r="U30" s="31">
        <v>482</v>
      </c>
      <c r="V30" s="31">
        <v>102</v>
      </c>
      <c r="W30" s="31">
        <v>1</v>
      </c>
      <c r="X30" s="31">
        <v>2</v>
      </c>
      <c r="Y30" s="31">
        <v>1065</v>
      </c>
      <c r="Z30" s="31">
        <v>245</v>
      </c>
      <c r="AA30" s="31">
        <v>14</v>
      </c>
      <c r="AB30" s="31">
        <v>125</v>
      </c>
    </row>
    <row r="31" spans="1:28" ht="18" customHeight="1">
      <c r="A31" s="347" t="s">
        <v>414</v>
      </c>
      <c r="B31" s="273" t="s">
        <v>13</v>
      </c>
      <c r="C31" s="274" t="s">
        <v>106</v>
      </c>
      <c r="D31" s="31">
        <v>7949</v>
      </c>
      <c r="E31" s="31">
        <v>7806</v>
      </c>
      <c r="F31" s="31">
        <v>10</v>
      </c>
      <c r="G31" s="31">
        <v>7</v>
      </c>
      <c r="H31" s="307">
        <v>84</v>
      </c>
      <c r="I31" s="307">
        <v>43</v>
      </c>
      <c r="J31" s="31">
        <v>525</v>
      </c>
      <c r="K31" s="31">
        <v>302</v>
      </c>
      <c r="L31" s="31">
        <v>224</v>
      </c>
      <c r="M31" s="31">
        <v>95</v>
      </c>
      <c r="N31" s="31">
        <v>135</v>
      </c>
      <c r="O31" s="31">
        <v>11</v>
      </c>
      <c r="P31" s="31">
        <v>62</v>
      </c>
      <c r="Q31" s="31">
        <v>408</v>
      </c>
      <c r="R31" s="31">
        <v>183</v>
      </c>
      <c r="S31" s="31">
        <v>1296</v>
      </c>
      <c r="T31" s="31">
        <v>486</v>
      </c>
      <c r="U31" s="31">
        <v>1381</v>
      </c>
      <c r="V31" s="31">
        <v>281</v>
      </c>
      <c r="W31" s="31">
        <v>19</v>
      </c>
      <c r="X31" s="31">
        <v>7</v>
      </c>
      <c r="Y31" s="31">
        <v>1857</v>
      </c>
      <c r="Z31" s="31">
        <v>367</v>
      </c>
      <c r="AA31" s="31">
        <v>23</v>
      </c>
      <c r="AB31" s="31">
        <v>143</v>
      </c>
    </row>
    <row r="32" spans="1:28" ht="18" customHeight="1">
      <c r="A32" s="347"/>
      <c r="B32" s="273" t="s">
        <v>2</v>
      </c>
      <c r="C32" s="274" t="s">
        <v>107</v>
      </c>
      <c r="D32" s="31">
        <v>4423</v>
      </c>
      <c r="E32" s="31">
        <v>4400</v>
      </c>
      <c r="F32" s="31">
        <v>9</v>
      </c>
      <c r="G32" s="31">
        <v>4</v>
      </c>
      <c r="H32" s="307">
        <v>60</v>
      </c>
      <c r="I32" s="307">
        <v>26</v>
      </c>
      <c r="J32" s="31">
        <v>241</v>
      </c>
      <c r="K32" s="31">
        <v>147</v>
      </c>
      <c r="L32" s="31">
        <v>122</v>
      </c>
      <c r="M32" s="31">
        <v>51</v>
      </c>
      <c r="N32" s="31">
        <v>75</v>
      </c>
      <c r="O32" s="31">
        <v>5</v>
      </c>
      <c r="P32" s="31">
        <v>19</v>
      </c>
      <c r="Q32" s="35">
        <v>270</v>
      </c>
      <c r="R32" s="31">
        <v>124</v>
      </c>
      <c r="S32" s="31">
        <v>818</v>
      </c>
      <c r="T32" s="31">
        <v>342</v>
      </c>
      <c r="U32" s="31">
        <v>913</v>
      </c>
      <c r="V32" s="31">
        <v>177</v>
      </c>
      <c r="W32" s="31">
        <v>18</v>
      </c>
      <c r="X32" s="31">
        <v>5</v>
      </c>
      <c r="Y32" s="31">
        <v>826</v>
      </c>
      <c r="Z32" s="31">
        <v>136</v>
      </c>
      <c r="AA32" s="31">
        <v>12</v>
      </c>
      <c r="AB32" s="31">
        <v>23</v>
      </c>
    </row>
    <row r="33" spans="1:28" ht="18" customHeight="1">
      <c r="A33" s="347"/>
      <c r="B33" s="275" t="s">
        <v>3</v>
      </c>
      <c r="C33" s="276" t="s">
        <v>82</v>
      </c>
      <c r="D33" s="31">
        <v>3526</v>
      </c>
      <c r="E33" s="31">
        <v>3406</v>
      </c>
      <c r="F33" s="31">
        <v>1</v>
      </c>
      <c r="G33" s="31">
        <v>3</v>
      </c>
      <c r="H33" s="307">
        <v>24</v>
      </c>
      <c r="I33" s="307">
        <v>17</v>
      </c>
      <c r="J33" s="31">
        <v>284</v>
      </c>
      <c r="K33" s="31">
        <v>155</v>
      </c>
      <c r="L33" s="31">
        <v>102</v>
      </c>
      <c r="M33" s="31">
        <v>44</v>
      </c>
      <c r="N33" s="31">
        <v>60</v>
      </c>
      <c r="O33" s="31">
        <v>6</v>
      </c>
      <c r="P33" s="31">
        <v>43</v>
      </c>
      <c r="Q33" s="35">
        <v>138</v>
      </c>
      <c r="R33" s="31">
        <v>59</v>
      </c>
      <c r="S33" s="31">
        <v>478</v>
      </c>
      <c r="T33" s="31">
        <v>144</v>
      </c>
      <c r="U33" s="31">
        <v>468</v>
      </c>
      <c r="V33" s="31">
        <v>104</v>
      </c>
      <c r="W33" s="31">
        <v>1</v>
      </c>
      <c r="X33" s="31">
        <v>2</v>
      </c>
      <c r="Y33" s="31">
        <v>1031</v>
      </c>
      <c r="Z33" s="31">
        <v>231</v>
      </c>
      <c r="AA33" s="31">
        <v>11</v>
      </c>
      <c r="AB33" s="31">
        <v>120</v>
      </c>
    </row>
    <row r="34" spans="1:28" ht="18" customHeight="1">
      <c r="A34" s="347" t="s">
        <v>439</v>
      </c>
      <c r="B34" s="273" t="s">
        <v>13</v>
      </c>
      <c r="C34" s="274" t="s">
        <v>106</v>
      </c>
      <c r="D34" s="31">
        <v>7834</v>
      </c>
      <c r="E34" s="31">
        <v>7701</v>
      </c>
      <c r="F34" s="31">
        <v>11</v>
      </c>
      <c r="G34" s="31">
        <v>6</v>
      </c>
      <c r="H34" s="307">
        <v>86</v>
      </c>
      <c r="I34" s="307">
        <v>47</v>
      </c>
      <c r="J34" s="31">
        <v>557</v>
      </c>
      <c r="K34" s="31">
        <v>291</v>
      </c>
      <c r="L34" s="31">
        <v>223</v>
      </c>
      <c r="M34" s="31">
        <v>96</v>
      </c>
      <c r="N34" s="31">
        <v>133</v>
      </c>
      <c r="O34" s="31">
        <v>8</v>
      </c>
      <c r="P34" s="31">
        <v>66</v>
      </c>
      <c r="Q34" s="31">
        <v>408</v>
      </c>
      <c r="R34" s="31">
        <v>191</v>
      </c>
      <c r="S34" s="31">
        <v>1294</v>
      </c>
      <c r="T34" s="31">
        <v>461</v>
      </c>
      <c r="U34" s="31">
        <v>1370</v>
      </c>
      <c r="V34" s="31">
        <v>280</v>
      </c>
      <c r="W34" s="31">
        <v>16</v>
      </c>
      <c r="X34" s="31">
        <v>6</v>
      </c>
      <c r="Y34" s="31">
        <v>1785</v>
      </c>
      <c r="Z34" s="31">
        <v>347</v>
      </c>
      <c r="AA34" s="31">
        <v>19</v>
      </c>
      <c r="AB34" s="31">
        <v>133</v>
      </c>
    </row>
    <row r="35" spans="1:28" ht="18" customHeight="1">
      <c r="A35" s="347"/>
      <c r="B35" s="273" t="s">
        <v>2</v>
      </c>
      <c r="C35" s="274" t="s">
        <v>107</v>
      </c>
      <c r="D35" s="31">
        <v>4361</v>
      </c>
      <c r="E35" s="31">
        <v>4340</v>
      </c>
      <c r="F35" s="31">
        <v>9</v>
      </c>
      <c r="G35" s="31">
        <v>4</v>
      </c>
      <c r="H35" s="307">
        <v>60</v>
      </c>
      <c r="I35" s="307">
        <v>28</v>
      </c>
      <c r="J35" s="31">
        <v>256</v>
      </c>
      <c r="K35" s="31">
        <v>134</v>
      </c>
      <c r="L35" s="31">
        <v>123</v>
      </c>
      <c r="M35" s="31">
        <v>53</v>
      </c>
      <c r="N35" s="31">
        <v>71</v>
      </c>
      <c r="O35" s="31">
        <v>4</v>
      </c>
      <c r="P35" s="31">
        <v>19</v>
      </c>
      <c r="Q35" s="35">
        <v>263</v>
      </c>
      <c r="R35" s="31">
        <v>133</v>
      </c>
      <c r="S35" s="31">
        <v>820</v>
      </c>
      <c r="T35" s="31">
        <v>339</v>
      </c>
      <c r="U35" s="31">
        <v>906</v>
      </c>
      <c r="V35" s="31">
        <v>173</v>
      </c>
      <c r="W35" s="31">
        <v>15</v>
      </c>
      <c r="X35" s="31">
        <v>4</v>
      </c>
      <c r="Y35" s="31">
        <v>787</v>
      </c>
      <c r="Z35" s="31">
        <v>130</v>
      </c>
      <c r="AA35" s="31">
        <v>9</v>
      </c>
      <c r="AB35" s="31">
        <v>21</v>
      </c>
    </row>
    <row r="36" spans="1:28" ht="18" customHeight="1">
      <c r="A36" s="347"/>
      <c r="B36" s="275" t="s">
        <v>3</v>
      </c>
      <c r="C36" s="276" t="s">
        <v>82</v>
      </c>
      <c r="D36" s="31">
        <v>3473</v>
      </c>
      <c r="E36" s="31">
        <v>3361</v>
      </c>
      <c r="F36" s="31">
        <v>2</v>
      </c>
      <c r="G36" s="31">
        <v>2</v>
      </c>
      <c r="H36" s="307">
        <v>26</v>
      </c>
      <c r="I36" s="307">
        <v>19</v>
      </c>
      <c r="J36" s="31">
        <v>301</v>
      </c>
      <c r="K36" s="31">
        <v>157</v>
      </c>
      <c r="L36" s="31">
        <v>100</v>
      </c>
      <c r="M36" s="31">
        <v>43</v>
      </c>
      <c r="N36" s="31">
        <v>62</v>
      </c>
      <c r="O36" s="31">
        <v>4</v>
      </c>
      <c r="P36" s="31">
        <v>47</v>
      </c>
      <c r="Q36" s="35">
        <v>145</v>
      </c>
      <c r="R36" s="31">
        <v>58</v>
      </c>
      <c r="S36" s="31">
        <v>474</v>
      </c>
      <c r="T36" s="31">
        <v>122</v>
      </c>
      <c r="U36" s="31">
        <v>464</v>
      </c>
      <c r="V36" s="31">
        <v>107</v>
      </c>
      <c r="W36" s="31">
        <v>1</v>
      </c>
      <c r="X36" s="31">
        <v>2</v>
      </c>
      <c r="Y36" s="31">
        <v>998</v>
      </c>
      <c r="Z36" s="31">
        <v>217</v>
      </c>
      <c r="AA36" s="31">
        <v>10</v>
      </c>
      <c r="AB36" s="31">
        <v>112</v>
      </c>
    </row>
    <row r="37" spans="1:28" ht="18" customHeight="1">
      <c r="A37" s="347" t="s">
        <v>463</v>
      </c>
      <c r="B37" s="273" t="s">
        <v>13</v>
      </c>
      <c r="C37" s="274" t="s">
        <v>106</v>
      </c>
      <c r="D37" s="31">
        <v>7812</v>
      </c>
      <c r="E37" s="31">
        <v>7682</v>
      </c>
      <c r="F37" s="31">
        <v>11</v>
      </c>
      <c r="G37" s="31">
        <v>5</v>
      </c>
      <c r="H37" s="307">
        <v>95</v>
      </c>
      <c r="I37" s="307">
        <v>48</v>
      </c>
      <c r="J37" s="31">
        <v>585</v>
      </c>
      <c r="K37" s="31">
        <v>306</v>
      </c>
      <c r="L37" s="31">
        <v>224</v>
      </c>
      <c r="M37" s="31">
        <v>97</v>
      </c>
      <c r="N37" s="31">
        <v>134</v>
      </c>
      <c r="O37" s="31">
        <v>8</v>
      </c>
      <c r="P37" s="31">
        <v>62</v>
      </c>
      <c r="Q37" s="31">
        <v>412</v>
      </c>
      <c r="R37" s="31">
        <v>190</v>
      </c>
      <c r="S37" s="31">
        <v>1302</v>
      </c>
      <c r="T37" s="31">
        <v>466</v>
      </c>
      <c r="U37" s="31">
        <v>1384</v>
      </c>
      <c r="V37" s="31">
        <v>266</v>
      </c>
      <c r="W37" s="31">
        <v>15</v>
      </c>
      <c r="X37" s="31">
        <v>6</v>
      </c>
      <c r="Y37" s="31">
        <v>1710</v>
      </c>
      <c r="Z37" s="31">
        <v>339</v>
      </c>
      <c r="AA37" s="31">
        <v>17</v>
      </c>
      <c r="AB37" s="31">
        <v>130</v>
      </c>
    </row>
    <row r="38" spans="1:28" ht="18" customHeight="1">
      <c r="A38" s="347"/>
      <c r="B38" s="273" t="s">
        <v>2</v>
      </c>
      <c r="C38" s="274" t="s">
        <v>107</v>
      </c>
      <c r="D38" s="31">
        <v>4340</v>
      </c>
      <c r="E38" s="31">
        <v>4320</v>
      </c>
      <c r="F38" s="31">
        <v>8</v>
      </c>
      <c r="G38" s="31">
        <v>4</v>
      </c>
      <c r="H38" s="307">
        <v>68</v>
      </c>
      <c r="I38" s="307">
        <v>26</v>
      </c>
      <c r="J38" s="31">
        <v>266</v>
      </c>
      <c r="K38" s="31">
        <v>144</v>
      </c>
      <c r="L38" s="31">
        <v>120</v>
      </c>
      <c r="M38" s="31">
        <v>53</v>
      </c>
      <c r="N38" s="31">
        <v>71</v>
      </c>
      <c r="O38" s="31">
        <v>4</v>
      </c>
      <c r="P38" s="31">
        <v>18</v>
      </c>
      <c r="Q38" s="35">
        <v>266</v>
      </c>
      <c r="R38" s="31">
        <v>126</v>
      </c>
      <c r="S38" s="31">
        <v>817</v>
      </c>
      <c r="T38" s="31">
        <v>343</v>
      </c>
      <c r="U38" s="31">
        <v>921</v>
      </c>
      <c r="V38" s="31">
        <v>164</v>
      </c>
      <c r="W38" s="31">
        <v>14</v>
      </c>
      <c r="X38" s="31">
        <v>4</v>
      </c>
      <c r="Y38" s="31">
        <v>751</v>
      </c>
      <c r="Z38" s="31">
        <v>125</v>
      </c>
      <c r="AA38" s="31">
        <v>7</v>
      </c>
      <c r="AB38" s="31">
        <v>20</v>
      </c>
    </row>
    <row r="39" spans="1:28" ht="18" customHeight="1">
      <c r="A39" s="347"/>
      <c r="B39" s="275" t="s">
        <v>3</v>
      </c>
      <c r="C39" s="276" t="s">
        <v>82</v>
      </c>
      <c r="D39" s="31">
        <v>3472</v>
      </c>
      <c r="E39" s="31">
        <v>3362</v>
      </c>
      <c r="F39" s="31">
        <v>3</v>
      </c>
      <c r="G39" s="31">
        <v>1</v>
      </c>
      <c r="H39" s="307">
        <v>27</v>
      </c>
      <c r="I39" s="307">
        <v>22</v>
      </c>
      <c r="J39" s="31">
        <v>319</v>
      </c>
      <c r="K39" s="31">
        <v>162</v>
      </c>
      <c r="L39" s="31">
        <v>104</v>
      </c>
      <c r="M39" s="31">
        <v>44</v>
      </c>
      <c r="N39" s="31">
        <v>63</v>
      </c>
      <c r="O39" s="31">
        <v>4</v>
      </c>
      <c r="P39" s="31">
        <v>44</v>
      </c>
      <c r="Q39" s="35">
        <v>146</v>
      </c>
      <c r="R39" s="31">
        <v>64</v>
      </c>
      <c r="S39" s="31">
        <v>485</v>
      </c>
      <c r="T39" s="31">
        <v>123</v>
      </c>
      <c r="U39" s="31">
        <v>463</v>
      </c>
      <c r="V39" s="31">
        <v>102</v>
      </c>
      <c r="W39" s="31">
        <v>1</v>
      </c>
      <c r="X39" s="31">
        <v>2</v>
      </c>
      <c r="Y39" s="31">
        <v>959</v>
      </c>
      <c r="Z39" s="31">
        <v>214</v>
      </c>
      <c r="AA39" s="31">
        <v>10</v>
      </c>
      <c r="AB39" s="31">
        <v>110</v>
      </c>
    </row>
    <row r="40" spans="1:28" s="33" customFormat="1" ht="5.25" customHeight="1" thickBot="1">
      <c r="A40" s="277"/>
      <c r="B40" s="278"/>
      <c r="C40" s="27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9" s="40" customFormat="1" ht="15">
      <c r="A41" s="233" t="s">
        <v>356</v>
      </c>
      <c r="B41" s="280"/>
      <c r="C41" s="280"/>
      <c r="D41" s="37"/>
      <c r="E41" s="37"/>
      <c r="F41" s="130"/>
      <c r="G41" s="130"/>
      <c r="H41" s="130"/>
      <c r="I41" s="130"/>
      <c r="J41" s="130"/>
      <c r="K41" s="130"/>
      <c r="L41" s="37"/>
      <c r="M41" s="37"/>
      <c r="N41" s="37"/>
      <c r="O41" s="37"/>
      <c r="P41" s="37"/>
      <c r="Q41" s="38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9"/>
    </row>
    <row r="42" spans="1:29" s="40" customFormat="1" ht="18" customHeight="1">
      <c r="A42" s="111"/>
      <c r="B42" s="110"/>
      <c r="C42" s="110"/>
      <c r="D42" s="37"/>
      <c r="E42" s="353"/>
      <c r="F42" s="349"/>
      <c r="G42" s="349"/>
      <c r="H42" s="314"/>
      <c r="I42" s="314"/>
      <c r="J42" s="314"/>
      <c r="K42" s="130"/>
      <c r="L42" s="37"/>
      <c r="M42" s="37"/>
      <c r="N42" s="37"/>
      <c r="O42" s="37"/>
      <c r="P42" s="37"/>
      <c r="Q42" s="352"/>
      <c r="R42" s="37"/>
      <c r="S42" s="37"/>
      <c r="T42" s="37"/>
      <c r="U42" s="353"/>
      <c r="V42" s="37"/>
      <c r="W42" s="37"/>
      <c r="X42" s="37"/>
      <c r="Y42" s="353"/>
      <c r="Z42" s="37"/>
      <c r="AA42" s="353"/>
      <c r="AB42" s="37"/>
      <c r="AC42" s="39"/>
    </row>
    <row r="43" spans="1:29" s="40" customFormat="1" ht="15">
      <c r="A43" s="112"/>
      <c r="B43" s="110"/>
      <c r="C43" s="110"/>
      <c r="D43" s="37"/>
      <c r="E43" s="37"/>
      <c r="F43" s="314"/>
      <c r="G43" s="130"/>
      <c r="H43" s="130"/>
      <c r="I43" s="130"/>
      <c r="J43" s="130"/>
      <c r="K43" s="130"/>
      <c r="L43" s="37"/>
      <c r="M43" s="37"/>
      <c r="N43" s="37"/>
      <c r="O43" s="37"/>
      <c r="P43" s="37"/>
      <c r="Q43" s="315"/>
      <c r="R43" s="37"/>
      <c r="S43" s="37"/>
      <c r="T43" s="37"/>
      <c r="U43" s="316"/>
      <c r="V43" s="37"/>
      <c r="W43" s="37"/>
      <c r="X43" s="37"/>
      <c r="Y43" s="316"/>
      <c r="Z43" s="37"/>
      <c r="AA43" s="37"/>
      <c r="AB43" s="37"/>
      <c r="AC43" s="39"/>
    </row>
    <row r="44" spans="6:14" ht="19.5" customHeight="1">
      <c r="F44" s="314"/>
      <c r="G44" s="34"/>
      <c r="H44" s="34"/>
      <c r="I44" s="34"/>
      <c r="J44" s="34"/>
      <c r="K44" s="34"/>
      <c r="N44" s="34"/>
    </row>
    <row r="45" spans="6:14" ht="19.5" customHeight="1">
      <c r="F45" s="314"/>
      <c r="G45" s="34"/>
      <c r="H45" s="34"/>
      <c r="I45" s="34"/>
      <c r="J45" s="34"/>
      <c r="K45" s="34"/>
      <c r="N45" s="34"/>
    </row>
    <row r="46" spans="6:14" ht="19.5" customHeight="1">
      <c r="F46" s="314"/>
      <c r="G46" s="34"/>
      <c r="H46" s="34"/>
      <c r="I46" s="34"/>
      <c r="J46" s="34"/>
      <c r="K46" s="34"/>
      <c r="N46" s="34"/>
    </row>
    <row r="47" spans="6:14" ht="19.5" customHeight="1">
      <c r="F47" s="34"/>
      <c r="G47" s="34"/>
      <c r="H47" s="34"/>
      <c r="I47" s="34"/>
      <c r="J47" s="34"/>
      <c r="K47" s="34"/>
      <c r="N47" s="34"/>
    </row>
    <row r="48" spans="6:14" ht="19.5" customHeight="1">
      <c r="F48" s="314"/>
      <c r="G48" s="34"/>
      <c r="H48" s="34"/>
      <c r="I48" s="34"/>
      <c r="J48" s="34"/>
      <c r="K48" s="34"/>
      <c r="N48" s="34"/>
    </row>
    <row r="49" spans="6:14" ht="19.5" customHeight="1">
      <c r="F49" s="34"/>
      <c r="G49" s="34"/>
      <c r="H49" s="34"/>
      <c r="I49" s="34"/>
      <c r="J49" s="34"/>
      <c r="K49" s="34"/>
      <c r="N49" s="34"/>
    </row>
    <row r="50" spans="6:14" ht="19.5" customHeight="1">
      <c r="F50" s="34"/>
      <c r="G50" s="34"/>
      <c r="H50" s="34"/>
      <c r="I50" s="34"/>
      <c r="J50" s="34"/>
      <c r="K50" s="34"/>
      <c r="N50" s="34"/>
    </row>
    <row r="51" spans="6:14" ht="19.5" customHeight="1">
      <c r="F51" s="34"/>
      <c r="G51" s="34"/>
      <c r="H51" s="34"/>
      <c r="I51" s="34"/>
      <c r="J51" s="34"/>
      <c r="K51" s="34"/>
      <c r="N51" s="34"/>
    </row>
    <row r="52" spans="6:14" ht="19.5" customHeight="1">
      <c r="F52" s="34"/>
      <c r="G52" s="34"/>
      <c r="H52" s="34"/>
      <c r="I52" s="34"/>
      <c r="J52" s="34"/>
      <c r="K52" s="34"/>
      <c r="N52" s="34"/>
    </row>
    <row r="53" spans="6:14" ht="19.5" customHeight="1">
      <c r="F53" s="34"/>
      <c r="G53" s="34"/>
      <c r="H53" s="34"/>
      <c r="I53" s="34"/>
      <c r="J53" s="34"/>
      <c r="K53" s="34"/>
      <c r="N53" s="34"/>
    </row>
    <row r="54" spans="6:14" ht="19.5" customHeight="1">
      <c r="F54" s="34"/>
      <c r="G54" s="34"/>
      <c r="H54" s="34"/>
      <c r="I54" s="34"/>
      <c r="J54" s="34"/>
      <c r="K54" s="34"/>
      <c r="N54" s="34"/>
    </row>
    <row r="55" spans="6:14" ht="19.5" customHeight="1">
      <c r="F55" s="34"/>
      <c r="G55" s="34"/>
      <c r="H55" s="34"/>
      <c r="I55" s="34"/>
      <c r="J55" s="34"/>
      <c r="K55" s="34"/>
      <c r="N55" s="34"/>
    </row>
    <row r="56" spans="6:14" ht="19.5" customHeight="1">
      <c r="F56" s="34"/>
      <c r="G56" s="34"/>
      <c r="H56" s="34"/>
      <c r="I56" s="34"/>
      <c r="J56" s="34"/>
      <c r="K56" s="34"/>
      <c r="N56" s="34"/>
    </row>
    <row r="57" spans="6:14" ht="19.5" customHeight="1">
      <c r="F57" s="34"/>
      <c r="G57" s="34"/>
      <c r="H57" s="34"/>
      <c r="I57" s="34"/>
      <c r="J57" s="34"/>
      <c r="K57" s="34"/>
      <c r="N57" s="34"/>
    </row>
    <row r="58" spans="6:14" ht="19.5" customHeight="1">
      <c r="F58" s="34"/>
      <c r="G58" s="34"/>
      <c r="H58" s="34"/>
      <c r="I58" s="34"/>
      <c r="J58" s="34"/>
      <c r="K58" s="34"/>
      <c r="N58" s="34"/>
    </row>
    <row r="59" spans="6:14" ht="19.5" customHeight="1">
      <c r="F59" s="34"/>
      <c r="G59" s="34"/>
      <c r="H59" s="34"/>
      <c r="I59" s="34"/>
      <c r="J59" s="34"/>
      <c r="K59" s="34"/>
      <c r="N59" s="34"/>
    </row>
    <row r="60" spans="6:14" ht="19.5" customHeight="1">
      <c r="F60" s="34"/>
      <c r="G60" s="34"/>
      <c r="H60" s="34"/>
      <c r="I60" s="34"/>
      <c r="J60" s="34"/>
      <c r="K60" s="34"/>
      <c r="N60" s="34"/>
    </row>
    <row r="61" spans="6:14" ht="19.5" customHeight="1">
      <c r="F61" s="34"/>
      <c r="G61" s="34"/>
      <c r="H61" s="34"/>
      <c r="I61" s="34"/>
      <c r="J61" s="34"/>
      <c r="K61" s="34"/>
      <c r="N61" s="34"/>
    </row>
    <row r="62" spans="6:14" ht="19.5" customHeight="1">
      <c r="F62" s="34"/>
      <c r="G62" s="34"/>
      <c r="H62" s="34"/>
      <c r="I62" s="34"/>
      <c r="J62" s="34"/>
      <c r="K62" s="34"/>
      <c r="N62" s="34"/>
    </row>
    <row r="63" spans="6:14" ht="19.5" customHeight="1">
      <c r="F63" s="34"/>
      <c r="G63" s="34"/>
      <c r="H63" s="34"/>
      <c r="I63" s="34"/>
      <c r="J63" s="34"/>
      <c r="K63" s="34"/>
      <c r="N63" s="34"/>
    </row>
    <row r="64" spans="6:14" ht="19.5" customHeight="1">
      <c r="F64" s="34"/>
      <c r="G64" s="34"/>
      <c r="H64" s="34"/>
      <c r="I64" s="34"/>
      <c r="J64" s="34"/>
      <c r="K64" s="34"/>
      <c r="N64" s="34"/>
    </row>
    <row r="65" spans="6:14" ht="19.5" customHeight="1">
      <c r="F65" s="34"/>
      <c r="G65" s="34"/>
      <c r="H65" s="34"/>
      <c r="I65" s="34"/>
      <c r="J65" s="34"/>
      <c r="K65" s="34"/>
      <c r="N65" s="34"/>
    </row>
    <row r="66" spans="6:14" ht="19.5" customHeight="1">
      <c r="F66" s="34"/>
      <c r="G66" s="34"/>
      <c r="H66" s="34"/>
      <c r="I66" s="34"/>
      <c r="J66" s="34"/>
      <c r="K66" s="34"/>
      <c r="N66" s="34"/>
    </row>
    <row r="67" spans="6:14" ht="19.5" customHeight="1">
      <c r="F67" s="34"/>
      <c r="G67" s="34"/>
      <c r="H67" s="34"/>
      <c r="I67" s="34"/>
      <c r="J67" s="34"/>
      <c r="K67" s="34"/>
      <c r="N67" s="34"/>
    </row>
    <row r="68" spans="6:14" ht="19.5" customHeight="1">
      <c r="F68" s="34"/>
      <c r="G68" s="34"/>
      <c r="H68" s="34"/>
      <c r="I68" s="34"/>
      <c r="J68" s="34"/>
      <c r="K68" s="34"/>
      <c r="N68" s="34"/>
    </row>
    <row r="69" spans="6:14" ht="19.5" customHeight="1">
      <c r="F69" s="34"/>
      <c r="G69" s="34"/>
      <c r="H69" s="34"/>
      <c r="I69" s="34"/>
      <c r="J69" s="34"/>
      <c r="K69" s="34"/>
      <c r="N69" s="34"/>
    </row>
    <row r="70" spans="6:14" ht="19.5" customHeight="1">
      <c r="F70" s="34"/>
      <c r="G70" s="34"/>
      <c r="H70" s="34"/>
      <c r="I70" s="34"/>
      <c r="J70" s="34"/>
      <c r="K70" s="34"/>
      <c r="N70" s="34"/>
    </row>
    <row r="71" spans="6:14" ht="19.5" customHeight="1">
      <c r="F71" s="34"/>
      <c r="G71" s="34"/>
      <c r="H71" s="34"/>
      <c r="I71" s="34"/>
      <c r="J71" s="34"/>
      <c r="K71" s="34"/>
      <c r="N71" s="34"/>
    </row>
    <row r="72" spans="6:14" ht="19.5" customHeight="1">
      <c r="F72" s="34"/>
      <c r="G72" s="34"/>
      <c r="H72" s="34"/>
      <c r="I72" s="34"/>
      <c r="J72" s="34"/>
      <c r="K72" s="34"/>
      <c r="N72" s="34"/>
    </row>
    <row r="73" spans="6:14" ht="19.5" customHeight="1">
      <c r="F73" s="34"/>
      <c r="G73" s="34"/>
      <c r="H73" s="34"/>
      <c r="I73" s="34"/>
      <c r="J73" s="34"/>
      <c r="K73" s="34"/>
      <c r="N73" s="34"/>
    </row>
    <row r="74" spans="6:14" ht="19.5" customHeight="1">
      <c r="F74" s="34"/>
      <c r="G74" s="34"/>
      <c r="H74" s="34"/>
      <c r="I74" s="34"/>
      <c r="J74" s="34"/>
      <c r="K74" s="34"/>
      <c r="N74" s="34"/>
    </row>
    <row r="75" spans="6:14" ht="19.5" customHeight="1">
      <c r="F75" s="34"/>
      <c r="G75" s="34"/>
      <c r="H75" s="34"/>
      <c r="I75" s="34"/>
      <c r="J75" s="34"/>
      <c r="K75" s="34"/>
      <c r="N75" s="34"/>
    </row>
    <row r="76" spans="6:14" ht="19.5" customHeight="1">
      <c r="F76" s="34"/>
      <c r="G76" s="34"/>
      <c r="H76" s="34"/>
      <c r="I76" s="34"/>
      <c r="J76" s="34"/>
      <c r="K76" s="34"/>
      <c r="N76" s="34"/>
    </row>
    <row r="77" spans="6:14" ht="19.5" customHeight="1">
      <c r="F77" s="34"/>
      <c r="G77" s="34"/>
      <c r="H77" s="34"/>
      <c r="I77" s="34"/>
      <c r="J77" s="34"/>
      <c r="K77" s="34"/>
      <c r="N77" s="34"/>
    </row>
    <row r="78" spans="6:14" ht="19.5" customHeight="1">
      <c r="F78" s="34"/>
      <c r="G78" s="34"/>
      <c r="H78" s="34"/>
      <c r="I78" s="34"/>
      <c r="J78" s="34"/>
      <c r="K78" s="34"/>
      <c r="N78" s="34"/>
    </row>
    <row r="79" spans="6:14" ht="19.5" customHeight="1">
      <c r="F79" s="34"/>
      <c r="G79" s="34"/>
      <c r="H79" s="34"/>
      <c r="I79" s="34"/>
      <c r="J79" s="34"/>
      <c r="K79" s="34"/>
      <c r="N79" s="34"/>
    </row>
    <row r="80" spans="6:14" ht="19.5" customHeight="1">
      <c r="F80" s="34"/>
      <c r="G80" s="34"/>
      <c r="H80" s="34"/>
      <c r="I80" s="34"/>
      <c r="J80" s="34"/>
      <c r="K80" s="34"/>
      <c r="N80" s="34"/>
    </row>
    <row r="81" spans="6:14" ht="19.5" customHeight="1">
      <c r="F81" s="34"/>
      <c r="G81" s="34"/>
      <c r="H81" s="34"/>
      <c r="I81" s="34"/>
      <c r="J81" s="34"/>
      <c r="K81" s="34"/>
      <c r="N81" s="34"/>
    </row>
    <row r="82" spans="6:14" ht="19.5" customHeight="1">
      <c r="F82" s="34"/>
      <c r="G82" s="34"/>
      <c r="H82" s="34"/>
      <c r="I82" s="34"/>
      <c r="J82" s="34"/>
      <c r="K82" s="34"/>
      <c r="N82" s="34"/>
    </row>
    <row r="83" spans="6:14" ht="19.5" customHeight="1">
      <c r="F83" s="34"/>
      <c r="G83" s="34"/>
      <c r="H83" s="34"/>
      <c r="I83" s="34"/>
      <c r="J83" s="34"/>
      <c r="K83" s="34"/>
      <c r="N83" s="34"/>
    </row>
    <row r="84" spans="6:14" ht="19.5" customHeight="1">
      <c r="F84" s="34"/>
      <c r="G84" s="34"/>
      <c r="H84" s="34"/>
      <c r="I84" s="34"/>
      <c r="J84" s="34"/>
      <c r="K84" s="34"/>
      <c r="N84" s="34"/>
    </row>
    <row r="85" spans="6:14" ht="19.5" customHeight="1">
      <c r="F85" s="34"/>
      <c r="G85" s="34"/>
      <c r="H85" s="34"/>
      <c r="I85" s="34"/>
      <c r="J85" s="34"/>
      <c r="K85" s="34"/>
      <c r="N85" s="34"/>
    </row>
    <row r="86" spans="6:14" ht="19.5" customHeight="1">
      <c r="F86" s="34"/>
      <c r="G86" s="34"/>
      <c r="H86" s="34"/>
      <c r="I86" s="34"/>
      <c r="J86" s="34"/>
      <c r="K86" s="34"/>
      <c r="N86" s="34"/>
    </row>
  </sheetData>
  <sheetProtection/>
  <mergeCells count="32">
    <mergeCell ref="A5:A9"/>
    <mergeCell ref="B5:C9"/>
    <mergeCell ref="D5:D7"/>
    <mergeCell ref="E5:AA5"/>
    <mergeCell ref="Y6:Z6"/>
    <mergeCell ref="F6:G6"/>
    <mergeCell ref="H6:I6"/>
    <mergeCell ref="F7:G7"/>
    <mergeCell ref="H7:I7"/>
    <mergeCell ref="W6:X6"/>
    <mergeCell ref="Q6:R6"/>
    <mergeCell ref="S6:T6"/>
    <mergeCell ref="J6:K6"/>
    <mergeCell ref="L6:P6"/>
    <mergeCell ref="S7:T7"/>
    <mergeCell ref="AA8:AA9"/>
    <mergeCell ref="AB8:AB9"/>
    <mergeCell ref="Y7:Z7"/>
    <mergeCell ref="AB5:AB7"/>
    <mergeCell ref="U7:V7"/>
    <mergeCell ref="W7:X7"/>
    <mergeCell ref="AA6:AA7"/>
    <mergeCell ref="A2:N2"/>
    <mergeCell ref="O2:AB2"/>
    <mergeCell ref="D8:D9"/>
    <mergeCell ref="E8:E9"/>
    <mergeCell ref="N8:O8"/>
    <mergeCell ref="Q7:R7"/>
    <mergeCell ref="J7:K7"/>
    <mergeCell ref="L7:M7"/>
    <mergeCell ref="E6:E7"/>
    <mergeCell ref="U6:V6"/>
  </mergeCells>
  <printOptions horizontalCentered="1"/>
  <pageMargins left="0.7086614173228347" right="0.7086614173228347" top="0.7874015748031497" bottom="0" header="0.5118110236220472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zoomScale="84" zoomScaleNormal="84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5" sqref="K25"/>
    </sheetView>
  </sheetViews>
  <sheetFormatPr defaultColWidth="7.625" defaultRowHeight="19.5" customHeight="1"/>
  <cols>
    <col min="1" max="1" width="18.75390625" style="114" customWidth="1"/>
    <col min="2" max="3" width="10.00390625" style="47" customWidth="1"/>
    <col min="4" max="4" width="10.00390625" style="50" customWidth="1"/>
    <col min="5" max="7" width="10.00390625" style="47" customWidth="1"/>
    <col min="8" max="12" width="8.75390625" style="47" customWidth="1"/>
    <col min="13" max="14" width="8.75390625" style="51" customWidth="1"/>
    <col min="15" max="16" width="8.75390625" style="47" customWidth="1"/>
    <col min="17" max="16384" width="7.625" style="47" customWidth="1"/>
  </cols>
  <sheetData>
    <row r="1" spans="1:16" s="114" customFormat="1" ht="12">
      <c r="A1" s="210">
        <f>'2-5'!A1+2</f>
        <v>28</v>
      </c>
      <c r="B1" s="113"/>
      <c r="D1" s="115"/>
      <c r="M1" s="113"/>
      <c r="N1" s="113"/>
      <c r="P1" s="216">
        <f>A1+1</f>
        <v>29</v>
      </c>
    </row>
    <row r="2" spans="1:16" s="116" customFormat="1" ht="24" customHeight="1">
      <c r="A2" s="557" t="s">
        <v>340</v>
      </c>
      <c r="B2" s="557"/>
      <c r="C2" s="557"/>
      <c r="D2" s="557"/>
      <c r="E2" s="557"/>
      <c r="F2" s="557"/>
      <c r="G2" s="557"/>
      <c r="H2" s="557" t="s">
        <v>341</v>
      </c>
      <c r="I2" s="557"/>
      <c r="J2" s="557"/>
      <c r="K2" s="557"/>
      <c r="L2" s="557"/>
      <c r="M2" s="557"/>
      <c r="N2" s="557"/>
      <c r="O2" s="557"/>
      <c r="P2" s="557"/>
    </row>
    <row r="3" spans="4:16" s="94" customFormat="1" ht="12" customHeight="1">
      <c r="D3" s="117"/>
      <c r="M3" s="118"/>
      <c r="N3" s="118"/>
      <c r="P3" s="118"/>
    </row>
    <row r="4" spans="1:16" s="94" customFormat="1" ht="19.5" customHeight="1" thickBot="1">
      <c r="A4" s="173" t="s">
        <v>58</v>
      </c>
      <c r="B4" s="119"/>
      <c r="C4" s="119"/>
      <c r="D4" s="120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5" t="s">
        <v>83</v>
      </c>
    </row>
    <row r="5" spans="1:17" s="46" customFormat="1" ht="31.5" customHeight="1">
      <c r="A5" s="212" t="s">
        <v>108</v>
      </c>
      <c r="B5" s="558" t="s">
        <v>126</v>
      </c>
      <c r="C5" s="556"/>
      <c r="D5" s="559"/>
      <c r="E5" s="555" t="s">
        <v>371</v>
      </c>
      <c r="F5" s="556"/>
      <c r="G5" s="556"/>
      <c r="H5" s="558" t="s">
        <v>370</v>
      </c>
      <c r="I5" s="556"/>
      <c r="J5" s="559"/>
      <c r="K5" s="555" t="s">
        <v>127</v>
      </c>
      <c r="L5" s="556"/>
      <c r="M5" s="559"/>
      <c r="N5" s="555" t="s">
        <v>128</v>
      </c>
      <c r="O5" s="556"/>
      <c r="P5" s="556"/>
      <c r="Q5" s="174"/>
    </row>
    <row r="6" spans="1:17" s="176" customFormat="1" ht="31.5" customHeight="1" thickBot="1">
      <c r="A6" s="186" t="s">
        <v>100</v>
      </c>
      <c r="B6" s="213" t="s">
        <v>109</v>
      </c>
      <c r="C6" s="214" t="s">
        <v>110</v>
      </c>
      <c r="D6" s="215" t="s">
        <v>111</v>
      </c>
      <c r="E6" s="214" t="s">
        <v>109</v>
      </c>
      <c r="F6" s="214" t="s">
        <v>110</v>
      </c>
      <c r="G6" s="325" t="s">
        <v>111</v>
      </c>
      <c r="H6" s="213" t="s">
        <v>109</v>
      </c>
      <c r="I6" s="214" t="s">
        <v>110</v>
      </c>
      <c r="J6" s="215" t="s">
        <v>111</v>
      </c>
      <c r="K6" s="213" t="s">
        <v>109</v>
      </c>
      <c r="L6" s="214" t="s">
        <v>110</v>
      </c>
      <c r="M6" s="215" t="s">
        <v>111</v>
      </c>
      <c r="N6" s="213" t="s">
        <v>109</v>
      </c>
      <c r="O6" s="214" t="s">
        <v>110</v>
      </c>
      <c r="P6" s="214" t="s">
        <v>111</v>
      </c>
      <c r="Q6" s="175"/>
    </row>
    <row r="7" spans="1:16" ht="48" customHeight="1">
      <c r="A7" s="207" t="s">
        <v>229</v>
      </c>
      <c r="B7" s="19">
        <f>SUM(C7:D7)</f>
        <v>9523</v>
      </c>
      <c r="C7" s="19">
        <f>F7+I7+L7+O7</f>
        <v>5273</v>
      </c>
      <c r="D7" s="19">
        <f>G7+J7+M7+P7</f>
        <v>4250</v>
      </c>
      <c r="E7" s="19">
        <f>SUM(F7:G7)</f>
        <v>3799</v>
      </c>
      <c r="F7" s="19">
        <v>2391</v>
      </c>
      <c r="G7" s="19">
        <v>1408</v>
      </c>
      <c r="H7" s="19">
        <f>SUM(I7:J7)</f>
        <v>3978</v>
      </c>
      <c r="I7" s="19">
        <v>2243</v>
      </c>
      <c r="J7" s="19">
        <v>1735</v>
      </c>
      <c r="K7" s="19">
        <f>SUM(L7:M7)</f>
        <v>767</v>
      </c>
      <c r="L7" s="19">
        <v>460</v>
      </c>
      <c r="M7" s="19">
        <v>307</v>
      </c>
      <c r="N7" s="19">
        <f>SUM(O7:P7)</f>
        <v>979</v>
      </c>
      <c r="O7" s="19">
        <v>179</v>
      </c>
      <c r="P7" s="19">
        <v>800</v>
      </c>
    </row>
    <row r="8" spans="1:16" ht="48" customHeight="1">
      <c r="A8" s="207" t="s">
        <v>273</v>
      </c>
      <c r="B8" s="19">
        <f>SUM(C8:D8)</f>
        <v>9329</v>
      </c>
      <c r="C8" s="19">
        <f>F8+I8+L8+O8</f>
        <v>5191</v>
      </c>
      <c r="D8" s="19">
        <f>G8+J8+M8+P8</f>
        <v>4138</v>
      </c>
      <c r="E8" s="19">
        <f>SUM(F8:G8)</f>
        <v>3695</v>
      </c>
      <c r="F8" s="19">
        <v>2332</v>
      </c>
      <c r="G8" s="19">
        <v>1363</v>
      </c>
      <c r="H8" s="19">
        <f>SUM(I8:J8)</f>
        <v>3864</v>
      </c>
      <c r="I8" s="19">
        <v>2192</v>
      </c>
      <c r="J8" s="19">
        <v>1672</v>
      </c>
      <c r="K8" s="19">
        <f>SUM(L8:M8)</f>
        <v>792</v>
      </c>
      <c r="L8" s="19">
        <v>484</v>
      </c>
      <c r="M8" s="19">
        <v>308</v>
      </c>
      <c r="N8" s="19">
        <f>SUM(O8:P8)</f>
        <v>978</v>
      </c>
      <c r="O8" s="19">
        <v>183</v>
      </c>
      <c r="P8" s="19">
        <v>795</v>
      </c>
    </row>
    <row r="9" spans="1:16" ht="48" customHeight="1">
      <c r="A9" s="207" t="s">
        <v>299</v>
      </c>
      <c r="B9" s="19">
        <f>SUM(C9:D9)</f>
        <v>9222</v>
      </c>
      <c r="C9" s="19">
        <v>5139</v>
      </c>
      <c r="D9" s="19">
        <v>4083</v>
      </c>
      <c r="E9" s="19">
        <f>SUM(F9:G9)</f>
        <v>3626</v>
      </c>
      <c r="F9" s="19">
        <v>2306</v>
      </c>
      <c r="G9" s="19">
        <v>1320</v>
      </c>
      <c r="H9" s="19">
        <f>SUM(I9:J9)</f>
        <v>3770</v>
      </c>
      <c r="I9" s="19">
        <v>2131</v>
      </c>
      <c r="J9" s="19">
        <v>1639</v>
      </c>
      <c r="K9" s="19">
        <f>SUM(L9:M9)</f>
        <v>841</v>
      </c>
      <c r="L9" s="19">
        <v>517</v>
      </c>
      <c r="M9" s="19">
        <v>324</v>
      </c>
      <c r="N9" s="19">
        <f>SUM(O9:P9)</f>
        <v>985</v>
      </c>
      <c r="O9" s="19">
        <v>185</v>
      </c>
      <c r="P9" s="19">
        <v>800</v>
      </c>
    </row>
    <row r="10" spans="1:16" ht="48" customHeight="1">
      <c r="A10" s="207" t="s">
        <v>306</v>
      </c>
      <c r="B10" s="19">
        <f>SUM(C10:D10)</f>
        <v>9108</v>
      </c>
      <c r="C10" s="19">
        <v>5051</v>
      </c>
      <c r="D10" s="19">
        <v>4057</v>
      </c>
      <c r="E10" s="19">
        <f>SUM(F10:G10)</f>
        <v>3569</v>
      </c>
      <c r="F10" s="19">
        <v>2247</v>
      </c>
      <c r="G10" s="19">
        <v>1322</v>
      </c>
      <c r="H10" s="19">
        <f>SUM(I10:J10)</f>
        <v>3693</v>
      </c>
      <c r="I10" s="19">
        <v>2084</v>
      </c>
      <c r="J10" s="19">
        <v>1609</v>
      </c>
      <c r="K10" s="19">
        <f>SUM(L10:M10)</f>
        <v>856</v>
      </c>
      <c r="L10" s="19">
        <v>532</v>
      </c>
      <c r="M10" s="19">
        <v>324</v>
      </c>
      <c r="N10" s="19">
        <f>SUM(O10:P10)</f>
        <v>990</v>
      </c>
      <c r="O10" s="19">
        <v>188</v>
      </c>
      <c r="P10" s="19">
        <v>802</v>
      </c>
    </row>
    <row r="11" spans="1:16" ht="48" customHeight="1">
      <c r="A11" s="207" t="s">
        <v>339</v>
      </c>
      <c r="B11" s="19">
        <f>SUM(C11:D11)</f>
        <v>8992</v>
      </c>
      <c r="C11" s="19">
        <v>4991</v>
      </c>
      <c r="D11" s="19">
        <v>4001</v>
      </c>
      <c r="E11" s="19">
        <v>3472</v>
      </c>
      <c r="F11" s="19">
        <v>2203</v>
      </c>
      <c r="G11" s="19">
        <v>1269</v>
      </c>
      <c r="H11" s="19">
        <v>3635</v>
      </c>
      <c r="I11" s="19">
        <v>2041</v>
      </c>
      <c r="J11" s="19">
        <v>1594</v>
      </c>
      <c r="K11" s="19">
        <v>904</v>
      </c>
      <c r="L11" s="19">
        <v>567</v>
      </c>
      <c r="M11" s="19">
        <v>337</v>
      </c>
      <c r="N11" s="19">
        <v>981</v>
      </c>
      <c r="O11" s="19">
        <v>180</v>
      </c>
      <c r="P11" s="19">
        <v>801</v>
      </c>
    </row>
    <row r="12" spans="1:16" ht="48" customHeight="1">
      <c r="A12" s="207" t="s">
        <v>367</v>
      </c>
      <c r="B12" s="19">
        <v>9000</v>
      </c>
      <c r="C12" s="19">
        <v>4964</v>
      </c>
      <c r="D12" s="19">
        <v>4036</v>
      </c>
      <c r="E12" s="19">
        <v>3459</v>
      </c>
      <c r="F12" s="19">
        <v>2180</v>
      </c>
      <c r="G12" s="19">
        <v>1279</v>
      </c>
      <c r="H12" s="19">
        <v>3612</v>
      </c>
      <c r="I12" s="19">
        <v>2024</v>
      </c>
      <c r="J12" s="19">
        <v>1588</v>
      </c>
      <c r="K12" s="19">
        <v>937</v>
      </c>
      <c r="L12" s="19">
        <v>577</v>
      </c>
      <c r="M12" s="19">
        <v>360</v>
      </c>
      <c r="N12" s="19">
        <v>992</v>
      </c>
      <c r="O12" s="19">
        <v>183</v>
      </c>
      <c r="P12" s="19">
        <v>809</v>
      </c>
    </row>
    <row r="13" spans="1:16" ht="48" customHeight="1">
      <c r="A13" s="207" t="s">
        <v>393</v>
      </c>
      <c r="B13" s="19">
        <v>8847</v>
      </c>
      <c r="C13" s="19">
        <v>4867</v>
      </c>
      <c r="D13" s="32">
        <v>3980</v>
      </c>
      <c r="E13" s="19">
        <v>3383</v>
      </c>
      <c r="F13" s="19">
        <v>2134</v>
      </c>
      <c r="G13" s="19">
        <v>1249</v>
      </c>
      <c r="H13" s="19">
        <v>3507</v>
      </c>
      <c r="I13" s="19">
        <v>1964</v>
      </c>
      <c r="J13" s="19">
        <v>1543</v>
      </c>
      <c r="K13" s="19">
        <v>952</v>
      </c>
      <c r="L13" s="19">
        <v>582</v>
      </c>
      <c r="M13" s="19">
        <v>370</v>
      </c>
      <c r="N13" s="19">
        <v>1005</v>
      </c>
      <c r="O13" s="19">
        <v>187</v>
      </c>
      <c r="P13" s="19">
        <v>818</v>
      </c>
    </row>
    <row r="14" spans="1:16" ht="48" customHeight="1">
      <c r="A14" s="207" t="s">
        <v>415</v>
      </c>
      <c r="B14" s="19">
        <v>8686</v>
      </c>
      <c r="C14" s="19">
        <v>4799</v>
      </c>
      <c r="D14" s="32">
        <v>3887</v>
      </c>
      <c r="E14" s="19">
        <v>3315</v>
      </c>
      <c r="F14" s="19">
        <v>2097</v>
      </c>
      <c r="G14" s="19">
        <v>1218</v>
      </c>
      <c r="H14" s="19">
        <v>3409</v>
      </c>
      <c r="I14" s="19">
        <v>1919</v>
      </c>
      <c r="J14" s="19">
        <v>1490</v>
      </c>
      <c r="K14" s="19">
        <v>965</v>
      </c>
      <c r="L14" s="19">
        <v>599</v>
      </c>
      <c r="M14" s="19">
        <v>366</v>
      </c>
      <c r="N14" s="19">
        <v>997</v>
      </c>
      <c r="O14" s="19">
        <v>184</v>
      </c>
      <c r="P14" s="19">
        <v>813</v>
      </c>
    </row>
    <row r="15" spans="1:16" ht="48" customHeight="1">
      <c r="A15" s="207" t="s">
        <v>440</v>
      </c>
      <c r="B15" s="19">
        <v>8517</v>
      </c>
      <c r="C15" s="19">
        <v>4724</v>
      </c>
      <c r="D15" s="32">
        <v>3793</v>
      </c>
      <c r="E15" s="19">
        <v>3219</v>
      </c>
      <c r="F15" s="19">
        <v>2045</v>
      </c>
      <c r="G15" s="19">
        <v>1174</v>
      </c>
      <c r="H15" s="19">
        <v>3349</v>
      </c>
      <c r="I15" s="19">
        <v>1894</v>
      </c>
      <c r="J15" s="19">
        <v>1455</v>
      </c>
      <c r="K15" s="19">
        <v>964</v>
      </c>
      <c r="L15" s="19">
        <v>604</v>
      </c>
      <c r="M15" s="19">
        <v>360</v>
      </c>
      <c r="N15" s="19">
        <v>985</v>
      </c>
      <c r="O15" s="19">
        <v>181</v>
      </c>
      <c r="P15" s="19">
        <v>804</v>
      </c>
    </row>
    <row r="16" spans="1:16" ht="48" customHeight="1">
      <c r="A16" s="207" t="s">
        <v>464</v>
      </c>
      <c r="B16" s="19">
        <v>8479</v>
      </c>
      <c r="C16" s="19">
        <v>4700</v>
      </c>
      <c r="D16" s="32">
        <v>3779</v>
      </c>
      <c r="E16" s="19">
        <v>3182</v>
      </c>
      <c r="F16" s="19">
        <v>2015</v>
      </c>
      <c r="G16" s="19">
        <v>1167</v>
      </c>
      <c r="H16" s="19">
        <v>3309</v>
      </c>
      <c r="I16" s="19">
        <v>1882</v>
      </c>
      <c r="J16" s="19">
        <v>1427</v>
      </c>
      <c r="K16" s="19">
        <v>989</v>
      </c>
      <c r="L16" s="19">
        <v>618</v>
      </c>
      <c r="M16" s="19">
        <v>371</v>
      </c>
      <c r="N16" s="19">
        <v>999</v>
      </c>
      <c r="O16" s="19">
        <v>185</v>
      </c>
      <c r="P16" s="19">
        <v>814</v>
      </c>
    </row>
    <row r="17" spans="1:16" ht="49.5" customHeight="1" thickBot="1">
      <c r="A17" s="197"/>
      <c r="B17" s="42"/>
      <c r="C17" s="42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3.5">
      <c r="A18" s="233" t="s">
        <v>356</v>
      </c>
      <c r="B18" s="48"/>
      <c r="C18" s="48"/>
      <c r="D18" s="4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4" ht="19.5" customHeight="1">
      <c r="A19" s="85"/>
      <c r="D19" s="27"/>
    </row>
    <row r="20" spans="1:16" ht="19.5" customHeight="1">
      <c r="A20" s="85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</row>
    <row r="21" spans="1:16" ht="19.5" customHeight="1">
      <c r="A21" s="8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4" ht="19.5" customHeight="1">
      <c r="A22" s="85"/>
      <c r="D22" s="27"/>
    </row>
    <row r="23" spans="1:4" ht="19.5" customHeight="1">
      <c r="A23" s="85"/>
      <c r="D23" s="27"/>
    </row>
    <row r="24" spans="1:4" ht="19.5" customHeight="1">
      <c r="A24" s="85"/>
      <c r="D24" s="27"/>
    </row>
    <row r="25" spans="1:4" ht="19.5" customHeight="1">
      <c r="A25" s="85"/>
      <c r="D25" s="27"/>
    </row>
    <row r="26" spans="1:4" ht="19.5" customHeight="1">
      <c r="A26" s="85"/>
      <c r="D26" s="27"/>
    </row>
    <row r="27" spans="1:4" ht="19.5" customHeight="1">
      <c r="A27" s="85"/>
      <c r="D27" s="27"/>
    </row>
    <row r="28" spans="1:4" ht="19.5" customHeight="1">
      <c r="A28" s="85"/>
      <c r="D28" s="27"/>
    </row>
    <row r="29" spans="1:4" ht="19.5" customHeight="1">
      <c r="A29" s="85"/>
      <c r="D29" s="27"/>
    </row>
    <row r="30" spans="1:4" ht="19.5" customHeight="1">
      <c r="A30" s="85"/>
      <c r="D30" s="27"/>
    </row>
    <row r="31" spans="1:4" ht="19.5" customHeight="1">
      <c r="A31" s="85"/>
      <c r="D31" s="27"/>
    </row>
    <row r="32" spans="1:4" ht="19.5" customHeight="1">
      <c r="A32" s="85"/>
      <c r="D32" s="27"/>
    </row>
    <row r="33" spans="1:4" ht="19.5" customHeight="1">
      <c r="A33" s="85"/>
      <c r="D33" s="27"/>
    </row>
    <row r="34" spans="1:4" ht="19.5" customHeight="1">
      <c r="A34" s="85"/>
      <c r="D34" s="27"/>
    </row>
    <row r="35" spans="1:4" ht="19.5" customHeight="1">
      <c r="A35" s="85"/>
      <c r="D35" s="27"/>
    </row>
    <row r="36" spans="1:4" ht="19.5" customHeight="1">
      <c r="A36" s="85"/>
      <c r="D36" s="27"/>
    </row>
    <row r="37" spans="1:4" ht="19.5" customHeight="1">
      <c r="A37" s="85"/>
      <c r="D37" s="27"/>
    </row>
    <row r="38" spans="1:4" ht="19.5" customHeight="1">
      <c r="A38" s="85"/>
      <c r="D38" s="27"/>
    </row>
    <row r="39" spans="1:4" ht="19.5" customHeight="1">
      <c r="A39" s="85"/>
      <c r="D39" s="27"/>
    </row>
    <row r="40" spans="1:4" ht="19.5" customHeight="1">
      <c r="A40" s="85"/>
      <c r="D40" s="27"/>
    </row>
    <row r="41" spans="1:4" ht="19.5" customHeight="1">
      <c r="A41" s="85"/>
      <c r="D41" s="27"/>
    </row>
    <row r="42" spans="1:4" ht="19.5" customHeight="1">
      <c r="A42" s="85"/>
      <c r="D42" s="27"/>
    </row>
    <row r="43" spans="1:4" ht="19.5" customHeight="1">
      <c r="A43" s="85"/>
      <c r="D43" s="27"/>
    </row>
    <row r="44" spans="1:4" ht="19.5" customHeight="1">
      <c r="A44" s="85"/>
      <c r="D44" s="27"/>
    </row>
    <row r="45" spans="1:4" ht="19.5" customHeight="1">
      <c r="A45" s="85"/>
      <c r="D45" s="27"/>
    </row>
    <row r="46" spans="1:4" ht="19.5" customHeight="1">
      <c r="A46" s="85"/>
      <c r="D46" s="27"/>
    </row>
    <row r="47" spans="1:4" ht="19.5" customHeight="1">
      <c r="A47" s="85"/>
      <c r="D47" s="27"/>
    </row>
    <row r="48" spans="1:4" ht="19.5" customHeight="1">
      <c r="A48" s="85"/>
      <c r="D48" s="27"/>
    </row>
    <row r="49" spans="1:4" ht="19.5" customHeight="1">
      <c r="A49" s="85"/>
      <c r="D49" s="27"/>
    </row>
    <row r="50" spans="1:4" ht="19.5" customHeight="1">
      <c r="A50" s="85"/>
      <c r="D50" s="27"/>
    </row>
    <row r="51" spans="1:4" ht="19.5" customHeight="1">
      <c r="A51" s="85"/>
      <c r="D51" s="27"/>
    </row>
    <row r="52" spans="1:4" ht="19.5" customHeight="1">
      <c r="A52" s="85"/>
      <c r="D52" s="27"/>
    </row>
    <row r="53" spans="1:4" ht="19.5" customHeight="1">
      <c r="A53" s="85"/>
      <c r="D53" s="27"/>
    </row>
    <row r="54" spans="1:4" ht="19.5" customHeight="1">
      <c r="A54" s="85"/>
      <c r="D54" s="27"/>
    </row>
    <row r="55" spans="1:4" ht="19.5" customHeight="1">
      <c r="A55" s="85"/>
      <c r="D55" s="27"/>
    </row>
    <row r="56" spans="1:4" ht="19.5" customHeight="1">
      <c r="A56" s="85"/>
      <c r="D56" s="27"/>
    </row>
    <row r="57" spans="1:4" ht="19.5" customHeight="1">
      <c r="A57" s="85"/>
      <c r="D57" s="27"/>
    </row>
    <row r="58" spans="1:4" ht="19.5" customHeight="1">
      <c r="A58" s="85"/>
      <c r="D58" s="27"/>
    </row>
    <row r="59" spans="1:4" ht="19.5" customHeight="1">
      <c r="A59" s="85"/>
      <c r="D59" s="27"/>
    </row>
    <row r="60" spans="1:4" ht="19.5" customHeight="1">
      <c r="A60" s="85"/>
      <c r="D60" s="27"/>
    </row>
    <row r="61" spans="1:4" ht="19.5" customHeight="1">
      <c r="A61" s="85"/>
      <c r="D61" s="27"/>
    </row>
    <row r="62" spans="1:4" ht="19.5" customHeight="1">
      <c r="A62" s="85"/>
      <c r="D62" s="27"/>
    </row>
    <row r="63" spans="1:4" ht="19.5" customHeight="1">
      <c r="A63" s="85"/>
      <c r="D63" s="27"/>
    </row>
  </sheetData>
  <sheetProtection/>
  <mergeCells count="7">
    <mergeCell ref="N5:P5"/>
    <mergeCell ref="A2:G2"/>
    <mergeCell ref="H2:P2"/>
    <mergeCell ref="B5:D5"/>
    <mergeCell ref="H5:J5"/>
    <mergeCell ref="E5:G5"/>
    <mergeCell ref="K5:M5"/>
  </mergeCells>
  <printOptions horizontalCentered="1"/>
  <pageMargins left="0.7874015748031497" right="0.7874015748031497" top="0.7874015748031497" bottom="0.7480314960629921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3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5.75390625" defaultRowHeight="19.5" customHeight="1"/>
  <cols>
    <col min="1" max="1" width="10.625" style="124" customWidth="1"/>
    <col min="2" max="2" width="5.75390625" style="43" customWidth="1"/>
    <col min="3" max="4" width="7.125" style="43" customWidth="1"/>
    <col min="5" max="6" width="5.25390625" style="43" customWidth="1"/>
    <col min="7" max="7" width="5.25390625" style="44" customWidth="1"/>
    <col min="8" max="13" width="5.25390625" style="43" customWidth="1"/>
    <col min="14" max="14" width="5.75390625" style="44" customWidth="1"/>
    <col min="15" max="16384" width="5.75390625" style="43" customWidth="1"/>
  </cols>
  <sheetData>
    <row r="1" spans="1:22" s="102" customFormat="1" ht="14.25" customHeight="1">
      <c r="A1" s="210"/>
      <c r="B1" s="105"/>
      <c r="G1" s="105"/>
      <c r="L1" s="560">
        <f>'2-6'!P1+2</f>
        <v>31</v>
      </c>
      <c r="M1" s="560"/>
      <c r="V1" s="122" t="s">
        <v>14</v>
      </c>
    </row>
    <row r="2" spans="1:13" s="108" customFormat="1" ht="21.75">
      <c r="A2" s="561" t="s">
        <v>349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</row>
    <row r="3" spans="1:13" s="102" customFormat="1" ht="21">
      <c r="A3" s="562" t="s">
        <v>355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3" s="102" customFormat="1" ht="15.75" customHeight="1" thickBot="1">
      <c r="A4" s="140" t="s">
        <v>58</v>
      </c>
      <c r="G4" s="105"/>
      <c r="M4" s="145" t="s">
        <v>83</v>
      </c>
    </row>
    <row r="5" spans="1:63" s="177" customFormat="1" ht="21" customHeight="1">
      <c r="A5" s="563" t="s">
        <v>116</v>
      </c>
      <c r="B5" s="564" t="s">
        <v>117</v>
      </c>
      <c r="C5" s="565"/>
      <c r="D5" s="566"/>
      <c r="E5" s="567" t="s">
        <v>118</v>
      </c>
      <c r="F5" s="568"/>
      <c r="G5" s="568"/>
      <c r="H5" s="568"/>
      <c r="I5" s="568"/>
      <c r="J5" s="568"/>
      <c r="K5" s="568"/>
      <c r="L5" s="568"/>
      <c r="M5" s="56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178" customFormat="1" ht="37.5" customHeight="1">
      <c r="A6" s="406"/>
      <c r="B6" s="202" t="s">
        <v>119</v>
      </c>
      <c r="C6" s="203" t="s">
        <v>396</v>
      </c>
      <c r="D6" s="203" t="s">
        <v>397</v>
      </c>
      <c r="E6" s="408" t="s">
        <v>104</v>
      </c>
      <c r="F6" s="569"/>
      <c r="G6" s="570"/>
      <c r="H6" s="571" t="s">
        <v>102</v>
      </c>
      <c r="I6" s="572"/>
      <c r="J6" s="573"/>
      <c r="K6" s="574" t="s">
        <v>103</v>
      </c>
      <c r="L6" s="572"/>
      <c r="M6" s="57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177" customFormat="1" ht="51.75" customHeight="1" thickBot="1">
      <c r="A7" s="127" t="s">
        <v>120</v>
      </c>
      <c r="B7" s="185" t="s">
        <v>101</v>
      </c>
      <c r="C7" s="179" t="s">
        <v>121</v>
      </c>
      <c r="D7" s="179" t="s">
        <v>122</v>
      </c>
      <c r="E7" s="205" t="s">
        <v>123</v>
      </c>
      <c r="F7" s="204" t="s">
        <v>124</v>
      </c>
      <c r="G7" s="204" t="s">
        <v>125</v>
      </c>
      <c r="H7" s="205" t="s">
        <v>123</v>
      </c>
      <c r="I7" s="204" t="s">
        <v>124</v>
      </c>
      <c r="J7" s="204" t="s">
        <v>125</v>
      </c>
      <c r="K7" s="205" t="s">
        <v>123</v>
      </c>
      <c r="L7" s="204" t="s">
        <v>124</v>
      </c>
      <c r="M7" s="206" t="s">
        <v>125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14" ht="31.5" customHeight="1">
      <c r="A8" s="207" t="s">
        <v>275</v>
      </c>
      <c r="B8" s="32">
        <v>1708</v>
      </c>
      <c r="C8" s="32">
        <v>1689</v>
      </c>
      <c r="D8" s="32">
        <v>19</v>
      </c>
      <c r="E8" s="32">
        <v>5083</v>
      </c>
      <c r="F8" s="32">
        <v>2736</v>
      </c>
      <c r="G8" s="32">
        <v>2347</v>
      </c>
      <c r="H8" s="32">
        <v>5008</v>
      </c>
      <c r="I8" s="32">
        <v>2713</v>
      </c>
      <c r="J8" s="32">
        <v>2295</v>
      </c>
      <c r="K8" s="32">
        <v>75</v>
      </c>
      <c r="L8" s="32">
        <v>23</v>
      </c>
      <c r="M8" s="32">
        <v>52</v>
      </c>
      <c r="N8" s="43"/>
    </row>
    <row r="9" spans="1:14" ht="31.5" customHeight="1">
      <c r="A9" s="207" t="s">
        <v>291</v>
      </c>
      <c r="B9" s="32">
        <v>1707</v>
      </c>
      <c r="C9" s="32">
        <v>1688</v>
      </c>
      <c r="D9" s="32">
        <v>19</v>
      </c>
      <c r="E9" s="32">
        <v>4961</v>
      </c>
      <c r="F9" s="32">
        <v>2667</v>
      </c>
      <c r="G9" s="32">
        <v>2294</v>
      </c>
      <c r="H9" s="32">
        <v>4885</v>
      </c>
      <c r="I9" s="32">
        <v>2640</v>
      </c>
      <c r="J9" s="32">
        <v>2245</v>
      </c>
      <c r="K9" s="32">
        <v>76</v>
      </c>
      <c r="L9" s="32">
        <v>27</v>
      </c>
      <c r="M9" s="32">
        <v>49</v>
      </c>
      <c r="N9" s="43"/>
    </row>
    <row r="10" spans="1:14" ht="31.5" customHeight="1">
      <c r="A10" s="207" t="s">
        <v>300</v>
      </c>
      <c r="B10" s="32">
        <v>1727</v>
      </c>
      <c r="C10" s="32">
        <v>1705</v>
      </c>
      <c r="D10" s="32">
        <v>22</v>
      </c>
      <c r="E10" s="32">
        <v>4867</v>
      </c>
      <c r="F10" s="32">
        <v>2618</v>
      </c>
      <c r="G10" s="32">
        <v>2249</v>
      </c>
      <c r="H10" s="32">
        <v>4786</v>
      </c>
      <c r="I10" s="32">
        <v>2586</v>
      </c>
      <c r="J10" s="32">
        <v>2200</v>
      </c>
      <c r="K10" s="32">
        <v>81</v>
      </c>
      <c r="L10" s="32">
        <v>32</v>
      </c>
      <c r="M10" s="32">
        <v>49</v>
      </c>
      <c r="N10" s="43"/>
    </row>
    <row r="11" spans="1:14" ht="31.5" customHeight="1">
      <c r="A11" s="207" t="s">
        <v>333</v>
      </c>
      <c r="B11" s="32">
        <v>1746</v>
      </c>
      <c r="C11" s="32">
        <v>1726</v>
      </c>
      <c r="D11" s="32">
        <v>20</v>
      </c>
      <c r="E11" s="32">
        <v>4782</v>
      </c>
      <c r="F11" s="32">
        <v>2566</v>
      </c>
      <c r="G11" s="32">
        <v>2216</v>
      </c>
      <c r="H11" s="32">
        <v>4710</v>
      </c>
      <c r="I11" s="32">
        <v>2534</v>
      </c>
      <c r="J11" s="32">
        <v>2176</v>
      </c>
      <c r="K11" s="32">
        <v>72</v>
      </c>
      <c r="L11" s="32">
        <v>32</v>
      </c>
      <c r="M11" s="32">
        <v>40</v>
      </c>
      <c r="N11" s="43"/>
    </row>
    <row r="12" spans="1:14" ht="31.5" customHeight="1">
      <c r="A12" s="207" t="s">
        <v>368</v>
      </c>
      <c r="B12" s="32">
        <v>1751</v>
      </c>
      <c r="C12" s="32">
        <v>1728</v>
      </c>
      <c r="D12" s="32">
        <v>23</v>
      </c>
      <c r="E12" s="32">
        <v>4720</v>
      </c>
      <c r="F12" s="32">
        <v>2539</v>
      </c>
      <c r="G12" s="32">
        <v>2181</v>
      </c>
      <c r="H12" s="32">
        <v>4646</v>
      </c>
      <c r="I12" s="32">
        <v>2507</v>
      </c>
      <c r="J12" s="32">
        <v>2139</v>
      </c>
      <c r="K12" s="32">
        <v>74</v>
      </c>
      <c r="L12" s="32">
        <v>32</v>
      </c>
      <c r="M12" s="32">
        <v>42</v>
      </c>
      <c r="N12" s="43"/>
    </row>
    <row r="13" spans="1:14" ht="31.5" customHeight="1">
      <c r="A13" s="207" t="s">
        <v>394</v>
      </c>
      <c r="B13" s="32">
        <v>1777</v>
      </c>
      <c r="C13" s="32">
        <v>1751</v>
      </c>
      <c r="D13" s="32">
        <v>26</v>
      </c>
      <c r="E13" s="32">
        <v>4704</v>
      </c>
      <c r="F13" s="32">
        <v>2507</v>
      </c>
      <c r="G13" s="32">
        <v>2197</v>
      </c>
      <c r="H13" s="32">
        <v>4623</v>
      </c>
      <c r="I13" s="32">
        <v>2475</v>
      </c>
      <c r="J13" s="32">
        <v>2148</v>
      </c>
      <c r="K13" s="32">
        <v>81</v>
      </c>
      <c r="L13" s="32">
        <v>32</v>
      </c>
      <c r="M13" s="32">
        <v>49</v>
      </c>
      <c r="N13" s="43"/>
    </row>
    <row r="14" spans="1:14" ht="31.5" customHeight="1">
      <c r="A14" s="207" t="s">
        <v>416</v>
      </c>
      <c r="B14" s="32">
        <v>1768</v>
      </c>
      <c r="C14" s="32">
        <v>1743</v>
      </c>
      <c r="D14" s="32">
        <v>25</v>
      </c>
      <c r="E14" s="32">
        <v>4592</v>
      </c>
      <c r="F14" s="32">
        <v>2440</v>
      </c>
      <c r="G14" s="32">
        <v>2152</v>
      </c>
      <c r="H14" s="32">
        <v>4513</v>
      </c>
      <c r="I14" s="32">
        <v>2405</v>
      </c>
      <c r="J14" s="32">
        <v>2108</v>
      </c>
      <c r="K14" s="32">
        <v>79</v>
      </c>
      <c r="L14" s="32">
        <v>35</v>
      </c>
      <c r="M14" s="32">
        <v>44</v>
      </c>
      <c r="N14" s="43"/>
    </row>
    <row r="15" spans="1:14" ht="31.5" customHeight="1">
      <c r="A15" s="207" t="s">
        <v>441</v>
      </c>
      <c r="B15" s="32">
        <v>1779</v>
      </c>
      <c r="C15" s="32">
        <v>1754</v>
      </c>
      <c r="D15" s="32">
        <v>25</v>
      </c>
      <c r="E15" s="32">
        <v>4517</v>
      </c>
      <c r="F15" s="32">
        <v>2408</v>
      </c>
      <c r="G15" s="32">
        <v>2109</v>
      </c>
      <c r="H15" s="32">
        <v>4440</v>
      </c>
      <c r="I15" s="32">
        <v>2374</v>
      </c>
      <c r="J15" s="32">
        <v>2066</v>
      </c>
      <c r="K15" s="32">
        <v>77</v>
      </c>
      <c r="L15" s="32">
        <v>34</v>
      </c>
      <c r="M15" s="32">
        <v>43</v>
      </c>
      <c r="N15" s="43"/>
    </row>
    <row r="16" spans="1:14" ht="32.25" customHeight="1">
      <c r="A16" s="207" t="s">
        <v>442</v>
      </c>
      <c r="B16" s="337">
        <v>1786</v>
      </c>
      <c r="C16" s="337">
        <v>1761</v>
      </c>
      <c r="D16" s="337">
        <v>25</v>
      </c>
      <c r="E16" s="337">
        <v>4430</v>
      </c>
      <c r="F16" s="337">
        <v>2370</v>
      </c>
      <c r="G16" s="337">
        <v>2060</v>
      </c>
      <c r="H16" s="337">
        <v>4346</v>
      </c>
      <c r="I16" s="337">
        <v>2333</v>
      </c>
      <c r="J16" s="337">
        <v>2013</v>
      </c>
      <c r="K16" s="337">
        <v>84</v>
      </c>
      <c r="L16" s="337">
        <v>37</v>
      </c>
      <c r="M16" s="337">
        <v>47</v>
      </c>
      <c r="N16" s="43"/>
    </row>
    <row r="17" spans="1:14" ht="32.25" customHeight="1">
      <c r="A17" s="207" t="s">
        <v>465</v>
      </c>
      <c r="B17" s="337">
        <f aca="true" t="shared" si="0" ref="B17:B24">SUM(C17:D17)</f>
        <v>1780</v>
      </c>
      <c r="C17" s="337">
        <v>1754</v>
      </c>
      <c r="D17" s="337">
        <v>26</v>
      </c>
      <c r="E17" s="337">
        <v>4403</v>
      </c>
      <c r="F17" s="337">
        <v>2359</v>
      </c>
      <c r="G17" s="337">
        <v>2044</v>
      </c>
      <c r="H17" s="337">
        <v>4322</v>
      </c>
      <c r="I17" s="337">
        <v>2320</v>
      </c>
      <c r="J17" s="337">
        <v>2002</v>
      </c>
      <c r="K17" s="337">
        <v>81</v>
      </c>
      <c r="L17" s="337">
        <v>39</v>
      </c>
      <c r="M17" s="337">
        <v>42</v>
      </c>
      <c r="N17" s="43"/>
    </row>
    <row r="18" spans="1:14" ht="32.25" customHeight="1">
      <c r="A18" s="338" t="s">
        <v>342</v>
      </c>
      <c r="B18" s="337">
        <f t="shared" si="0"/>
        <v>283</v>
      </c>
      <c r="C18" s="337">
        <v>279</v>
      </c>
      <c r="D18" s="337">
        <v>4</v>
      </c>
      <c r="E18" s="337">
        <f aca="true" t="shared" si="1" ref="E18:E24">SUM(F18:G18)</f>
        <v>782</v>
      </c>
      <c r="F18" s="337">
        <f aca="true" t="shared" si="2" ref="F18:G24">I18+L18</f>
        <v>432</v>
      </c>
      <c r="G18" s="337">
        <f t="shared" si="2"/>
        <v>350</v>
      </c>
      <c r="H18" s="337">
        <f aca="true" t="shared" si="3" ref="H18:H24">SUM(I18:J18)</f>
        <v>774</v>
      </c>
      <c r="I18" s="337">
        <v>427</v>
      </c>
      <c r="J18" s="337">
        <v>347</v>
      </c>
      <c r="K18" s="337">
        <f aca="true" t="shared" si="4" ref="K18:K24">SUM(L18:M18)</f>
        <v>8</v>
      </c>
      <c r="L18" s="339">
        <v>5</v>
      </c>
      <c r="M18" s="339">
        <v>3</v>
      </c>
      <c r="N18" s="43"/>
    </row>
    <row r="19" spans="1:14" ht="32.25" customHeight="1">
      <c r="A19" s="338" t="s">
        <v>345</v>
      </c>
      <c r="B19" s="337">
        <f t="shared" si="0"/>
        <v>302</v>
      </c>
      <c r="C19" s="337">
        <v>301</v>
      </c>
      <c r="D19" s="337">
        <v>1</v>
      </c>
      <c r="E19" s="337">
        <f>SUM(F19:G19)</f>
        <v>852</v>
      </c>
      <c r="F19" s="337">
        <f t="shared" si="2"/>
        <v>463</v>
      </c>
      <c r="G19" s="337">
        <f t="shared" si="2"/>
        <v>389</v>
      </c>
      <c r="H19" s="337">
        <f t="shared" si="3"/>
        <v>843</v>
      </c>
      <c r="I19" s="337">
        <v>458</v>
      </c>
      <c r="J19" s="337">
        <v>385</v>
      </c>
      <c r="K19" s="337">
        <f t="shared" si="4"/>
        <v>9</v>
      </c>
      <c r="L19" s="339">
        <v>5</v>
      </c>
      <c r="M19" s="339">
        <v>4</v>
      </c>
      <c r="N19" s="43"/>
    </row>
    <row r="20" spans="1:14" ht="32.25" customHeight="1">
      <c r="A20" s="338" t="s">
        <v>344</v>
      </c>
      <c r="B20" s="337">
        <f t="shared" si="0"/>
        <v>290</v>
      </c>
      <c r="C20" s="337">
        <v>282</v>
      </c>
      <c r="D20" s="337">
        <v>8</v>
      </c>
      <c r="E20" s="337">
        <f t="shared" si="1"/>
        <v>768</v>
      </c>
      <c r="F20" s="337">
        <f t="shared" si="2"/>
        <v>409</v>
      </c>
      <c r="G20" s="337">
        <f t="shared" si="2"/>
        <v>359</v>
      </c>
      <c r="H20" s="337">
        <f t="shared" si="3"/>
        <v>750</v>
      </c>
      <c r="I20" s="337">
        <v>400</v>
      </c>
      <c r="J20" s="337">
        <v>350</v>
      </c>
      <c r="K20" s="337">
        <f t="shared" si="4"/>
        <v>18</v>
      </c>
      <c r="L20" s="339">
        <v>9</v>
      </c>
      <c r="M20" s="339">
        <v>9</v>
      </c>
      <c r="N20" s="43"/>
    </row>
    <row r="21" spans="1:14" ht="32.25" customHeight="1">
      <c r="A21" s="338" t="s">
        <v>343</v>
      </c>
      <c r="B21" s="337">
        <f t="shared" si="0"/>
        <v>40</v>
      </c>
      <c r="C21" s="337">
        <v>38</v>
      </c>
      <c r="D21" s="337">
        <v>2</v>
      </c>
      <c r="E21" s="337">
        <f t="shared" si="1"/>
        <v>91</v>
      </c>
      <c r="F21" s="337">
        <f t="shared" si="2"/>
        <v>56</v>
      </c>
      <c r="G21" s="337">
        <f t="shared" si="2"/>
        <v>35</v>
      </c>
      <c r="H21" s="337">
        <f t="shared" si="3"/>
        <v>86</v>
      </c>
      <c r="I21" s="337">
        <v>54</v>
      </c>
      <c r="J21" s="337">
        <v>32</v>
      </c>
      <c r="K21" s="337">
        <f t="shared" si="4"/>
        <v>5</v>
      </c>
      <c r="L21" s="339">
        <v>2</v>
      </c>
      <c r="M21" s="339">
        <v>3</v>
      </c>
      <c r="N21" s="43"/>
    </row>
    <row r="22" spans="1:14" ht="32.25" customHeight="1">
      <c r="A22" s="338" t="s">
        <v>347</v>
      </c>
      <c r="B22" s="337">
        <f t="shared" si="0"/>
        <v>172</v>
      </c>
      <c r="C22" s="337">
        <v>170</v>
      </c>
      <c r="D22" s="337">
        <v>2</v>
      </c>
      <c r="E22" s="337">
        <f t="shared" si="1"/>
        <v>368</v>
      </c>
      <c r="F22" s="337">
        <f t="shared" si="2"/>
        <v>188</v>
      </c>
      <c r="G22" s="337">
        <f t="shared" si="2"/>
        <v>180</v>
      </c>
      <c r="H22" s="337">
        <f t="shared" si="3"/>
        <v>361</v>
      </c>
      <c r="I22" s="337">
        <v>185</v>
      </c>
      <c r="J22" s="337">
        <v>176</v>
      </c>
      <c r="K22" s="337">
        <f t="shared" si="4"/>
        <v>7</v>
      </c>
      <c r="L22" s="339">
        <v>3</v>
      </c>
      <c r="M22" s="339">
        <v>4</v>
      </c>
      <c r="N22" s="43"/>
    </row>
    <row r="23" spans="1:14" ht="32.25" customHeight="1">
      <c r="A23" s="338" t="s">
        <v>348</v>
      </c>
      <c r="B23" s="337">
        <f t="shared" si="0"/>
        <v>217</v>
      </c>
      <c r="C23" s="337">
        <v>212</v>
      </c>
      <c r="D23" s="337">
        <v>5</v>
      </c>
      <c r="E23" s="337">
        <f t="shared" si="1"/>
        <v>410</v>
      </c>
      <c r="F23" s="337">
        <f t="shared" si="2"/>
        <v>216</v>
      </c>
      <c r="G23" s="337">
        <f t="shared" si="2"/>
        <v>194</v>
      </c>
      <c r="H23" s="337">
        <f t="shared" si="3"/>
        <v>400</v>
      </c>
      <c r="I23" s="337">
        <v>210</v>
      </c>
      <c r="J23" s="337">
        <v>190</v>
      </c>
      <c r="K23" s="337">
        <f t="shared" si="4"/>
        <v>10</v>
      </c>
      <c r="L23" s="339">
        <v>6</v>
      </c>
      <c r="M23" s="339">
        <v>4</v>
      </c>
      <c r="N23" s="43"/>
    </row>
    <row r="24" spans="1:14" ht="32.25" customHeight="1">
      <c r="A24" s="338" t="s">
        <v>346</v>
      </c>
      <c r="B24" s="337">
        <f t="shared" si="0"/>
        <v>476</v>
      </c>
      <c r="C24" s="337">
        <v>472</v>
      </c>
      <c r="D24" s="337">
        <v>4</v>
      </c>
      <c r="E24" s="337">
        <f t="shared" si="1"/>
        <v>1132</v>
      </c>
      <c r="F24" s="337">
        <f t="shared" si="2"/>
        <v>595</v>
      </c>
      <c r="G24" s="337">
        <f t="shared" si="2"/>
        <v>537</v>
      </c>
      <c r="H24" s="337">
        <f t="shared" si="3"/>
        <v>1108</v>
      </c>
      <c r="I24" s="337">
        <v>586</v>
      </c>
      <c r="J24" s="337">
        <v>522</v>
      </c>
      <c r="K24" s="337">
        <f t="shared" si="4"/>
        <v>24</v>
      </c>
      <c r="L24" s="339">
        <v>9</v>
      </c>
      <c r="M24" s="339">
        <v>15</v>
      </c>
      <c r="N24" s="43"/>
    </row>
    <row r="25" spans="1:14" ht="4.5" customHeight="1" thickBot="1">
      <c r="A25" s="209"/>
      <c r="B25" s="42"/>
      <c r="C25" s="58"/>
      <c r="D25" s="58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3.5">
      <c r="A26" s="233" t="s">
        <v>356</v>
      </c>
      <c r="M26" s="44"/>
      <c r="N26" s="43"/>
    </row>
    <row r="27" spans="1:14" ht="19.5" customHeight="1">
      <c r="A27" s="123"/>
      <c r="G27" s="43"/>
      <c r="N27" s="43"/>
    </row>
    <row r="28" spans="13:14" ht="19.5" customHeight="1">
      <c r="M28" s="44"/>
      <c r="N28" s="43"/>
    </row>
    <row r="29" spans="13:14" ht="19.5" customHeight="1">
      <c r="M29" s="44"/>
      <c r="N29" s="43"/>
    </row>
    <row r="30" spans="13:14" ht="19.5" customHeight="1">
      <c r="M30" s="44"/>
      <c r="N30" s="43"/>
    </row>
    <row r="31" spans="13:14" ht="19.5" customHeight="1">
      <c r="M31" s="44"/>
      <c r="N31" s="43"/>
    </row>
    <row r="32" spans="13:14" ht="19.5" customHeight="1">
      <c r="M32" s="44"/>
      <c r="N32" s="43"/>
    </row>
    <row r="33" spans="13:14" ht="19.5" customHeight="1">
      <c r="M33" s="44"/>
      <c r="N33" s="43"/>
    </row>
    <row r="34" spans="13:14" ht="19.5" customHeight="1">
      <c r="M34" s="44"/>
      <c r="N34" s="43"/>
    </row>
  </sheetData>
  <sheetProtection/>
  <mergeCells count="9">
    <mergeCell ref="L1:M1"/>
    <mergeCell ref="A2:M2"/>
    <mergeCell ref="A3:M3"/>
    <mergeCell ref="A5:A6"/>
    <mergeCell ref="B5:D5"/>
    <mergeCell ref="E5:M5"/>
    <mergeCell ref="E6:G6"/>
    <mergeCell ref="H6:J6"/>
    <mergeCell ref="K6:M6"/>
  </mergeCells>
  <printOptions/>
  <pageMargins left="0.7480314960629921" right="0.7480314960629921" top="0.5905511811023623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2019-10-15T02:16:13Z</cp:lastPrinted>
  <dcterms:created xsi:type="dcterms:W3CDTF">1998-05-08T07:08:00Z</dcterms:created>
  <dcterms:modified xsi:type="dcterms:W3CDTF">2019-10-15T02:16:42Z</dcterms:modified>
  <cp:category/>
  <cp:version/>
  <cp:contentType/>
  <cp:contentStatus/>
</cp:coreProperties>
</file>