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7185" tabRatio="599" activeTab="13"/>
  </bookViews>
  <sheets>
    <sheet name="提要" sheetId="1" r:id="rId1"/>
    <sheet name="4-1" sheetId="2" r:id="rId2"/>
    <sheet name="4-2" sheetId="3" r:id="rId3"/>
    <sheet name="4-3" sheetId="4" r:id="rId4"/>
    <sheet name="4-4-1" sheetId="5" r:id="rId5"/>
    <sheet name="4-4-2" sheetId="6" r:id="rId6"/>
    <sheet name="4-4-3" sheetId="7" r:id="rId7"/>
    <sheet name="4-4-4" sheetId="8" r:id="rId8"/>
    <sheet name="4-5" sheetId="9" r:id="rId9"/>
    <sheet name="4-6" sheetId="10" r:id="rId10"/>
    <sheet name="4-7" sheetId="11" r:id="rId11"/>
    <sheet name="4-8" sheetId="12" r:id="rId12"/>
    <sheet name="4-9" sheetId="13" r:id="rId13"/>
    <sheet name="4-10" sheetId="14" r:id="rId14"/>
  </sheets>
  <definedNames>
    <definedName name="_xlnm.Print_Area" localSheetId="2">'4-2'!$A$1:$L$19</definedName>
    <definedName name="_xlnm.Print_Area" localSheetId="0">'提要'!$A:$E</definedName>
  </definedNames>
  <calcPr calcMode="manual" fullCalcOnLoad="1"/>
</workbook>
</file>

<file path=xl/sharedStrings.xml><?xml version="1.0" encoding="utf-8"?>
<sst xmlns="http://schemas.openxmlformats.org/spreadsheetml/2006/main" count="851" uniqueCount="355">
  <si>
    <r>
      <t>道路總長度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公里</t>
    </r>
    <r>
      <rPr>
        <sz val="9"/>
        <rFont val="Times New Roman"/>
        <family val="1"/>
      </rPr>
      <t xml:space="preserve">)           
Roadway Total
Length(KM.) </t>
    </r>
  </si>
  <si>
    <t>表 4-9 現有家禽數量</t>
  </si>
  <si>
    <t>Table 4-7 Number of Current Livestock</t>
  </si>
  <si>
    <t xml:space="preserve">單位：公頃、公噸　       </t>
  </si>
  <si>
    <t>Unit: Ha., M.T.</t>
  </si>
  <si>
    <r>
      <t>硬秈稻</t>
    </r>
    <r>
      <rPr>
        <sz val="10"/>
        <rFont val="Times New Roman"/>
        <family val="1"/>
      </rPr>
      <t xml:space="preserve">    (</t>
    </r>
    <r>
      <rPr>
        <sz val="10"/>
        <rFont val="標楷體"/>
        <family val="4"/>
      </rPr>
      <t>在來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India    Rice</t>
    </r>
  </si>
  <si>
    <t>年底別</t>
  </si>
  <si>
    <t>共計</t>
  </si>
  <si>
    <t>第一期</t>
  </si>
  <si>
    <t>第二期</t>
  </si>
  <si>
    <t>年別</t>
  </si>
  <si>
    <t>單位：頭</t>
  </si>
  <si>
    <t>(一)耕地面積：</t>
  </si>
  <si>
    <t>二、漁業</t>
  </si>
  <si>
    <t>三、畜牧</t>
  </si>
  <si>
    <t>一、農業</t>
  </si>
  <si>
    <t>(一)漁業從業人員：</t>
  </si>
  <si>
    <t>收穫面積</t>
  </si>
  <si>
    <t>產         量</t>
  </si>
  <si>
    <t>豬</t>
  </si>
  <si>
    <t>羊</t>
  </si>
  <si>
    <r>
      <t xml:space="preserve">芋
</t>
    </r>
    <r>
      <rPr>
        <sz val="9"/>
        <rFont val="Times New Roman"/>
        <family val="1"/>
      </rPr>
      <t>Taros</t>
    </r>
  </si>
  <si>
    <r>
      <t xml:space="preserve">花椰菜
</t>
    </r>
    <r>
      <rPr>
        <sz val="9"/>
        <rFont val="Times New Roman"/>
        <family val="1"/>
      </rPr>
      <t>Cauliflower</t>
    </r>
  </si>
  <si>
    <t xml:space="preserve">金針菜
</t>
  </si>
  <si>
    <r>
      <t xml:space="preserve">食用玉蜀黍
</t>
    </r>
    <r>
      <rPr>
        <sz val="9"/>
        <rFont val="Times New Roman"/>
        <family val="1"/>
      </rPr>
      <t>Food Corn</t>
    </r>
  </si>
  <si>
    <r>
      <t xml:space="preserve">甘　薯
</t>
    </r>
    <r>
      <rPr>
        <sz val="9"/>
        <rFont val="Times New Roman"/>
        <family val="1"/>
      </rPr>
      <t>Sweet Potatoes</t>
    </r>
  </si>
  <si>
    <r>
      <t xml:space="preserve">飼料用玉蜀黍
</t>
    </r>
    <r>
      <rPr>
        <sz val="9"/>
        <rFont val="Times New Roman"/>
        <family val="1"/>
      </rPr>
      <t>Feed Corn</t>
    </r>
  </si>
  <si>
    <t>單位：公頃</t>
  </si>
  <si>
    <t xml:space="preserve"> Unit:Hectare</t>
  </si>
  <si>
    <t>肆、農林漁牧</t>
  </si>
  <si>
    <t>單位：人</t>
  </si>
  <si>
    <t>Total</t>
  </si>
  <si>
    <t xml:space="preserve"> Unit:Person</t>
  </si>
  <si>
    <t>戶　　　　數（戶） Hous</t>
  </si>
  <si>
    <t>人　口　數（人） Persons</t>
  </si>
  <si>
    <t>合 計</t>
  </si>
  <si>
    <t>自耕農</t>
  </si>
  <si>
    <t>半自耕農                   Part-Own Farmers</t>
  </si>
  <si>
    <t>佃農</t>
  </si>
  <si>
    <t>非耕種農</t>
  </si>
  <si>
    <t>半自耕農</t>
  </si>
  <si>
    <t>Full-Own Farmers</t>
  </si>
  <si>
    <t>Tenant</t>
  </si>
  <si>
    <t>Part-Own Farmers</t>
  </si>
  <si>
    <t>自耕地50%以下者
Self-owned Land under 50%</t>
  </si>
  <si>
    <t>Non-tilling Farmers</t>
  </si>
  <si>
    <t>自耕地50%以上者
Self-owned Land over 50%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</si>
  <si>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</si>
  <si>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r>
      <t>栗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小米</t>
    </r>
    <r>
      <rPr>
        <sz val="9"/>
        <rFont val="Times New Roman"/>
        <family val="1"/>
      </rPr>
      <t>)
Millet</t>
    </r>
  </si>
  <si>
    <r>
      <t>大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豆
</t>
    </r>
    <r>
      <rPr>
        <sz val="9"/>
        <rFont val="Times New Roman"/>
        <family val="1"/>
      </rPr>
      <t>Soybeans</t>
    </r>
  </si>
  <si>
    <r>
      <t>紅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豆
</t>
    </r>
    <r>
      <rPr>
        <sz val="9"/>
        <rFont val="Times New Roman"/>
        <family val="1"/>
      </rPr>
      <t>Adzuki Beans</t>
    </r>
  </si>
  <si>
    <t>Year</t>
  </si>
  <si>
    <r>
      <t>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蔔
</t>
    </r>
    <r>
      <rPr>
        <sz val="9"/>
        <rFont val="Times New Roman"/>
        <family val="1"/>
      </rPr>
      <t>Radishes</t>
    </r>
  </si>
  <si>
    <r>
      <t>甘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藍
</t>
    </r>
    <r>
      <rPr>
        <sz val="9"/>
        <rFont val="Times New Roman"/>
        <family val="1"/>
      </rPr>
      <t>Cabbage</t>
    </r>
  </si>
  <si>
    <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筍
</t>
    </r>
    <r>
      <rPr>
        <sz val="9"/>
        <rFont val="Times New Roman"/>
        <family val="1"/>
      </rPr>
      <t>Bamboo Shoot</t>
    </r>
  </si>
  <si>
    <t>年底別
End of Year</t>
  </si>
  <si>
    <t>End of Year</t>
  </si>
  <si>
    <t>年底別</t>
  </si>
  <si>
    <t>Unit:head</t>
  </si>
  <si>
    <t>年底別</t>
  </si>
  <si>
    <t>年底別</t>
  </si>
  <si>
    <t>End of Year</t>
  </si>
  <si>
    <r>
      <t xml:space="preserve">合計
</t>
    </r>
    <r>
      <rPr>
        <sz val="8"/>
        <rFont val="Times New Roman"/>
        <family val="1"/>
      </rPr>
      <t>Total</t>
    </r>
  </si>
  <si>
    <t>單位：隻</t>
  </si>
  <si>
    <t>(二)漁戶數及漁民：</t>
  </si>
  <si>
    <r>
      <t xml:space="preserve">遠洋
</t>
    </r>
    <r>
      <rPr>
        <sz val="7"/>
        <rFont val="Times New Roman"/>
        <family val="1"/>
      </rPr>
      <t>Farsea</t>
    </r>
  </si>
  <si>
    <r>
      <t xml:space="preserve">近海
</t>
    </r>
    <r>
      <rPr>
        <sz val="7"/>
        <rFont val="Times New Roman"/>
        <family val="1"/>
      </rPr>
      <t>Offshore</t>
    </r>
  </si>
  <si>
    <r>
      <t xml:space="preserve">沿岸
</t>
    </r>
    <r>
      <rPr>
        <sz val="7"/>
        <rFont val="Times New Roman"/>
        <family val="1"/>
      </rPr>
      <t>Coastal</t>
    </r>
  </si>
  <si>
    <r>
      <t xml:space="preserve">海面
養殖
</t>
    </r>
    <r>
      <rPr>
        <sz val="7"/>
        <rFont val="Times New Roman"/>
        <family val="1"/>
      </rPr>
      <t>Marine
Aquac-
ultrue</t>
    </r>
  </si>
  <si>
    <r>
      <t xml:space="preserve">內陸
漁撈
</t>
    </r>
    <r>
      <rPr>
        <sz val="7"/>
        <rFont val="Times New Roman"/>
        <family val="1"/>
      </rPr>
      <t xml:space="preserve">Inland
water
</t>
    </r>
    <r>
      <rPr>
        <sz val="6"/>
        <rFont val="Times New Roman"/>
        <family val="1"/>
      </rPr>
      <t xml:space="preserve">Fisher-
</t>
    </r>
    <r>
      <rPr>
        <sz val="7"/>
        <rFont val="Times New Roman"/>
        <family val="1"/>
      </rPr>
      <t>ies</t>
    </r>
  </si>
  <si>
    <r>
      <t xml:space="preserve">內陸
養殖
</t>
    </r>
    <r>
      <rPr>
        <sz val="7"/>
        <rFont val="Times New Roman"/>
        <family val="1"/>
      </rPr>
      <t xml:space="preserve">Inland
</t>
    </r>
    <r>
      <rPr>
        <sz val="6"/>
        <rFont val="Times New Roman"/>
        <family val="1"/>
      </rPr>
      <t>Aquacu-</t>
    </r>
    <r>
      <rPr>
        <sz val="7"/>
        <rFont val="Times New Roman"/>
        <family val="1"/>
      </rPr>
      <t xml:space="preserve">
ltrue</t>
    </r>
  </si>
  <si>
    <t>End of Year</t>
  </si>
  <si>
    <r>
      <t>總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　計
</t>
    </r>
    <r>
      <rPr>
        <sz val="9"/>
        <rFont val="Times New Roman"/>
        <family val="1"/>
      </rPr>
      <t>Grand Total</t>
    </r>
  </si>
  <si>
    <r>
      <t>遠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洋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漁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業
</t>
    </r>
    <r>
      <rPr>
        <sz val="9"/>
        <rFont val="Times New Roman"/>
        <family val="1"/>
      </rPr>
      <t>Far-sea Fisheries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</si>
  <si>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Offshore Fisheries</t>
    </r>
  </si>
  <si>
    <r>
      <t>沿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Coastal Fisheries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</si>
  <si>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Marine Aquacultrue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</si>
  <si>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Inland water Fisheries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</si>
  <si>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　業
</t>
    </r>
    <r>
      <rPr>
        <sz val="9"/>
        <rFont val="Times New Roman"/>
        <family val="1"/>
      </rPr>
      <t>Inland water Aquacultrue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</si>
  <si>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</si>
  <si>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專業
</t>
    </r>
    <r>
      <rPr>
        <sz val="9"/>
        <rFont val="Times New Roman"/>
        <family val="1"/>
      </rPr>
      <t>Fulltime</t>
    </r>
  </si>
  <si>
    <r>
      <t xml:space="preserve">兼業
</t>
    </r>
    <r>
      <rPr>
        <sz val="9"/>
        <rFont val="Times New Roman"/>
        <family val="1"/>
      </rPr>
      <t>Parttime</t>
    </r>
  </si>
  <si>
    <r>
      <t xml:space="preserve">年底別
</t>
    </r>
    <r>
      <rPr>
        <sz val="9"/>
        <rFont val="Times New Roman"/>
        <family val="1"/>
      </rPr>
      <t>End of Year</t>
    </r>
    <r>
      <rPr>
        <sz val="9"/>
        <rFont val="標楷體"/>
        <family val="4"/>
      </rPr>
      <t>　　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</si>
  <si>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</si>
  <si>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乳牛
</t>
    </r>
    <r>
      <rPr>
        <sz val="9"/>
        <rFont val="Times New Roman"/>
        <family val="1"/>
      </rPr>
      <t>Dairy
Caattle</t>
    </r>
  </si>
  <si>
    <r>
      <t xml:space="preserve">豬
</t>
    </r>
    <r>
      <rPr>
        <sz val="9"/>
        <rFont val="Times New Roman"/>
        <family val="1"/>
      </rPr>
      <t>Hog</t>
    </r>
  </si>
  <si>
    <r>
      <t xml:space="preserve">鹿
</t>
    </r>
    <r>
      <rPr>
        <sz val="9"/>
        <rFont val="Times New Roman"/>
        <family val="1"/>
      </rPr>
      <t>Deer</t>
    </r>
  </si>
  <si>
    <r>
      <t xml:space="preserve">兔
</t>
    </r>
    <r>
      <rPr>
        <sz val="9"/>
        <rFont val="Times New Roman"/>
        <family val="1"/>
      </rPr>
      <t>Rabbits</t>
    </r>
  </si>
  <si>
    <r>
      <t xml:space="preserve">羊
</t>
    </r>
    <r>
      <rPr>
        <sz val="9"/>
        <rFont val="Times New Roman"/>
        <family val="1"/>
      </rPr>
      <t>Goat</t>
    </r>
  </si>
  <si>
    <r>
      <t>馬</t>
    </r>
    <r>
      <rPr>
        <sz val="9"/>
        <rFont val="Times New Roman"/>
        <family val="1"/>
      </rPr>
      <t xml:space="preserve">
Horses</t>
    </r>
  </si>
  <si>
    <t>落花生</t>
  </si>
  <si>
    <t>…</t>
  </si>
  <si>
    <t>耕地面積</t>
  </si>
  <si>
    <t>97年底　2008</t>
  </si>
  <si>
    <r>
      <t>98年</t>
    </r>
  </si>
  <si>
    <t>98年底　2009</t>
  </si>
  <si>
    <t>98年　2009</t>
  </si>
  <si>
    <t>98年　2009</t>
  </si>
  <si>
    <r>
      <t>98</t>
    </r>
    <r>
      <rPr>
        <sz val="9"/>
        <rFont val="標楷體"/>
        <family val="4"/>
      </rPr>
      <t>年底　</t>
    </r>
    <r>
      <rPr>
        <sz val="9"/>
        <rFont val="Times New Roman"/>
        <family val="1"/>
      </rPr>
      <t>2009</t>
    </r>
  </si>
  <si>
    <t>98年底　2009</t>
  </si>
  <si>
    <t>98年底　2009</t>
  </si>
  <si>
    <t>　　Ｍarongarong「瑪洛阿瀧」乃馬武溪前名，即東河橋下之河溪，河溪魚蝦豐盛、溪畔地質豐沃；東河鄉東濱太平洋，海岸線南起都蘭灣，北至馬武溪出海口（圖片如下），鄉內漁港計有新蘭港、金樽港，漁業資源豐富。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</si>
  <si>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</si>
  <si>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Year</t>
  </si>
  <si>
    <r>
      <t xml:space="preserve">芋
</t>
    </r>
    <r>
      <rPr>
        <sz val="9"/>
        <rFont val="Times New Roman"/>
        <family val="1"/>
      </rPr>
      <t>Taros</t>
    </r>
  </si>
  <si>
    <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筍
</t>
    </r>
    <r>
      <rPr>
        <sz val="9"/>
        <rFont val="Times New Roman"/>
        <family val="1"/>
      </rPr>
      <t>Bamboo Shoot</t>
    </r>
  </si>
  <si>
    <t xml:space="preserve">金針菜
</t>
  </si>
  <si>
    <t xml:space="preserve">南　瓜
</t>
  </si>
  <si>
    <t xml:space="preserve">其他蔬菜
</t>
  </si>
  <si>
    <t>99年底　2010</t>
  </si>
  <si>
    <t>99年底　2010</t>
  </si>
  <si>
    <t>99年　2010</t>
  </si>
  <si>
    <r>
      <t>99</t>
    </r>
    <r>
      <rPr>
        <sz val="9"/>
        <rFont val="標楷體"/>
        <family val="4"/>
      </rPr>
      <t>年底　</t>
    </r>
    <r>
      <rPr>
        <sz val="9"/>
        <rFont val="Times New Roman"/>
        <family val="1"/>
      </rPr>
      <t>2010</t>
    </r>
  </si>
  <si>
    <t>99年底　2010</t>
  </si>
  <si>
    <r>
      <t>99年</t>
    </r>
  </si>
  <si>
    <t>100年底 2011</t>
  </si>
  <si>
    <t>100年 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</si>
  <si>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2011</t>
    </r>
  </si>
  <si>
    <t>100年底 2011</t>
  </si>
  <si>
    <t>100年底 2011</t>
  </si>
  <si>
    <r>
      <t>100年</t>
    </r>
  </si>
  <si>
    <t>101年底 2012</t>
  </si>
  <si>
    <t>101年 2012</t>
  </si>
  <si>
    <t>101年 2012</t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</si>
  <si>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2012</t>
    </r>
  </si>
  <si>
    <t>101年底 2012</t>
  </si>
  <si>
    <t>101年底 2012</t>
  </si>
  <si>
    <r>
      <t>101</t>
    </r>
    <r>
      <rPr>
        <sz val="9"/>
        <rFont val="細明體"/>
        <family val="3"/>
      </rPr>
      <t>年</t>
    </r>
  </si>
  <si>
    <r>
      <t>102</t>
    </r>
    <r>
      <rPr>
        <sz val="9"/>
        <rFont val="細明體"/>
        <family val="3"/>
      </rPr>
      <t>年</t>
    </r>
  </si>
  <si>
    <t>102年底 2013</t>
  </si>
  <si>
    <t>102年底 2013</t>
  </si>
  <si>
    <t>102年 2013</t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</si>
  <si>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2013</t>
    </r>
  </si>
  <si>
    <t>102年底 2013</t>
  </si>
  <si>
    <t>102年底 2013</t>
  </si>
  <si>
    <t xml:space="preserve"> - </t>
  </si>
  <si>
    <r>
      <t xml:space="preserve">總計
</t>
    </r>
    <r>
      <rPr>
        <sz val="8"/>
        <rFont val="Times New Roman"/>
        <family val="1"/>
      </rPr>
      <t>Grand Total</t>
    </r>
  </si>
  <si>
    <t>水稻</t>
  </si>
  <si>
    <t>Rice</t>
  </si>
  <si>
    <r>
      <t xml:space="preserve">陸稻
</t>
    </r>
    <r>
      <rPr>
        <sz val="8"/>
        <rFont val="Times New Roman"/>
        <family val="1"/>
      </rPr>
      <t>Upland Rice</t>
    </r>
  </si>
  <si>
    <r>
      <t xml:space="preserve">合計
</t>
    </r>
    <r>
      <rPr>
        <sz val="8"/>
        <rFont val="Times New Roman"/>
        <family val="1"/>
      </rPr>
      <t>Total</t>
    </r>
  </si>
  <si>
    <r>
      <t>稉稻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蓬萊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Japonica Rice</t>
    </r>
  </si>
  <si>
    <r>
      <t>軟秈稻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秈稻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India Rice ( Long )</t>
    </r>
  </si>
  <si>
    <r>
      <t>稉糯稻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圓糯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Glutinous Rice of Japonica Type</t>
    </r>
  </si>
  <si>
    <r>
      <t>秈糯稻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長糯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Glutinous Rice of India Type</t>
    </r>
  </si>
  <si>
    <r>
      <t xml:space="preserve">收穫面積
</t>
    </r>
    <r>
      <rPr>
        <sz val="8"/>
        <rFont val="Times New Roman"/>
        <family val="1"/>
      </rPr>
      <t>Harvested Area</t>
    </r>
  </si>
  <si>
    <r>
      <t xml:space="preserve">產量
</t>
    </r>
    <r>
      <rPr>
        <sz val="8"/>
        <rFont val="Times New Roman"/>
        <family val="1"/>
      </rPr>
      <t xml:space="preserve">Production
</t>
    </r>
  </si>
  <si>
    <r>
      <t xml:space="preserve">收穫面積
</t>
    </r>
    <r>
      <rPr>
        <sz val="8"/>
        <rFont val="Times New Roman"/>
        <family val="1"/>
      </rPr>
      <t>Harvested 
Area</t>
    </r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</si>
  <si>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End of Year</t>
    </r>
  </si>
  <si>
    <r>
      <t xml:space="preserve">期別
</t>
    </r>
    <r>
      <rPr>
        <sz val="9"/>
        <rFont val="Times New Roman"/>
        <family val="1"/>
      </rPr>
      <t>Crops</t>
    </r>
  </si>
  <si>
    <t>(1) 雜糧生產</t>
  </si>
  <si>
    <t>(1) Coarse Grain</t>
  </si>
  <si>
    <t>表 4-3 稻米收穫面積及生產量</t>
  </si>
  <si>
    <t>表 4-2 農戶人口數</t>
  </si>
  <si>
    <t>Table 4-2 Farm Families</t>
  </si>
  <si>
    <t>表 4-1 耕地面積</t>
  </si>
  <si>
    <t>Table 4-1 Cultivated Land Area</t>
  </si>
  <si>
    <t>表 4-4 農產品收穫面積及生產量</t>
  </si>
  <si>
    <t>Table 4-4 Harvested Area and Production of Farm Products</t>
  </si>
  <si>
    <t>表 4-4 農產品收穫面積及生產量(續1)</t>
  </si>
  <si>
    <t>Table 4-4 Harvested Area and Production of Farm Products(Cont. 1)</t>
  </si>
  <si>
    <t>表 4-4 農產品收穫面積及生產量(續2)</t>
  </si>
  <si>
    <t>Table 4-4 Harvested Area and Production of Farm Products(Cont. 2)</t>
  </si>
  <si>
    <t>(3) Vegetables</t>
  </si>
  <si>
    <t>表 4-4 農產品收穫面積及生產量(續完)</t>
  </si>
  <si>
    <t>Table 4-4 Harvested Area and Production of Farm Products(Cont. End)</t>
  </si>
  <si>
    <t>-</t>
  </si>
  <si>
    <r>
      <t xml:space="preserve">總計
</t>
    </r>
    <r>
      <rPr>
        <sz val="8"/>
        <rFont val="Times New Roman"/>
        <family val="1"/>
      </rPr>
      <t>Grand Total</t>
    </r>
  </si>
  <si>
    <r>
      <t>蘆筍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Asparagus</t>
    </r>
  </si>
  <si>
    <r>
      <t>花椰菜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Cauliflower</t>
    </r>
  </si>
  <si>
    <r>
      <t>西瓜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Watermelons</t>
    </r>
  </si>
  <si>
    <r>
      <t>其他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Others</t>
    </r>
  </si>
  <si>
    <r>
      <t>甘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藍
</t>
    </r>
    <r>
      <rPr>
        <sz val="9"/>
        <rFont val="Times New Roman"/>
        <family val="1"/>
      </rPr>
      <t>Cabbage</t>
    </r>
  </si>
  <si>
    <r>
      <t>竹筍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Bamboo Shoot</t>
    </r>
  </si>
  <si>
    <r>
      <t>甘藍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Cabbage</t>
    </r>
  </si>
  <si>
    <r>
      <t>總計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Grand Total </t>
    </r>
  </si>
  <si>
    <r>
      <t>香蕉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Bananas</t>
    </r>
  </si>
  <si>
    <r>
      <t>鳯梨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Pineapples</t>
    </r>
  </si>
  <si>
    <r>
      <t xml:space="preserve">柑橘類
</t>
    </r>
    <r>
      <rPr>
        <sz val="8"/>
        <rFont val="Times New Roman"/>
        <family val="1"/>
      </rPr>
      <t>Citruses</t>
    </r>
  </si>
  <si>
    <r>
      <t>荔枝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Lichees</t>
    </r>
  </si>
  <si>
    <r>
      <t>其他果品類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Others</t>
    </r>
  </si>
  <si>
    <t>表 4-5 漁業從業人員</t>
  </si>
  <si>
    <t>Table 4-5 Fisheries Workers</t>
  </si>
  <si>
    <t>單位：人</t>
  </si>
  <si>
    <t>Unit:Person</t>
  </si>
  <si>
    <t>漁戶數(戶)
No. of Fishermen Household(Households)</t>
  </si>
  <si>
    <r>
      <t>漁戶人口數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)
No. of Population of Fishermen Household (Persons)  </t>
    </r>
  </si>
  <si>
    <t>表 4-6 漁戶數及漁戶人口數</t>
  </si>
  <si>
    <t>表 4-7 現有家畜數</t>
  </si>
  <si>
    <r>
      <t>鵝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Geese</t>
    </r>
  </si>
  <si>
    <r>
      <t>火雞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Turkeys</t>
    </r>
  </si>
  <si>
    <r>
      <t>雞</t>
    </r>
    <r>
      <rPr>
        <sz val="9"/>
        <rFont val="Times New Roman"/>
        <family val="1"/>
      </rPr>
      <t xml:space="preserve"> 
Chickens</t>
    </r>
  </si>
  <si>
    <r>
      <t>鴨</t>
    </r>
    <r>
      <rPr>
        <sz val="9"/>
        <rFont val="Times New Roman"/>
        <family val="1"/>
      </rPr>
      <t xml:space="preserve"> 
Ducks</t>
    </r>
  </si>
  <si>
    <r>
      <t xml:space="preserve">合計
</t>
    </r>
    <r>
      <rPr>
        <sz val="9"/>
        <rFont val="Times New Roman"/>
        <family val="1"/>
      </rPr>
      <t>Total</t>
    </r>
  </si>
  <si>
    <r>
      <t>蛋雞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Layer</t>
    </r>
  </si>
  <si>
    <r>
      <t>肉雞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Broiler</t>
    </r>
  </si>
  <si>
    <r>
      <t>蛋鴨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Tsaiya</t>
    </r>
  </si>
  <si>
    <r>
      <t>肉鴨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Mule &amp; Muscovy Duck</t>
    </r>
  </si>
  <si>
    <t>表 4-8 家畜屠宰頭數</t>
  </si>
  <si>
    <r>
      <t xml:space="preserve">總計
</t>
    </r>
    <r>
      <rPr>
        <sz val="8"/>
        <rFont val="Times New Roman"/>
        <family val="1"/>
      </rPr>
      <t>Grand Total</t>
    </r>
  </si>
  <si>
    <r>
      <t>牛　　　　　</t>
    </r>
    <r>
      <rPr>
        <sz val="10"/>
        <rFont val="Times New Roman"/>
        <family val="1"/>
      </rPr>
      <t xml:space="preserve"> </t>
    </r>
  </si>
  <si>
    <t>Cattle</t>
  </si>
  <si>
    <r>
      <t xml:space="preserve">豬
</t>
    </r>
    <r>
      <rPr>
        <sz val="8"/>
        <color indexed="8"/>
        <rFont val="Times New Roman"/>
        <family val="1"/>
      </rPr>
      <t>Hogs</t>
    </r>
  </si>
  <si>
    <r>
      <t xml:space="preserve">羊
</t>
    </r>
    <r>
      <rPr>
        <sz val="8"/>
        <rFont val="Times New Roman"/>
        <family val="1"/>
      </rPr>
      <t>Sheep &amp; Goats</t>
    </r>
  </si>
  <si>
    <r>
      <t xml:space="preserve">合計
</t>
    </r>
    <r>
      <rPr>
        <sz val="8"/>
        <rFont val="Times New Roman"/>
        <family val="1"/>
      </rPr>
      <t>Total</t>
    </r>
  </si>
  <si>
    <r>
      <t xml:space="preserve">水牛
</t>
    </r>
    <r>
      <rPr>
        <sz val="8"/>
        <rFont val="Times New Roman"/>
        <family val="1"/>
      </rPr>
      <t>Buffaloes</t>
    </r>
  </si>
  <si>
    <r>
      <t xml:space="preserve">黃牛及雜種牛
</t>
    </r>
    <r>
      <rPr>
        <sz val="8"/>
        <rFont val="Times New Roman"/>
        <family val="1"/>
      </rPr>
      <t>Yellow and Hybrid Cattle</t>
    </r>
  </si>
  <si>
    <r>
      <t xml:space="preserve">乳牛
</t>
    </r>
    <r>
      <rPr>
        <sz val="8"/>
        <rFont val="Times New Roman"/>
        <family val="1"/>
      </rPr>
      <t>Holsteins</t>
    </r>
  </si>
  <si>
    <t>表 4-10 農路改善及維護工程</t>
  </si>
  <si>
    <r>
      <t xml:space="preserve">年度別及
工程名稱別
</t>
    </r>
    <r>
      <rPr>
        <sz val="9"/>
        <rFont val="Times New Roman"/>
        <family val="1"/>
      </rPr>
      <t>Year</t>
    </r>
  </si>
  <si>
    <r>
      <t xml:space="preserve">工程件數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Works
(Cases)</t>
    </r>
  </si>
  <si>
    <r>
      <t>總工程費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按經費來源分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新臺幣千元</t>
    </r>
    <r>
      <rPr>
        <sz val="9"/>
        <rFont val="Times New Roman"/>
        <family val="1"/>
      </rPr>
      <t>) 
Total Expenditure-by Source(NT$1,000)</t>
    </r>
  </si>
  <si>
    <r>
      <t xml:space="preserve">改善
</t>
    </r>
    <r>
      <rPr>
        <sz val="8"/>
        <rFont val="Times New Roman"/>
        <family val="1"/>
      </rPr>
      <t>Improvement</t>
    </r>
  </si>
  <si>
    <r>
      <t xml:space="preserve">維護
</t>
    </r>
    <r>
      <rPr>
        <sz val="8"/>
        <rFont val="Times New Roman"/>
        <family val="1"/>
      </rPr>
      <t>Maintenance</t>
    </r>
  </si>
  <si>
    <r>
      <t xml:space="preserve">總計
</t>
    </r>
    <r>
      <rPr>
        <sz val="8"/>
        <rFont val="Times New Roman"/>
        <family val="1"/>
      </rPr>
      <t>Grand Total</t>
    </r>
  </si>
  <si>
    <r>
      <t xml:space="preserve">中央
</t>
    </r>
    <r>
      <rPr>
        <sz val="8"/>
        <rFont val="Times New Roman"/>
        <family val="1"/>
      </rPr>
      <t>Central Government</t>
    </r>
  </si>
  <si>
    <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County(City)</t>
    </r>
  </si>
  <si>
    <r>
      <t xml:space="preserve">其他
</t>
    </r>
    <r>
      <rPr>
        <sz val="8"/>
        <rFont val="Times New Roman"/>
        <family val="1"/>
      </rPr>
      <t>Others</t>
    </r>
  </si>
  <si>
    <t>…</t>
  </si>
  <si>
    <t>…</t>
  </si>
  <si>
    <t>(二)農特產：</t>
  </si>
  <si>
    <t>Table 4-3 Harvested Area and Production of Rice</t>
  </si>
  <si>
    <t>Table 4-6 Fishermen Household and Population</t>
  </si>
  <si>
    <t>Table 4-8 Number of Livestock Slaughtered</t>
  </si>
  <si>
    <t>Table 4-9 Number of Current Poultry</t>
  </si>
  <si>
    <t>Table 4-10 Farm Roads Improvement and Maintenance Works</t>
  </si>
  <si>
    <r>
      <t xml:space="preserve">其他普通作物
</t>
    </r>
    <r>
      <rPr>
        <sz val="9"/>
        <rFont val="Times New Roman"/>
        <family val="1"/>
      </rPr>
      <t>Others</t>
    </r>
  </si>
  <si>
    <r>
      <t xml:space="preserve">總計
</t>
    </r>
    <r>
      <rPr>
        <sz val="9"/>
        <rFont val="Times New Roman"/>
        <family val="1"/>
      </rPr>
      <t>Grand Total</t>
    </r>
  </si>
  <si>
    <r>
      <t>甘藷</t>
    </r>
    <r>
      <rPr>
        <sz val="9"/>
        <rFont val="Times New Roman"/>
        <family val="1"/>
      </rPr>
      <t xml:space="preserve"> 
Sweet Potatoes</t>
    </r>
  </si>
  <si>
    <r>
      <t xml:space="preserve">硬質玉米
</t>
    </r>
    <r>
      <rPr>
        <sz val="9"/>
        <rFont val="Times New Roman"/>
        <family val="1"/>
      </rPr>
      <t>Hard Corns</t>
    </r>
  </si>
  <si>
    <r>
      <t>食用玉米</t>
    </r>
    <r>
      <rPr>
        <sz val="9"/>
        <rFont val="Times New Roman"/>
        <family val="1"/>
      </rPr>
      <t xml:space="preserve"> 
Food Corns</t>
    </r>
  </si>
  <si>
    <r>
      <t xml:space="preserve">落花生
</t>
    </r>
    <r>
      <rPr>
        <sz val="9"/>
        <rFont val="Times New Roman"/>
        <family val="1"/>
      </rPr>
      <t>Peanuts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</si>
  <si>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計
</t>
    </r>
    <r>
      <rPr>
        <sz val="8"/>
        <rFont val="Times New Roman"/>
        <family val="1"/>
      </rPr>
      <t>Grand Total</t>
    </r>
  </si>
  <si>
    <r>
      <t>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葉
</t>
    </r>
    <r>
      <rPr>
        <sz val="8"/>
        <rFont val="Times New Roman"/>
        <family val="1"/>
      </rPr>
      <t>Tea</t>
    </r>
  </si>
  <si>
    <t>Year</t>
  </si>
  <si>
    <r>
      <t>總計</t>
    </r>
    <r>
      <rPr>
        <sz val="8"/>
        <rFont val="Times New Roman"/>
        <family val="1"/>
      </rPr>
      <t xml:space="preserve"> 
Grand Total</t>
    </r>
  </si>
  <si>
    <r>
      <t>茶葉</t>
    </r>
    <r>
      <rPr>
        <sz val="8"/>
        <rFont val="Times New Roman"/>
        <family val="1"/>
      </rPr>
      <t xml:space="preserve"> 
Tea</t>
    </r>
  </si>
  <si>
    <r>
      <t>其他特用作物</t>
    </r>
    <r>
      <rPr>
        <sz val="8"/>
        <rFont val="Times New Roman"/>
        <family val="1"/>
      </rPr>
      <t xml:space="preserve"> 
Others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</si>
  <si>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計
</t>
    </r>
    <r>
      <rPr>
        <sz val="8"/>
        <rFont val="Times New Roman"/>
        <family val="1"/>
      </rPr>
      <t>Grand Total</t>
    </r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</si>
  <si>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2014</t>
    </r>
  </si>
  <si>
    <t>103年底 2014</t>
  </si>
  <si>
    <t>103年 2014</t>
  </si>
  <si>
    <t>103年底 2014</t>
  </si>
  <si>
    <t>Cultivated Land</t>
  </si>
  <si>
    <t xml:space="preserve">Single-Cropped                   </t>
  </si>
  <si>
    <r>
      <rPr>
        <sz val="10"/>
        <rFont val="標楷體"/>
        <family val="4"/>
      </rPr>
      <t xml:space="preserve">總計
</t>
    </r>
    <r>
      <rPr>
        <sz val="8"/>
        <rFont val="Times New Roman"/>
        <family val="1"/>
      </rPr>
      <t>Grand Total</t>
    </r>
  </si>
  <si>
    <r>
      <rPr>
        <sz val="10"/>
        <rFont val="標楷體"/>
        <family val="4"/>
      </rPr>
      <t>耕作地　　　　</t>
    </r>
  </si>
  <si>
    <r>
      <rPr>
        <sz val="10"/>
        <color indexed="8"/>
        <rFont val="標楷體"/>
        <family val="4"/>
      </rPr>
      <t xml:space="preserve">耕作地佔農耕土地總面積％
</t>
    </r>
    <r>
      <rPr>
        <sz val="8"/>
        <color indexed="8"/>
        <rFont val="Times New Roman"/>
        <family val="1"/>
      </rPr>
      <t>Cultivated Land Rate</t>
    </r>
  </si>
  <si>
    <r>
      <rPr>
        <sz val="10"/>
        <rFont val="標楷體"/>
        <family val="4"/>
      </rPr>
      <t xml:space="preserve">合計
</t>
    </r>
    <r>
      <rPr>
        <sz val="8"/>
        <rFont val="Times New Roman"/>
        <family val="1"/>
      </rPr>
      <t>Total</t>
    </r>
  </si>
  <si>
    <r>
      <rPr>
        <sz val="10"/>
        <rFont val="標楷體"/>
        <family val="4"/>
      </rPr>
      <t>單期作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</si>
  <si>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 xml:space="preserve">小計
</t>
    </r>
    <r>
      <rPr>
        <sz val="8"/>
        <rFont val="Times New Roman"/>
        <family val="1"/>
      </rPr>
      <t>Sub-Total</t>
    </r>
  </si>
  <si>
    <r>
      <rPr>
        <sz val="10"/>
        <rFont val="標楷體"/>
        <family val="4"/>
      </rPr>
      <t xml:space="preserve">水稻
</t>
    </r>
    <r>
      <rPr>
        <sz val="8"/>
        <rFont val="Times New Roman"/>
        <family val="1"/>
      </rPr>
      <t>Rice</t>
    </r>
  </si>
  <si>
    <r>
      <rPr>
        <sz val="10"/>
        <rFont val="標楷體"/>
        <family val="4"/>
      </rPr>
      <t>水稻以外之短期作</t>
    </r>
    <r>
      <rPr>
        <sz val="8"/>
        <rFont val="Times New Roman"/>
        <family val="1"/>
      </rPr>
      <t xml:space="preserve">
Other Crops</t>
    </r>
  </si>
  <si>
    <r>
      <rPr>
        <sz val="10"/>
        <rFont val="標楷體"/>
        <family val="4"/>
      </rPr>
      <t xml:space="preserve">短期休閒
</t>
    </r>
    <r>
      <rPr>
        <sz val="8"/>
        <rFont val="Times New Roman"/>
        <family val="1"/>
      </rPr>
      <t>Short-term Fallow Field</t>
    </r>
  </si>
  <si>
    <r>
      <rPr>
        <sz val="10"/>
        <rFont val="標楷體"/>
        <family val="4"/>
      </rPr>
      <t xml:space="preserve">總計
</t>
    </r>
    <r>
      <rPr>
        <sz val="8"/>
        <rFont val="Times New Roman"/>
        <family val="1"/>
      </rPr>
      <t>Grand Total</t>
    </r>
  </si>
  <si>
    <r>
      <rPr>
        <sz val="10"/>
        <rFont val="標楷體"/>
        <family val="4"/>
      </rPr>
      <t>水田　　　　</t>
    </r>
  </si>
  <si>
    <r>
      <rPr>
        <sz val="8"/>
        <rFont val="Times New Roman"/>
        <family val="1"/>
      </rPr>
      <t>Paddy field</t>
    </r>
    <r>
      <rPr>
        <sz val="10"/>
        <rFont val="標楷體"/>
        <family val="4"/>
      </rPr>
      <t>　　　</t>
    </r>
  </si>
  <si>
    <r>
      <rPr>
        <sz val="10"/>
        <color indexed="8"/>
        <rFont val="標楷體"/>
        <family val="4"/>
      </rPr>
      <t>旱田</t>
    </r>
    <r>
      <rPr>
        <sz val="12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Upland Field</t>
    </r>
  </si>
  <si>
    <r>
      <rPr>
        <sz val="10"/>
        <rFont val="標楷體"/>
        <family val="4"/>
      </rPr>
      <t xml:space="preserve">合計
</t>
    </r>
    <r>
      <rPr>
        <sz val="8"/>
        <rFont val="Times New Roman"/>
        <family val="1"/>
      </rPr>
      <t>Total</t>
    </r>
  </si>
  <si>
    <r>
      <rPr>
        <sz val="10"/>
        <rFont val="標楷體"/>
        <family val="4"/>
      </rPr>
      <t xml:space="preserve">兩期作
</t>
    </r>
    <r>
      <rPr>
        <sz val="8"/>
        <rFont val="Times New Roman"/>
        <family val="1"/>
      </rPr>
      <t>Double-Cropped</t>
    </r>
  </si>
  <si>
    <r>
      <rPr>
        <sz val="10"/>
        <rFont val="標楷體"/>
        <family val="4"/>
      </rPr>
      <t>單期作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Single-Cropped</t>
    </r>
  </si>
  <si>
    <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</si>
  <si>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第一期作
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1st Crop</t>
    </r>
  </si>
  <si>
    <r>
      <rPr>
        <sz val="10"/>
        <rFont val="標楷體"/>
        <family val="4"/>
      </rPr>
      <t xml:space="preserve">第二期作
</t>
    </r>
    <r>
      <rPr>
        <sz val="8"/>
        <rFont val="Times New Roman"/>
        <family val="1"/>
      </rPr>
      <t>2nd Crop</t>
    </r>
  </si>
  <si>
    <t>-</t>
  </si>
  <si>
    <r>
      <rPr>
        <sz val="10"/>
        <rFont val="標楷體"/>
        <family val="4"/>
      </rPr>
      <t xml:space="preserve">長期
耕作地
</t>
    </r>
    <r>
      <rPr>
        <sz val="8"/>
        <rFont val="Times New Roman"/>
        <family val="1"/>
      </rPr>
      <t>Long-term Cultivated Land</t>
    </r>
  </si>
  <si>
    <r>
      <rPr>
        <sz val="10"/>
        <rFont val="標楷體"/>
        <family val="4"/>
      </rPr>
      <t xml:space="preserve">長期
休閒地
</t>
    </r>
    <r>
      <rPr>
        <sz val="8"/>
        <rFont val="Times New Roman"/>
        <family val="1"/>
      </rPr>
      <t>Abandoned Field</t>
    </r>
  </si>
  <si>
    <t>耕作地</t>
  </si>
  <si>
    <t>休閒地</t>
  </si>
  <si>
    <t>103年底 2014</t>
  </si>
  <si>
    <t>102年底 2013</t>
  </si>
  <si>
    <r>
      <t>102年</t>
    </r>
  </si>
  <si>
    <r>
      <t>103年</t>
    </r>
  </si>
  <si>
    <t>(一)家禽隻數：</t>
  </si>
  <si>
    <t>(二)家畜頭數：</t>
  </si>
  <si>
    <t>資料來源：縣府農業處年報1113-01-01-2</t>
  </si>
  <si>
    <t>說明：產量係以糙米為計算標準。</t>
  </si>
  <si>
    <t>資料來源：行政院農委會農糧署統計室。</t>
  </si>
  <si>
    <t>Note: The production in the table is brown rice.</t>
  </si>
  <si>
    <t>資料來源：縣府農業處報表 2243-02-01-2</t>
  </si>
  <si>
    <t>資料來源：縣府農業處報表2243-01-01-2</t>
  </si>
  <si>
    <t>資料來源：行政院農業委員會。</t>
  </si>
  <si>
    <t>資料來源：本府農業處年報 2229-02-01-2。</t>
  </si>
  <si>
    <t>104年底 2015</t>
  </si>
  <si>
    <t>104年 2015</t>
  </si>
  <si>
    <t>番荔枝(釋迦) 
Annona squamosa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</si>
  <si>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2015</t>
    </r>
  </si>
  <si>
    <t>104年底 2015</t>
  </si>
  <si>
    <r>
      <t>104</t>
    </r>
    <r>
      <rPr>
        <sz val="9"/>
        <rFont val="細明體"/>
        <family val="3"/>
      </rPr>
      <t>年</t>
    </r>
  </si>
  <si>
    <t>105年底 2016</t>
  </si>
  <si>
    <t>105年 2016</t>
  </si>
  <si>
    <r>
      <t xml:space="preserve">落花生 
</t>
    </r>
    <r>
      <rPr>
        <sz val="9"/>
        <rFont val="Times New Roman"/>
        <family val="1"/>
      </rPr>
      <t>Peanuts</t>
    </r>
  </si>
  <si>
    <r>
      <t xml:space="preserve">栗(小米)
</t>
    </r>
    <r>
      <rPr>
        <sz val="9"/>
        <rFont val="Times New Roman"/>
        <family val="1"/>
      </rPr>
      <t>Setaria italica</t>
    </r>
  </si>
  <si>
    <r>
      <t xml:space="preserve">其他穀類
</t>
    </r>
    <r>
      <rPr>
        <sz val="9"/>
        <rFont val="Times New Roman"/>
        <family val="1"/>
      </rPr>
      <t>Other cereal</t>
    </r>
  </si>
  <si>
    <r>
      <t xml:space="preserve">其他豆類
</t>
    </r>
    <r>
      <rPr>
        <sz val="9"/>
        <rFont val="Times New Roman"/>
        <family val="1"/>
      </rPr>
      <t>Other beans</t>
    </r>
  </si>
  <si>
    <r>
      <t xml:space="preserve">荖葉
</t>
    </r>
    <r>
      <rPr>
        <sz val="8"/>
        <color indexed="8"/>
        <rFont val="Times New Roman"/>
        <family val="1"/>
      </rPr>
      <t>Piper betle</t>
    </r>
  </si>
  <si>
    <t xml:space="preserve">單位：公頃、公噸               </t>
  </si>
  <si>
    <t>Unit: Ha., M.T.</t>
  </si>
  <si>
    <t>(2) 特用作物生產</t>
  </si>
  <si>
    <t xml:space="preserve">         (2) Special Crops</t>
  </si>
  <si>
    <r>
      <t xml:space="preserve">產量
</t>
    </r>
    <r>
      <rPr>
        <sz val="8"/>
        <rFont val="Times New Roman"/>
        <family val="1"/>
      </rPr>
      <t>Production</t>
    </r>
  </si>
  <si>
    <r>
      <t xml:space="preserve">收穫面積
</t>
    </r>
    <r>
      <rPr>
        <sz val="8"/>
        <rFont val="Times New Roman"/>
        <family val="1"/>
      </rPr>
      <t>Harvested
Area</t>
    </r>
  </si>
  <si>
    <r>
      <t xml:space="preserve">生食甘蔗 
</t>
    </r>
    <r>
      <rPr>
        <sz val="6"/>
        <rFont val="Times New Roman"/>
        <family val="1"/>
      </rPr>
      <t xml:space="preserve">Sugar-cane ( Fresh ) </t>
    </r>
  </si>
  <si>
    <r>
      <t xml:space="preserve">荖花
</t>
    </r>
    <r>
      <rPr>
        <sz val="8"/>
        <rFont val="Times New Roman"/>
        <family val="1"/>
      </rPr>
      <t>Piper  longum</t>
    </r>
  </si>
  <si>
    <r>
      <t xml:space="preserve">洛神葵
</t>
    </r>
    <r>
      <rPr>
        <sz val="6"/>
        <rFont val="Times New Roman"/>
        <family val="1"/>
      </rPr>
      <t>Hibiscus sabdariffa</t>
    </r>
  </si>
  <si>
    <r>
      <t xml:space="preserve">油茶
</t>
    </r>
    <r>
      <rPr>
        <sz val="6"/>
        <rFont val="Times New Roman"/>
        <family val="1"/>
      </rPr>
      <t>Camellia oleifera</t>
    </r>
  </si>
  <si>
    <r>
      <t xml:space="preserve">愛玉子
</t>
    </r>
    <r>
      <rPr>
        <sz val="8"/>
        <rFont val="Times New Roman"/>
        <family val="1"/>
      </rPr>
      <t>Awkeotsang</t>
    </r>
  </si>
  <si>
    <r>
      <t>生食用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甘蔗
</t>
    </r>
    <r>
      <rPr>
        <sz val="8"/>
        <rFont val="Times New Roman"/>
        <family val="1"/>
      </rPr>
      <t>Sugar-cane(fresh)</t>
    </r>
  </si>
  <si>
    <r>
      <t>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啡
</t>
    </r>
    <r>
      <rPr>
        <sz val="8"/>
        <rFont val="Times New Roman"/>
        <family val="1"/>
      </rPr>
      <t>Coffee bean</t>
    </r>
  </si>
  <si>
    <r>
      <t>生食用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甘蔗
</t>
    </r>
    <r>
      <rPr>
        <sz val="6"/>
        <rFont val="Times New Roman"/>
        <family val="1"/>
      </rPr>
      <t>Sugar-cane(fresh)</t>
    </r>
  </si>
  <si>
    <r>
      <t xml:space="preserve">樹薯
</t>
    </r>
    <r>
      <rPr>
        <sz val="8"/>
        <rFont val="Times New Roman"/>
        <family val="1"/>
      </rPr>
      <t>Cassava</t>
    </r>
  </si>
  <si>
    <r>
      <t xml:space="preserve">產量
</t>
    </r>
    <r>
      <rPr>
        <sz val="8"/>
        <rFont val="Times New Roman"/>
        <family val="1"/>
      </rPr>
      <t>Production</t>
    </r>
  </si>
  <si>
    <t>單位：公頃、公噸</t>
  </si>
  <si>
    <t xml:space="preserve">     (3) 蔬菜生產</t>
  </si>
  <si>
    <r>
      <t xml:space="preserve">檳榔
</t>
    </r>
    <r>
      <rPr>
        <sz val="10"/>
        <rFont val="Times New Roman"/>
        <family val="1"/>
      </rPr>
      <t>Betel nut</t>
    </r>
  </si>
  <si>
    <r>
      <t xml:space="preserve">梅
</t>
    </r>
    <r>
      <rPr>
        <sz val="10"/>
        <rFont val="Times New Roman"/>
        <family val="1"/>
      </rPr>
      <t>Plum</t>
    </r>
  </si>
  <si>
    <r>
      <t xml:space="preserve">番荔枝(釋迦) 
</t>
    </r>
    <r>
      <rPr>
        <sz val="10"/>
        <rFont val="Times New Roman"/>
        <family val="1"/>
      </rPr>
      <t>Annona squamosa</t>
    </r>
  </si>
  <si>
    <r>
      <t xml:space="preserve">椰子
</t>
    </r>
    <r>
      <rPr>
        <sz val="10"/>
        <rFont val="Times New Roman"/>
        <family val="1"/>
      </rPr>
      <t>Coconut</t>
    </r>
  </si>
  <si>
    <r>
      <t xml:space="preserve">紅龍果
</t>
    </r>
    <r>
      <rPr>
        <sz val="10"/>
        <rFont val="Times New Roman"/>
        <family val="1"/>
      </rPr>
      <t>Dragon fruit</t>
    </r>
  </si>
  <si>
    <r>
      <t>葡萄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Grapes</t>
    </r>
  </si>
  <si>
    <r>
      <t xml:space="preserve">芒果 
</t>
    </r>
    <r>
      <rPr>
        <sz val="10"/>
        <rFont val="Times New Roman"/>
        <family val="1"/>
      </rPr>
      <t>Mango</t>
    </r>
  </si>
  <si>
    <r>
      <t xml:space="preserve">收穫面積
</t>
    </r>
    <r>
      <rPr>
        <sz val="8"/>
        <rFont val="Times New Roman"/>
        <family val="1"/>
      </rPr>
      <t>Harvested
Area</t>
    </r>
  </si>
  <si>
    <t>(4) Fruit</t>
  </si>
  <si>
    <t xml:space="preserve">     (4) 果品生產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</si>
  <si>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2016</t>
    </r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</si>
  <si>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2016</t>
    </r>
  </si>
  <si>
    <t>105年底 2016</t>
  </si>
  <si>
    <r>
      <t>105</t>
    </r>
    <r>
      <rPr>
        <sz val="9"/>
        <rFont val="細明體"/>
        <family val="3"/>
      </rPr>
      <t>年</t>
    </r>
  </si>
  <si>
    <t>106年底 2017</t>
  </si>
  <si>
    <t>106年 2017</t>
  </si>
  <si>
    <t>資料來源：行政院農業委員會農糧署。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</si>
  <si>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2017</t>
    </r>
  </si>
  <si>
    <t>106年底 2017</t>
  </si>
  <si>
    <t>　　東河鄉為農業鄉，「都蘭山」成就了這裡的人文、自然、生態的容顏；「瑪洛阿瀧」這條貫穿臺東海岸山脈的馬武溪造就了這裡獨特的文化與幽谷風情，特殊的地理條件成就了這裡香甜可口、味美甘純的農產果實：沿岸區的釋迦、椰子，盆地區的文旦、柚類、茂谷、臍橙、梅製品、柑桔類等，各種鄉有農產品，盛名遠播，均貴為農之最，值為親嚐。因此鄉公所為推展地方農產業及保存原住民文化，藉舉辦瑪洛阿瀧聯合豐年祭活動，及由臺東縣東河鄉農會舉辦香丁節活動，結合農業、文化、觀光，除大力推展地方農產品展售外並深化地方觀光資源。</t>
  </si>
  <si>
    <r>
      <t>106</t>
    </r>
    <r>
      <rPr>
        <sz val="9"/>
        <rFont val="細明體"/>
        <family val="3"/>
      </rPr>
      <t>年</t>
    </r>
  </si>
  <si>
    <r>
      <t>竹筍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Bamboo Shoot</t>
    </r>
  </si>
  <si>
    <t>芋
Taro</t>
  </si>
  <si>
    <t>薑
Ginger</t>
  </si>
  <si>
    <t>結球白菜
Chinese Cabbage</t>
  </si>
  <si>
    <t>番茄
Tomato</t>
  </si>
  <si>
    <t>南瓜
Pumpkin</t>
  </si>
  <si>
    <r>
      <t>107</t>
    </r>
    <r>
      <rPr>
        <sz val="9"/>
        <rFont val="細明體"/>
        <family val="3"/>
      </rPr>
      <t>年</t>
    </r>
  </si>
  <si>
    <t>本鄉107年農特產品生產收獲面積及產量如下：
稻米(稉稻)：收獲面積225.01公頃，產量950公噸。
雜糧(食用玉米等)：收獲面積5.15公頃，產量25公噸。
特用作物(荖葉等)：收獲面積70.08公頃，產量84公噸。
蔬菜(竹筍等)：收獲面積84.35公頃，產量935公噸。
果品(柑橘類等)：收獲面積1,260.52公頃，產量12,228公噸。</t>
  </si>
  <si>
    <t>民國107年底為312人，較上年增加107人，主要為沿海漁業人員，餘為遠洋漁業、近海漁業、內陸養殖業人員，107年底遠洋漁業、內陸漁撈業未有從業人員。</t>
  </si>
  <si>
    <t xml:space="preserve">民國107年底漁戶數為156戶，占全鄉總戶數4.15％，其中近海漁戶21戶、沿岸漁戶119戶、海面養殖13戶、內陸養殖漁戶3戶。漁民數為471人，占本鄉總人口5.55％，其中近海47人，占漁民數9.98%，沿岸395人，占漁民數83.86％，海面養殖21人，占漁民數4.46％，內陸養殖8人，占漁民數1.70％。  </t>
  </si>
  <si>
    <r>
      <t>107年</t>
    </r>
  </si>
  <si>
    <t>107年底 2018</t>
  </si>
  <si>
    <t>107年 2018</t>
  </si>
  <si>
    <t>107年 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</si>
  <si>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2018</t>
    </r>
  </si>
  <si>
    <t>107年底 2018</t>
  </si>
  <si>
    <t>107年底現有肉用雞2,459隻、肉鴨41隻、鵝990隻。</t>
  </si>
  <si>
    <t>107年底現有乳牛89頭、豬448頭、羊129頭、鹿2頭，總計668頭。</t>
  </si>
  <si>
    <t>107年底 2018</t>
  </si>
  <si>
    <r>
      <t>本鄉以農為主，民國107年底，本鄉耕地面積4,849.28公頃，占土地面積</t>
    </r>
    <r>
      <rPr>
        <sz val="14"/>
        <color indexed="8"/>
        <rFont val="標楷體"/>
        <family val="4"/>
      </rPr>
      <t>23.08％</t>
    </r>
    <r>
      <rPr>
        <sz val="14"/>
        <rFont val="標楷體"/>
        <family val="4"/>
      </rPr>
      <t>。其中耕作地為4,849.28公頃，占耕地面積100％</t>
    </r>
    <r>
      <rPr>
        <sz val="14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</si>
</sst>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_);[Red]\(#,##0.00\)"/>
    <numFmt numFmtId="187" formatCode="#,##0_);\(#,##0\)"/>
    <numFmt numFmtId="188" formatCode="_-* #,##0.00_-;\-* #,##0.00_-;_-* &quot;-&quot;_-;_-@_-"/>
    <numFmt numFmtId="189" formatCode="_(* #,##0_);_(* \(#,##0\);_(* &quot;-&quot;??_);_(@_)"/>
    <numFmt numFmtId="190" formatCode="#,##0.00_);\(#,##0.00\)"/>
    <numFmt numFmtId="191" formatCode="&quot;農、林、漁、牧 &quot;General"/>
    <numFmt numFmtId="192" formatCode="General&quot; 農、林、漁、牧&quot;"/>
    <numFmt numFmtId="193" formatCode="_-* #,##0.000_-;\-* #,##0.000_-;_-* &quot;-&quot;???_-;_-@_-"/>
    <numFmt numFmtId="194" formatCode="_-* #,##0.0000_-;\-* #,##0.0000_-;_-* &quot;-&quot;????_-;_-@_-"/>
    <numFmt numFmtId="195" formatCode="0.00;[Red]0.00"/>
    <numFmt numFmtId="196" formatCode="#,##0.000_);\(#,##0.000\)"/>
    <numFmt numFmtId="197" formatCode="#,##0_);[Red]\(#,##0\)"/>
    <numFmt numFmtId="198" formatCode="_-* #,##0.0_-;\-* #,##0.0_-;_-* &quot;-&quot;?_-;_-@_-"/>
    <numFmt numFmtId="199" formatCode="_-* #,##0.000000_-;\-* #,##0.000000_-;_-* &quot;-&quot;??????_-;_-@_-"/>
  </numFmts>
  <fonts count="8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華康中黑體"/>
      <family val="3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sz val="12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4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7"/>
      <name val="標楷體"/>
      <family val="4"/>
    </font>
    <font>
      <sz val="16"/>
      <name val="華康中黑體"/>
      <family val="3"/>
    </font>
    <font>
      <sz val="16"/>
      <color indexed="8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標楷體"/>
      <family val="4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8.5"/>
      <color indexed="8"/>
      <name val="新細明體"/>
      <family val="1"/>
    </font>
    <font>
      <sz val="9.5"/>
      <color indexed="8"/>
      <name val="新細明體"/>
      <family val="1"/>
    </font>
    <font>
      <sz val="10.75"/>
      <color indexed="8"/>
      <name val="新細明體"/>
      <family val="1"/>
    </font>
    <font>
      <sz val="8.25"/>
      <color indexed="8"/>
      <name val="新細明體"/>
      <family val="1"/>
    </font>
    <font>
      <sz val="8.7"/>
      <color indexed="8"/>
      <name val="新細明體"/>
      <family val="1"/>
    </font>
    <font>
      <sz val="8.75"/>
      <color indexed="8"/>
      <name val="新細明體"/>
      <family val="1"/>
    </font>
    <font>
      <sz val="9.85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2"/>
      <color indexed="8"/>
      <name val="標楷體"/>
      <family val="4"/>
    </font>
    <font>
      <sz val="10.7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細明體"/>
      <family val="3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1" fontId="7" fillId="0" borderId="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43" fontId="7" fillId="0" borderId="0" xfId="0" applyNumberFormat="1" applyFont="1" applyBorder="1" applyAlignment="1" quotePrefix="1">
      <alignment horizontal="center" vertical="center" wrapText="1"/>
    </xf>
    <xf numFmtId="43" fontId="7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/>
    </xf>
    <xf numFmtId="43" fontId="7" fillId="0" borderId="0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10" fillId="0" borderId="0" xfId="0" applyNumberFormat="1" applyFont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43" fontId="0" fillId="0" borderId="0" xfId="0" applyNumberFormat="1" applyFill="1" applyAlignment="1">
      <alignment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37" fontId="5" fillId="0" borderId="0" xfId="0" applyNumberFormat="1" applyFont="1" applyAlignment="1">
      <alignment vertical="center"/>
    </xf>
    <xf numFmtId="190" fontId="0" fillId="0" borderId="0" xfId="0" applyNumberFormat="1" applyAlignment="1">
      <alignment/>
    </xf>
    <xf numFmtId="187" fontId="0" fillId="0" borderId="0" xfId="0" applyNumberFormat="1" applyAlignment="1">
      <alignment/>
    </xf>
    <xf numFmtId="190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/>
    </xf>
    <xf numFmtId="188" fontId="7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 quotePrefix="1">
      <alignment horizontal="center" vertical="center"/>
    </xf>
    <xf numFmtId="41" fontId="7" fillId="0" borderId="10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Border="1" applyAlignment="1">
      <alignment horizontal="left"/>
    </xf>
    <xf numFmtId="37" fontId="5" fillId="0" borderId="0" xfId="0" applyNumberFormat="1" applyFont="1" applyAlignment="1">
      <alignment/>
    </xf>
    <xf numFmtId="187" fontId="4" fillId="0" borderId="0" xfId="0" applyNumberFormat="1" applyFont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43" fontId="7" fillId="0" borderId="0" xfId="0" applyNumberFormat="1" applyFont="1" applyFill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34">
      <alignment/>
      <protection/>
    </xf>
    <xf numFmtId="0" fontId="4" fillId="0" borderId="0" xfId="34" applyAlignment="1">
      <alignment/>
      <protection/>
    </xf>
    <xf numFmtId="0" fontId="13" fillId="0" borderId="0" xfId="34" applyFont="1" applyAlignment="1">
      <alignment horizontal="center"/>
      <protection/>
    </xf>
    <xf numFmtId="0" fontId="8" fillId="0" borderId="0" xfId="34" applyFont="1">
      <alignment/>
      <protection/>
    </xf>
    <xf numFmtId="0" fontId="14" fillId="0" borderId="0" xfId="34" applyFont="1" applyAlignment="1">
      <alignment wrapText="1"/>
      <protection/>
    </xf>
    <xf numFmtId="0" fontId="14" fillId="0" borderId="0" xfId="34" applyFont="1" applyAlignment="1">
      <alignment/>
      <protection/>
    </xf>
    <xf numFmtId="0" fontId="13" fillId="0" borderId="0" xfId="0" applyFont="1" applyAlignment="1">
      <alignment vertical="center"/>
    </xf>
    <xf numFmtId="3" fontId="8" fillId="0" borderId="0" xfId="0" applyNumberFormat="1" applyFont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34" applyFont="1">
      <alignment/>
      <protection/>
    </xf>
    <xf numFmtId="0" fontId="0" fillId="0" borderId="0" xfId="34" applyFont="1">
      <alignment/>
      <protection/>
    </xf>
    <xf numFmtId="0" fontId="11" fillId="0" borderId="0" xfId="34" applyFont="1" applyAlignment="1">
      <alignment horizontal="center"/>
      <protection/>
    </xf>
    <xf numFmtId="4" fontId="4" fillId="0" borderId="0" xfId="34" applyNumberFormat="1">
      <alignment/>
      <protection/>
    </xf>
    <xf numFmtId="43" fontId="13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4" fillId="0" borderId="0" xfId="34" applyFont="1" applyAlignment="1">
      <alignment horizontal="right"/>
      <protection/>
    </xf>
    <xf numFmtId="0" fontId="13" fillId="0" borderId="0" xfId="0" applyFont="1" applyAlignment="1">
      <alignment vertical="top" wrapText="1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 quotePrefix="1">
      <alignment horizontal="left"/>
    </xf>
    <xf numFmtId="0" fontId="8" fillId="0" borderId="14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37" fontId="8" fillId="0" borderId="15" xfId="0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8" fillId="0" borderId="15" xfId="0" applyNumberFormat="1" applyFont="1" applyBorder="1" applyAlignment="1" quotePrefix="1">
      <alignment horizontal="center"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horizontal="center" vertical="center"/>
    </xf>
    <xf numFmtId="43" fontId="17" fillId="0" borderId="0" xfId="0" applyNumberFormat="1" applyFont="1" applyFill="1" applyAlignment="1">
      <alignment horizontal="left" vertical="center"/>
    </xf>
    <xf numFmtId="0" fontId="13" fillId="0" borderId="0" xfId="0" applyNumberFormat="1" applyFont="1" applyAlignment="1">
      <alignment vertical="center"/>
    </xf>
    <xf numFmtId="37" fontId="8" fillId="0" borderId="0" xfId="0" applyNumberFormat="1" applyFont="1" applyBorder="1" applyAlignment="1" quotePrefix="1">
      <alignment horizontal="right" vertical="center"/>
    </xf>
    <xf numFmtId="37" fontId="8" fillId="0" borderId="0" xfId="0" applyNumberFormat="1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187" fontId="8" fillId="0" borderId="0" xfId="0" applyNumberFormat="1" applyFont="1" applyAlignment="1" quotePrefix="1">
      <alignment horizontal="left" vertical="center"/>
    </xf>
    <xf numFmtId="190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7" fontId="13" fillId="0" borderId="0" xfId="0" applyNumberFormat="1" applyFont="1" applyAlignment="1">
      <alignment horizontal="center" vertical="center"/>
    </xf>
    <xf numFmtId="190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8" fontId="13" fillId="0" borderId="0" xfId="0" applyNumberFormat="1" applyFont="1" applyAlignment="1">
      <alignment/>
    </xf>
    <xf numFmtId="188" fontId="8" fillId="0" borderId="0" xfId="0" applyNumberFormat="1" applyFont="1" applyAlignment="1" quotePrefix="1">
      <alignment horizontal="left" vertical="center"/>
    </xf>
    <xf numFmtId="188" fontId="13" fillId="0" borderId="0" xfId="0" applyNumberFormat="1" applyFont="1" applyAlignment="1">
      <alignment vertic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0" fontId="8" fillId="0" borderId="0" xfId="0" applyFont="1" applyAlignment="1">
      <alignment/>
    </xf>
    <xf numFmtId="37" fontId="4" fillId="0" borderId="15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horizontal="right"/>
    </xf>
    <xf numFmtId="10" fontId="4" fillId="0" borderId="0" xfId="34" applyNumberFormat="1">
      <alignment/>
      <protection/>
    </xf>
    <xf numFmtId="4" fontId="9" fillId="0" borderId="0" xfId="0" applyNumberFormat="1" applyFont="1" applyAlignment="1">
      <alignment horizontal="right" vertical="center"/>
    </xf>
    <xf numFmtId="192" fontId="20" fillId="0" borderId="0" xfId="34" applyNumberFormat="1" applyFont="1" applyAlignment="1">
      <alignment horizontal="left" vertical="top"/>
      <protection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Continuous" vertical="center"/>
    </xf>
    <xf numFmtId="192" fontId="4" fillId="0" borderId="0" xfId="34" applyNumberFormat="1" applyFont="1" applyAlignment="1">
      <alignment horizontal="left" vertical="top"/>
      <protection/>
    </xf>
    <xf numFmtId="4" fontId="4" fillId="0" borderId="0" xfId="0" applyNumberFormat="1" applyFont="1" applyAlignment="1" quotePrefix="1">
      <alignment horizontal="right" vertical="center"/>
    </xf>
    <xf numFmtId="4" fontId="23" fillId="0" borderId="0" xfId="0" applyNumberFormat="1" applyFont="1" applyAlignment="1">
      <alignment horizontal="centerContinuous" vertical="center"/>
    </xf>
    <xf numFmtId="0" fontId="21" fillId="0" borderId="0" xfId="34" applyFont="1" applyAlignment="1">
      <alignment/>
      <protection/>
    </xf>
    <xf numFmtId="0" fontId="20" fillId="0" borderId="0" xfId="34" applyFont="1">
      <alignment/>
      <protection/>
    </xf>
    <xf numFmtId="0" fontId="26" fillId="0" borderId="0" xfId="0" applyFont="1" applyAlignment="1">
      <alignment vertical="top"/>
    </xf>
    <xf numFmtId="0" fontId="26" fillId="0" borderId="0" xfId="34" applyFont="1">
      <alignment/>
      <protection/>
    </xf>
    <xf numFmtId="0" fontId="25" fillId="0" borderId="0" xfId="34" applyFont="1" applyAlignment="1">
      <alignment horizontal="justify" wrapText="1"/>
      <protection/>
    </xf>
    <xf numFmtId="0" fontId="26" fillId="0" borderId="0" xfId="0" applyFont="1" applyAlignment="1">
      <alignment vertical="top" wrapText="1"/>
    </xf>
    <xf numFmtId="191" fontId="20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3" fontId="20" fillId="0" borderId="16" xfId="0" applyNumberFormat="1" applyFont="1" applyBorder="1" applyAlignment="1">
      <alignment horizontal="centerContinuous" vertical="center"/>
    </xf>
    <xf numFmtId="3" fontId="20" fillId="0" borderId="17" xfId="0" applyNumberFormat="1" applyFont="1" applyBorder="1" applyAlignment="1">
      <alignment horizontal="centerContinuous" vertical="center"/>
    </xf>
    <xf numFmtId="3" fontId="20" fillId="0" borderId="18" xfId="0" applyNumberFormat="1" applyFont="1" applyBorder="1" applyAlignment="1">
      <alignment horizontal="centerContinuous" vertical="center"/>
    </xf>
    <xf numFmtId="3" fontId="20" fillId="0" borderId="15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20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186" fontId="20" fillId="0" borderId="0" xfId="0" applyNumberFormat="1" applyFont="1" applyFill="1" applyAlignment="1">
      <alignment vertical="center"/>
    </xf>
    <xf numFmtId="189" fontId="20" fillId="0" borderId="0" xfId="35" applyNumberFormat="1" applyFont="1" applyAlignment="1">
      <alignment vertical="center"/>
    </xf>
    <xf numFmtId="185" fontId="20" fillId="0" borderId="0" xfId="35" applyFont="1" applyAlignment="1">
      <alignment vertical="center"/>
    </xf>
    <xf numFmtId="4" fontId="20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91" fontId="20" fillId="0" borderId="0" xfId="0" applyNumberFormat="1" applyFont="1" applyAlignment="1">
      <alignment/>
    </xf>
    <xf numFmtId="43" fontId="20" fillId="0" borderId="14" xfId="0" applyNumberFormat="1" applyFont="1" applyBorder="1" applyAlignment="1" quotePrefix="1">
      <alignment horizontal="center" vertical="center"/>
    </xf>
    <xf numFmtId="0" fontId="20" fillId="0" borderId="20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 quotePrefix="1">
      <alignment vertical="center"/>
    </xf>
    <xf numFmtId="43" fontId="4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4" fillId="0" borderId="21" xfId="0" applyNumberFormat="1" applyFont="1" applyBorder="1" applyAlignment="1">
      <alignment horizontal="centerContinuous" vertical="center"/>
    </xf>
    <xf numFmtId="43" fontId="20" fillId="0" borderId="22" xfId="0" applyNumberFormat="1" applyFont="1" applyBorder="1" applyAlignment="1" quotePrefix="1">
      <alignment horizontal="center" vertical="center"/>
    </xf>
    <xf numFmtId="190" fontId="20" fillId="0" borderId="16" xfId="0" applyNumberFormat="1" applyFont="1" applyBorder="1" applyAlignment="1">
      <alignment horizontal="centerContinuous" vertical="center" wrapText="1"/>
    </xf>
    <xf numFmtId="43" fontId="20" fillId="0" borderId="17" xfId="0" applyNumberFormat="1" applyFont="1" applyBorder="1" applyAlignment="1">
      <alignment horizontal="centerContinuous" vertical="center" wrapText="1"/>
    </xf>
    <xf numFmtId="43" fontId="20" fillId="0" borderId="21" xfId="0" applyNumberFormat="1" applyFont="1" applyBorder="1" applyAlignment="1">
      <alignment horizontal="centerContinuous" vertical="center" wrapText="1"/>
    </xf>
    <xf numFmtId="43" fontId="20" fillId="0" borderId="16" xfId="0" applyNumberFormat="1" applyFont="1" applyBorder="1" applyAlignment="1">
      <alignment horizontal="centerContinuous" vertical="center" wrapText="1"/>
    </xf>
    <xf numFmtId="43" fontId="20" fillId="0" borderId="23" xfId="0" applyNumberFormat="1" applyFont="1" applyBorder="1" applyAlignment="1">
      <alignment horizontal="centerContinuous" vertical="center" wrapText="1"/>
    </xf>
    <xf numFmtId="43" fontId="4" fillId="0" borderId="17" xfId="0" applyNumberFormat="1" applyFont="1" applyBorder="1" applyAlignment="1">
      <alignment horizontal="centerContinuous" vertical="center"/>
    </xf>
    <xf numFmtId="43" fontId="4" fillId="0" borderId="16" xfId="0" applyNumberFormat="1" applyFont="1" applyBorder="1" applyAlignment="1">
      <alignment horizontal="centerContinuous" vertical="center"/>
    </xf>
    <xf numFmtId="43" fontId="20" fillId="0" borderId="14" xfId="0" applyNumberFormat="1" applyFont="1" applyBorder="1" applyAlignment="1">
      <alignment horizontal="center" vertical="center"/>
    </xf>
    <xf numFmtId="43" fontId="20" fillId="0" borderId="15" xfId="0" applyNumberFormat="1" applyFont="1" applyBorder="1" applyAlignment="1">
      <alignment horizontal="center" vertical="center"/>
    </xf>
    <xf numFmtId="41" fontId="20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7" fontId="20" fillId="0" borderId="22" xfId="0" applyNumberFormat="1" applyFont="1" applyBorder="1" applyAlignment="1" quotePrefix="1">
      <alignment horizontal="center" vertical="center"/>
    </xf>
    <xf numFmtId="190" fontId="20" fillId="0" borderId="24" xfId="0" applyNumberFormat="1" applyFont="1" applyBorder="1" applyAlignment="1">
      <alignment horizontal="centerContinuous" vertical="center" wrapText="1"/>
    </xf>
    <xf numFmtId="187" fontId="4" fillId="0" borderId="17" xfId="0" applyNumberFormat="1" applyFont="1" applyBorder="1" applyAlignment="1" quotePrefix="1">
      <alignment horizontal="centerContinuous" vertical="center"/>
    </xf>
    <xf numFmtId="187" fontId="4" fillId="0" borderId="17" xfId="0" applyNumberFormat="1" applyFont="1" applyBorder="1" applyAlignment="1">
      <alignment horizontal="centerContinuous" vertical="center"/>
    </xf>
    <xf numFmtId="187" fontId="4" fillId="0" borderId="16" xfId="0" applyNumberFormat="1" applyFont="1" applyBorder="1" applyAlignment="1">
      <alignment horizontal="centerContinuous" vertical="center"/>
    </xf>
    <xf numFmtId="0" fontId="20" fillId="0" borderId="0" xfId="0" applyNumberFormat="1" applyFont="1" applyAlignment="1">
      <alignment/>
    </xf>
    <xf numFmtId="0" fontId="2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3" fontId="20" fillId="0" borderId="25" xfId="0" applyNumberFormat="1" applyFont="1" applyBorder="1" applyAlignment="1" quotePrefix="1">
      <alignment horizontal="center" vertical="center"/>
    </xf>
    <xf numFmtId="43" fontId="4" fillId="0" borderId="15" xfId="0" applyNumberFormat="1" applyFont="1" applyBorder="1" applyAlignment="1" quotePrefix="1">
      <alignment horizontal="center" vertical="center" wrapText="1"/>
    </xf>
    <xf numFmtId="43" fontId="4" fillId="0" borderId="15" xfId="0" applyNumberFormat="1" applyFont="1" applyBorder="1" applyAlignment="1">
      <alignment horizontal="center" vertical="center" wrapText="1"/>
    </xf>
    <xf numFmtId="37" fontId="28" fillId="0" borderId="0" xfId="0" applyNumberFormat="1" applyFont="1" applyAlignment="1">
      <alignment vertical="center"/>
    </xf>
    <xf numFmtId="37" fontId="20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>
      <alignment horizontal="center" vertical="center"/>
    </xf>
    <xf numFmtId="37" fontId="20" fillId="0" borderId="0" xfId="0" applyNumberFormat="1" applyFont="1" applyBorder="1" applyAlignment="1">
      <alignment horizontal="left" vertical="center"/>
    </xf>
    <xf numFmtId="37" fontId="21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37" fontId="21" fillId="0" borderId="0" xfId="0" applyNumberFormat="1" applyFont="1" applyAlignment="1" quotePrefix="1">
      <alignment horizontal="centerContinuous" vertical="center"/>
    </xf>
    <xf numFmtId="37" fontId="2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20" fillId="0" borderId="10" xfId="0" applyNumberFormat="1" applyFont="1" applyBorder="1" applyAlignment="1">
      <alignment horizontal="left" vertical="center"/>
    </xf>
    <xf numFmtId="37" fontId="29" fillId="0" borderId="0" xfId="0" applyNumberFormat="1" applyFont="1" applyBorder="1" applyAlignment="1" quotePrefix="1">
      <alignment horizontal="centerContinuous" vertical="center"/>
    </xf>
    <xf numFmtId="37" fontId="21" fillId="0" borderId="0" xfId="0" applyNumberFormat="1" applyFont="1" applyBorder="1" applyAlignment="1">
      <alignment horizontal="centerContinuous" vertical="center"/>
    </xf>
    <xf numFmtId="37" fontId="20" fillId="0" borderId="10" xfId="0" applyNumberFormat="1" applyFont="1" applyBorder="1" applyAlignment="1">
      <alignment horizontal="right" vertical="center"/>
    </xf>
    <xf numFmtId="41" fontId="7" fillId="0" borderId="0" xfId="34" applyNumberFormat="1" applyFont="1">
      <alignment/>
      <protection/>
    </xf>
    <xf numFmtId="41" fontId="4" fillId="0" borderId="0" xfId="34" applyNumberFormat="1">
      <alignment/>
      <protection/>
    </xf>
    <xf numFmtId="37" fontId="29" fillId="0" borderId="0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" fontId="30" fillId="0" borderId="0" xfId="0" applyNumberFormat="1" applyFont="1" applyAlignment="1" quotePrefix="1">
      <alignment vertical="center"/>
    </xf>
    <xf numFmtId="0" fontId="20" fillId="0" borderId="25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Continuous" vertical="center"/>
    </xf>
    <xf numFmtId="0" fontId="4" fillId="0" borderId="29" xfId="0" applyNumberFormat="1" applyFont="1" applyBorder="1" applyAlignment="1">
      <alignment horizontal="centerContinuous" vertical="center"/>
    </xf>
    <xf numFmtId="0" fontId="4" fillId="0" borderId="30" xfId="0" applyNumberFormat="1" applyFont="1" applyBorder="1" applyAlignment="1">
      <alignment horizontal="centerContinuous" vertical="center"/>
    </xf>
    <xf numFmtId="0" fontId="20" fillId="0" borderId="22" xfId="0" applyNumberFormat="1" applyFont="1" applyBorder="1" applyAlignment="1" quotePrefix="1">
      <alignment horizontal="center" vertical="center"/>
    </xf>
    <xf numFmtId="0" fontId="20" fillId="0" borderId="18" xfId="0" applyNumberFormat="1" applyFont="1" applyBorder="1" applyAlignment="1">
      <alignment horizontal="centerContinuous" vertical="center" wrapText="1"/>
    </xf>
    <xf numFmtId="0" fontId="4" fillId="0" borderId="18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/>
    </xf>
    <xf numFmtId="0" fontId="20" fillId="0" borderId="16" xfId="0" applyNumberFormat="1" applyFont="1" applyBorder="1" applyAlignment="1">
      <alignment horizontal="centerContinuous" vertical="center" wrapText="1"/>
    </xf>
    <xf numFmtId="0" fontId="4" fillId="0" borderId="18" xfId="0" applyNumberFormat="1" applyFont="1" applyBorder="1" applyAlignment="1" quotePrefix="1">
      <alignment horizontal="centerContinuous" vertical="center"/>
    </xf>
    <xf numFmtId="0" fontId="4" fillId="0" borderId="16" xfId="0" applyNumberFormat="1" applyFont="1" applyBorder="1" applyAlignment="1">
      <alignment horizontal="centerContinuous" vertical="center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distributed" vertical="center" wrapText="1"/>
    </xf>
    <xf numFmtId="0" fontId="20" fillId="0" borderId="33" xfId="0" applyNumberFormat="1" applyFont="1" applyBorder="1" applyAlignment="1">
      <alignment horizontal="distributed" vertical="center" wrapText="1"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 quotePrefix="1">
      <alignment vertical="center"/>
    </xf>
    <xf numFmtId="0" fontId="30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centerContinuous" vertical="center"/>
    </xf>
    <xf numFmtId="192" fontId="20" fillId="0" borderId="0" xfId="0" applyNumberFormat="1" applyFont="1" applyAlignment="1" quotePrefix="1">
      <alignment horizontal="left" vertical="center"/>
    </xf>
    <xf numFmtId="0" fontId="4" fillId="0" borderId="0" xfId="34" applyFont="1" applyAlignment="1">
      <alignment/>
      <protection/>
    </xf>
    <xf numFmtId="192" fontId="8" fillId="0" borderId="0" xfId="0" applyNumberFormat="1" applyFont="1" applyAlignment="1" quotePrefix="1">
      <alignment horizontal="left" vertical="center"/>
    </xf>
    <xf numFmtId="191" fontId="8" fillId="0" borderId="0" xfId="0" applyNumberFormat="1" applyFont="1" applyAlignment="1" quotePrefix="1">
      <alignment horizontal="right" vertical="center"/>
    </xf>
    <xf numFmtId="37" fontId="20" fillId="0" borderId="0" xfId="0" applyNumberFormat="1" applyFont="1" applyAlignment="1">
      <alignment horizontal="left" vertical="center"/>
    </xf>
    <xf numFmtId="37" fontId="20" fillId="0" borderId="14" xfId="0" applyNumberFormat="1" applyFont="1" applyBorder="1" applyAlignment="1">
      <alignment horizontal="center" vertical="center"/>
    </xf>
    <xf numFmtId="37" fontId="20" fillId="0" borderId="14" xfId="0" applyNumberFormat="1" applyFont="1" applyBorder="1" applyAlignment="1">
      <alignment vertical="center"/>
    </xf>
    <xf numFmtId="193" fontId="7" fillId="0" borderId="12" xfId="0" applyNumberFormat="1" applyFont="1" applyBorder="1" applyAlignment="1">
      <alignment horizontal="center" vertical="center"/>
    </xf>
    <xf numFmtId="37" fontId="20" fillId="0" borderId="15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37" fontId="20" fillId="0" borderId="0" xfId="0" applyNumberFormat="1" applyFont="1" applyAlignment="1">
      <alignment horizontal="right" vertical="center"/>
    </xf>
    <xf numFmtId="193" fontId="7" fillId="0" borderId="0" xfId="0" applyNumberFormat="1" applyFont="1" applyBorder="1" applyAlignment="1">
      <alignment horizontal="center" vertical="center"/>
    </xf>
    <xf numFmtId="0" fontId="9" fillId="0" borderId="0" xfId="34" applyFont="1">
      <alignment/>
      <protection/>
    </xf>
    <xf numFmtId="10" fontId="9" fillId="0" borderId="0" xfId="34" applyNumberFormat="1" applyFont="1">
      <alignment/>
      <protection/>
    </xf>
    <xf numFmtId="3" fontId="20" fillId="0" borderId="34" xfId="0" applyNumberFormat="1" applyFont="1" applyBorder="1" applyAlignment="1">
      <alignment horizontal="center" vertical="center" shrinkToFit="1"/>
    </xf>
    <xf numFmtId="43" fontId="20" fillId="0" borderId="18" xfId="0" applyNumberFormat="1" applyFont="1" applyBorder="1" applyAlignment="1">
      <alignment horizontal="centerContinuous" vertical="center" wrapText="1"/>
    </xf>
    <xf numFmtId="4" fontId="30" fillId="0" borderId="35" xfId="37" applyNumberFormat="1" applyFont="1" applyBorder="1" applyAlignment="1">
      <alignment horizontal="center" vertical="center" wrapText="1"/>
    </xf>
    <xf numFmtId="4" fontId="30" fillId="0" borderId="36" xfId="37" applyNumberFormat="1" applyFont="1" applyBorder="1" applyAlignment="1">
      <alignment horizontal="center" vertical="center" wrapText="1"/>
    </xf>
    <xf numFmtId="4" fontId="30" fillId="0" borderId="27" xfId="37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13" fillId="0" borderId="16" xfId="0" applyNumberFormat="1" applyFont="1" applyBorder="1" applyAlignment="1">
      <alignment vertical="center"/>
    </xf>
    <xf numFmtId="43" fontId="20" fillId="0" borderId="14" xfId="0" applyNumberFormat="1" applyFont="1" applyBorder="1" applyAlignment="1">
      <alignment horizontal="center" vertical="center" shrinkToFit="1"/>
    </xf>
    <xf numFmtId="190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41" fontId="8" fillId="0" borderId="0" xfId="0" applyNumberFormat="1" applyFont="1" applyAlignment="1" quotePrefix="1">
      <alignment horizontal="right" vertical="center"/>
    </xf>
    <xf numFmtId="0" fontId="20" fillId="0" borderId="37" xfId="0" applyNumberFormat="1" applyFont="1" applyBorder="1" applyAlignment="1">
      <alignment horizontal="centerContinuous" vertical="center" wrapText="1"/>
    </xf>
    <xf numFmtId="37" fontId="30" fillId="0" borderId="20" xfId="33" applyNumberFormat="1" applyFont="1" applyBorder="1" applyAlignment="1">
      <alignment horizontal="center" vertical="center" wrapText="1"/>
      <protection/>
    </xf>
    <xf numFmtId="37" fontId="30" fillId="0" borderId="15" xfId="33" applyNumberFormat="1" applyFont="1" applyBorder="1" applyAlignment="1">
      <alignment horizontal="center" vertical="center" wrapText="1"/>
      <protection/>
    </xf>
    <xf numFmtId="37" fontId="30" fillId="0" borderId="20" xfId="33" applyNumberFormat="1" applyFont="1" applyBorder="1" applyAlignment="1">
      <alignment horizontal="center" vertical="center" wrapText="1"/>
      <protection/>
    </xf>
    <xf numFmtId="37" fontId="30" fillId="0" borderId="26" xfId="33" applyNumberFormat="1" applyFont="1" applyBorder="1" applyAlignment="1">
      <alignment horizontal="center" vertical="center" wrapText="1"/>
      <protection/>
    </xf>
    <xf numFmtId="37" fontId="20" fillId="0" borderId="38" xfId="0" applyNumberFormat="1" applyFont="1" applyBorder="1" applyAlignment="1">
      <alignment vertical="center"/>
    </xf>
    <xf numFmtId="37" fontId="20" fillId="0" borderId="39" xfId="0" applyNumberFormat="1" applyFont="1" applyBorder="1" applyAlignment="1">
      <alignment vertical="center"/>
    </xf>
    <xf numFmtId="196" fontId="30" fillId="0" borderId="20" xfId="33" applyNumberFormat="1" applyFont="1" applyBorder="1" applyAlignment="1">
      <alignment horizontal="center" vertical="center" wrapText="1"/>
      <protection/>
    </xf>
    <xf numFmtId="196" fontId="30" fillId="0" borderId="26" xfId="33" applyNumberFormat="1" applyFont="1" applyBorder="1" applyAlignment="1">
      <alignment horizontal="center" vertical="center" wrapText="1"/>
      <protection/>
    </xf>
    <xf numFmtId="196" fontId="30" fillId="0" borderId="27" xfId="33" applyNumberFormat="1" applyFont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4" fontId="30" fillId="0" borderId="0" xfId="37" applyNumberFormat="1" applyFont="1" applyBorder="1" applyAlignment="1">
      <alignment horizontal="center" vertical="center" wrapText="1"/>
    </xf>
    <xf numFmtId="4" fontId="30" fillId="0" borderId="40" xfId="37" applyNumberFormat="1" applyFont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/>
    </xf>
    <xf numFmtId="0" fontId="11" fillId="0" borderId="0" xfId="34" applyFont="1">
      <alignment/>
      <protection/>
    </xf>
    <xf numFmtId="43" fontId="8" fillId="0" borderId="16" xfId="0" applyNumberFormat="1" applyFont="1" applyBorder="1" applyAlignment="1">
      <alignment vertical="center"/>
    </xf>
    <xf numFmtId="43" fontId="0" fillId="0" borderId="0" xfId="0" applyNumberFormat="1" applyBorder="1" applyAlignment="1">
      <alignment/>
    </xf>
    <xf numFmtId="43" fontId="37" fillId="0" borderId="22" xfId="0" applyNumberFormat="1" applyFont="1" applyBorder="1" applyAlignment="1" quotePrefix="1">
      <alignment horizontal="center" vertical="center"/>
    </xf>
    <xf numFmtId="190" fontId="37" fillId="0" borderId="16" xfId="0" applyNumberFormat="1" applyFont="1" applyBorder="1" applyAlignment="1">
      <alignment horizontal="centerContinuous" vertical="center" wrapText="1"/>
    </xf>
    <xf numFmtId="43" fontId="18" fillId="0" borderId="17" xfId="0" applyNumberFormat="1" applyFont="1" applyFill="1" applyBorder="1" applyAlignment="1" quotePrefix="1">
      <alignment horizontal="centerContinuous" vertical="center"/>
    </xf>
    <xf numFmtId="43" fontId="37" fillId="0" borderId="24" xfId="0" applyNumberFormat="1" applyFont="1" applyBorder="1" applyAlignment="1">
      <alignment horizontal="centerContinuous" vertical="center" wrapText="1"/>
    </xf>
    <xf numFmtId="43" fontId="18" fillId="0" borderId="17" xfId="0" applyNumberFormat="1" applyFont="1" applyBorder="1" applyAlignment="1">
      <alignment horizontal="centerContinuous" vertical="center"/>
    </xf>
    <xf numFmtId="43" fontId="37" fillId="0" borderId="17" xfId="0" applyNumberFormat="1" applyFont="1" applyBorder="1" applyAlignment="1">
      <alignment horizontal="centerContinuous" vertical="center" wrapText="1"/>
    </xf>
    <xf numFmtId="37" fontId="18" fillId="0" borderId="15" xfId="0" applyNumberFormat="1" applyFont="1" applyBorder="1" applyAlignment="1">
      <alignment horizontal="center" vertical="center" wrapText="1"/>
    </xf>
    <xf numFmtId="37" fontId="37" fillId="0" borderId="20" xfId="33" applyNumberFormat="1" applyFont="1" applyFill="1" applyBorder="1" applyAlignment="1">
      <alignment horizontal="center" vertical="center" wrapText="1"/>
      <protection/>
    </xf>
    <xf numFmtId="37" fontId="37" fillId="0" borderId="27" xfId="33" applyNumberFormat="1" applyFont="1" applyFill="1" applyBorder="1" applyAlignment="1">
      <alignment horizontal="center" vertical="center" wrapText="1"/>
      <protection/>
    </xf>
    <xf numFmtId="43" fontId="37" fillId="0" borderId="17" xfId="0" applyNumberFormat="1" applyFont="1" applyBorder="1" applyAlignment="1" quotePrefix="1">
      <alignment horizontal="center" vertical="center"/>
    </xf>
    <xf numFmtId="43" fontId="37" fillId="0" borderId="16" xfId="0" applyNumberFormat="1" applyFont="1" applyBorder="1" applyAlignment="1">
      <alignment horizontal="centerContinuous" vertical="center" wrapText="1"/>
    </xf>
    <xf numFmtId="37" fontId="18" fillId="0" borderId="26" xfId="0" applyNumberFormat="1" applyFont="1" applyBorder="1" applyAlignment="1">
      <alignment horizontal="center" vertical="center" wrapText="1"/>
    </xf>
    <xf numFmtId="37" fontId="37" fillId="0" borderId="26" xfId="33" applyNumberFormat="1" applyFont="1" applyFill="1" applyBorder="1" applyAlignment="1">
      <alignment horizontal="center" vertical="center" wrapText="1"/>
      <protection/>
    </xf>
    <xf numFmtId="43" fontId="37" fillId="0" borderId="37" xfId="0" applyNumberFormat="1" applyFont="1" applyBorder="1" applyAlignment="1" quotePrefix="1">
      <alignment horizontal="center" vertical="center"/>
    </xf>
    <xf numFmtId="37" fontId="18" fillId="0" borderId="10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Continuous" vertical="center"/>
    </xf>
    <xf numFmtId="43" fontId="13" fillId="0" borderId="31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vertical="center"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4" fontId="9" fillId="0" borderId="27" xfId="33" applyNumberFormat="1" applyFont="1" applyBorder="1" applyAlignment="1">
      <alignment horizontal="center" vertical="center" wrapText="1"/>
      <protection/>
    </xf>
    <xf numFmtId="4" fontId="9" fillId="0" borderId="20" xfId="33" applyNumberFormat="1" applyFont="1" applyBorder="1" applyAlignment="1">
      <alignment horizontal="center" vertical="center" wrapText="1"/>
      <protection/>
    </xf>
    <xf numFmtId="4" fontId="9" fillId="0" borderId="37" xfId="33" applyNumberFormat="1" applyFont="1" applyBorder="1" applyAlignment="1">
      <alignment horizontal="center" vertical="distributed" wrapText="1"/>
      <protection/>
    </xf>
    <xf numFmtId="0" fontId="7" fillId="0" borderId="0" xfId="34" applyFont="1">
      <alignment/>
      <protection/>
    </xf>
    <xf numFmtId="4" fontId="30" fillId="0" borderId="0" xfId="3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0" fontId="22" fillId="0" borderId="0" xfId="0" applyFont="1" applyBorder="1" applyAlignment="1">
      <alignment/>
    </xf>
    <xf numFmtId="43" fontId="20" fillId="0" borderId="15" xfId="0" applyNumberFormat="1" applyFont="1" applyBorder="1" applyAlignment="1">
      <alignment horizontal="center" vertical="center" shrinkToFit="1"/>
    </xf>
    <xf numFmtId="43" fontId="22" fillId="0" borderId="10" xfId="0" applyNumberFormat="1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43" fontId="22" fillId="0" borderId="10" xfId="0" applyNumberFormat="1" applyFont="1" applyBorder="1" applyAlignment="1" quotePrefix="1">
      <alignment vertical="center"/>
    </xf>
    <xf numFmtId="43" fontId="0" fillId="0" borderId="10" xfId="0" applyNumberFormat="1" applyFont="1" applyBorder="1" applyAlignment="1">
      <alignment vertical="center"/>
    </xf>
    <xf numFmtId="43" fontId="22" fillId="0" borderId="0" xfId="0" applyNumberFormat="1" applyFont="1" applyBorder="1" applyAlignment="1" quotePrefix="1">
      <alignment vertical="center"/>
    </xf>
    <xf numFmtId="43" fontId="18" fillId="0" borderId="0" xfId="0" applyNumberFormat="1" applyFont="1" applyBorder="1" applyAlignment="1">
      <alignment horizontal="right" vertical="center"/>
    </xf>
    <xf numFmtId="0" fontId="13" fillId="0" borderId="31" xfId="0" applyNumberFormat="1" applyFont="1" applyBorder="1" applyAlignment="1">
      <alignment vertical="center"/>
    </xf>
    <xf numFmtId="187" fontId="22" fillId="0" borderId="10" xfId="0" applyNumberFormat="1" applyFont="1" applyBorder="1" applyAlignment="1">
      <alignment vertical="center"/>
    </xf>
    <xf numFmtId="187" fontId="3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1" fontId="7" fillId="0" borderId="16" xfId="0" applyNumberFormat="1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shrinkToFit="1"/>
    </xf>
    <xf numFmtId="188" fontId="7" fillId="0" borderId="0" xfId="0" applyNumberFormat="1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3" fontId="18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43" fontId="7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187" fontId="4" fillId="0" borderId="16" xfId="0" applyNumberFormat="1" applyFont="1" applyBorder="1" applyAlignment="1" quotePrefix="1">
      <alignment horizontal="centerContinuous" vertical="center"/>
    </xf>
    <xf numFmtId="0" fontId="86" fillId="0" borderId="0" xfId="34" applyFont="1" applyAlignment="1">
      <alignment horizontal="right"/>
      <protection/>
    </xf>
    <xf numFmtId="0" fontId="87" fillId="0" borderId="0" xfId="34" applyFont="1">
      <alignment/>
      <protection/>
    </xf>
    <xf numFmtId="10" fontId="87" fillId="0" borderId="0" xfId="34" applyNumberFormat="1" applyFont="1">
      <alignment/>
      <protection/>
    </xf>
    <xf numFmtId="49" fontId="7" fillId="0" borderId="0" xfId="0" applyNumberFormat="1" applyFont="1" applyBorder="1" applyAlignment="1" quotePrefix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0" xfId="34" applyFont="1" applyAlignment="1">
      <alignment horizontal="center"/>
      <protection/>
    </xf>
    <xf numFmtId="0" fontId="25" fillId="0" borderId="0" xfId="34" applyFont="1" applyAlignment="1">
      <alignment vertical="top" wrapText="1"/>
      <protection/>
    </xf>
    <xf numFmtId="192" fontId="20" fillId="0" borderId="0" xfId="34" applyNumberFormat="1" applyFont="1" applyAlignment="1">
      <alignment horizontal="left" vertical="top"/>
      <protection/>
    </xf>
    <xf numFmtId="4" fontId="30" fillId="0" borderId="2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33" applyNumberFormat="1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4" fontId="7" fillId="0" borderId="0" xfId="0" applyNumberFormat="1" applyFont="1" applyBorder="1" applyAlignment="1">
      <alignment horizontal="center" vertical="center"/>
    </xf>
    <xf numFmtId="4" fontId="9" fillId="0" borderId="22" xfId="33" applyNumberFormat="1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4" fontId="9" fillId="0" borderId="25" xfId="33" applyNumberFormat="1" applyFont="1" applyBorder="1" applyAlignment="1">
      <alignment horizontal="center" vertical="center" wrapText="1"/>
      <protection/>
    </xf>
    <xf numFmtId="199" fontId="7" fillId="0" borderId="0" xfId="0" applyNumberFormat="1" applyFont="1" applyBorder="1" applyAlignment="1" quotePrefix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9" fillId="0" borderId="34" xfId="33" applyNumberFormat="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9" fillId="0" borderId="11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9" fillId="0" borderId="43" xfId="33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9" fillId="0" borderId="27" xfId="33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4" fontId="9" fillId="0" borderId="46" xfId="33" applyNumberFormat="1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9" fillId="0" borderId="43" xfId="33" applyNumberFormat="1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4" fontId="18" fillId="0" borderId="44" xfId="33" applyNumberFormat="1" applyFont="1" applyBorder="1" applyAlignment="1">
      <alignment horizontal="center" vertical="center" wrapText="1"/>
      <protection/>
    </xf>
    <xf numFmtId="0" fontId="33" fillId="0" borderId="45" xfId="0" applyFont="1" applyBorder="1" applyAlignment="1">
      <alignment horizontal="center" vertical="center" wrapText="1"/>
    </xf>
    <xf numFmtId="0" fontId="9" fillId="0" borderId="19" xfId="33" applyFont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4" fontId="9" fillId="0" borderId="24" xfId="33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20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20" fillId="0" borderId="4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1" fontId="20" fillId="0" borderId="22" xfId="0" applyNumberFormat="1" applyFont="1" applyBorder="1" applyAlignment="1">
      <alignment horizontal="center" vertical="center" wrapText="1"/>
    </xf>
    <xf numFmtId="41" fontId="20" fillId="0" borderId="14" xfId="0" applyNumberFormat="1" applyFont="1" applyBorder="1" applyAlignment="1">
      <alignment horizontal="center" vertical="center" wrapText="1"/>
    </xf>
    <xf numFmtId="41" fontId="20" fillId="0" borderId="15" xfId="0" applyNumberFormat="1" applyFont="1" applyBorder="1" applyAlignment="1">
      <alignment horizontal="center" vertical="center" wrapText="1"/>
    </xf>
    <xf numFmtId="4" fontId="30" fillId="0" borderId="43" xfId="37" applyNumberFormat="1" applyFont="1" applyBorder="1" applyAlignment="1">
      <alignment horizontal="center" vertical="center" wrapText="1"/>
    </xf>
    <xf numFmtId="4" fontId="9" fillId="0" borderId="45" xfId="37" applyNumberFormat="1" applyFont="1" applyBorder="1" applyAlignment="1">
      <alignment horizontal="center" vertical="center"/>
    </xf>
    <xf numFmtId="4" fontId="30" fillId="0" borderId="0" xfId="33" applyNumberFormat="1" applyFont="1" applyBorder="1" applyAlignment="1">
      <alignment vertical="center"/>
      <protection/>
    </xf>
    <xf numFmtId="0" fontId="34" fillId="0" borderId="0" xfId="0" applyFont="1" applyAlignment="1">
      <alignment vertical="center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 wrapText="1"/>
    </xf>
    <xf numFmtId="4" fontId="30" fillId="0" borderId="37" xfId="37" applyNumberFormat="1" applyFont="1" applyBorder="1" applyAlignment="1">
      <alignment horizontal="center" vertical="center" wrapText="1"/>
    </xf>
    <xf numFmtId="4" fontId="9" fillId="0" borderId="22" xfId="37" applyNumberFormat="1" applyFont="1" applyBorder="1" applyAlignment="1">
      <alignment horizontal="center" vertical="center"/>
    </xf>
    <xf numFmtId="4" fontId="9" fillId="0" borderId="47" xfId="37" applyNumberFormat="1" applyFont="1" applyBorder="1" applyAlignment="1">
      <alignment horizontal="center" vertical="center"/>
    </xf>
    <xf numFmtId="4" fontId="9" fillId="0" borderId="48" xfId="37" applyNumberFormat="1" applyFont="1" applyBorder="1" applyAlignment="1">
      <alignment horizontal="center" vertical="center"/>
    </xf>
    <xf numFmtId="4" fontId="30" fillId="0" borderId="24" xfId="37" applyNumberFormat="1" applyFont="1" applyBorder="1" applyAlignment="1">
      <alignment horizontal="distributed" vertical="center"/>
    </xf>
    <xf numFmtId="0" fontId="9" fillId="0" borderId="16" xfId="33" applyFont="1" applyBorder="1" applyAlignment="1">
      <alignment horizontal="distributed" vertical="center"/>
      <protection/>
    </xf>
    <xf numFmtId="4" fontId="30" fillId="0" borderId="43" xfId="37" applyNumberFormat="1" applyFont="1" applyFill="1" applyBorder="1" applyAlignment="1">
      <alignment horizontal="center" vertical="center" wrapText="1"/>
    </xf>
    <xf numFmtId="4" fontId="9" fillId="0" borderId="45" xfId="37" applyNumberFormat="1" applyFont="1" applyFill="1" applyBorder="1" applyAlignment="1">
      <alignment horizontal="center" vertical="center"/>
    </xf>
    <xf numFmtId="192" fontId="20" fillId="0" borderId="0" xfId="0" applyNumberFormat="1" applyFont="1" applyAlignment="1" quotePrefix="1">
      <alignment horizontal="left" vertical="center"/>
    </xf>
    <xf numFmtId="191" fontId="20" fillId="0" borderId="0" xfId="0" applyNumberFormat="1" applyFont="1" applyAlignment="1" quotePrefix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30" fillId="0" borderId="24" xfId="37" applyNumberFormat="1" applyFont="1" applyBorder="1" applyAlignment="1">
      <alignment horizontal="center" vertical="center" wrapText="1"/>
    </xf>
    <xf numFmtId="4" fontId="9" fillId="0" borderId="16" xfId="37" applyNumberFormat="1" applyFont="1" applyBorder="1" applyAlignment="1">
      <alignment horizontal="center" vertical="center"/>
    </xf>
    <xf numFmtId="4" fontId="9" fillId="0" borderId="43" xfId="37" applyNumberFormat="1" applyFont="1" applyBorder="1" applyAlignment="1">
      <alignment horizontal="center" vertical="center"/>
    </xf>
    <xf numFmtId="4" fontId="9" fillId="0" borderId="44" xfId="37" applyNumberFormat="1" applyFont="1" applyBorder="1" applyAlignment="1">
      <alignment horizontal="center" vertical="center"/>
    </xf>
    <xf numFmtId="4" fontId="18" fillId="0" borderId="16" xfId="37" applyNumberFormat="1" applyFont="1" applyBorder="1" applyAlignment="1">
      <alignment horizontal="center" vertical="center"/>
    </xf>
    <xf numFmtId="0" fontId="18" fillId="0" borderId="16" xfId="33" applyFont="1" applyBorder="1" applyAlignment="1">
      <alignment horizontal="center" vertical="center"/>
      <protection/>
    </xf>
    <xf numFmtId="0" fontId="18" fillId="0" borderId="17" xfId="33" applyFont="1" applyBorder="1" applyAlignment="1">
      <alignment horizontal="center" vertical="center"/>
      <protection/>
    </xf>
    <xf numFmtId="4" fontId="20" fillId="0" borderId="24" xfId="33" applyNumberFormat="1" applyFont="1" applyFill="1" applyBorder="1" applyAlignment="1">
      <alignment horizontal="center" vertical="center" wrapText="1"/>
      <protection/>
    </xf>
    <xf numFmtId="4" fontId="4" fillId="0" borderId="17" xfId="33" applyNumberFormat="1" applyFont="1" applyFill="1" applyBorder="1" applyAlignment="1">
      <alignment horizontal="center" vertical="center"/>
      <protection/>
    </xf>
    <xf numFmtId="4" fontId="4" fillId="0" borderId="16" xfId="33" applyNumberFormat="1" applyFont="1" applyFill="1" applyBorder="1" applyAlignment="1">
      <alignment horizontal="center" vertical="center"/>
      <protection/>
    </xf>
    <xf numFmtId="4" fontId="30" fillId="0" borderId="37" xfId="33" applyNumberFormat="1" applyFont="1" applyBorder="1" applyAlignment="1">
      <alignment vertical="center"/>
      <protection/>
    </xf>
    <xf numFmtId="0" fontId="22" fillId="0" borderId="37" xfId="0" applyFont="1" applyBorder="1" applyAlignment="1">
      <alignment/>
    </xf>
    <xf numFmtId="37" fontId="20" fillId="0" borderId="16" xfId="33" applyNumberFormat="1" applyFont="1" applyFill="1" applyBorder="1" applyAlignment="1">
      <alignment horizontal="center" vertical="center" wrapText="1"/>
      <protection/>
    </xf>
    <xf numFmtId="37" fontId="4" fillId="0" borderId="17" xfId="33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20" fillId="0" borderId="16" xfId="33" applyNumberFormat="1" applyFont="1" applyFill="1" applyBorder="1" applyAlignment="1">
      <alignment horizontal="center" vertical="center" wrapText="1"/>
      <protection/>
    </xf>
    <xf numFmtId="195" fontId="37" fillId="0" borderId="24" xfId="33" applyNumberFormat="1" applyFont="1" applyBorder="1" applyAlignment="1">
      <alignment horizontal="center" vertical="center" wrapText="1"/>
      <protection/>
    </xf>
    <xf numFmtId="195" fontId="18" fillId="0" borderId="16" xfId="33" applyNumberFormat="1" applyFont="1" applyBorder="1" applyAlignment="1">
      <alignment horizontal="center" vertical="center"/>
      <protection/>
    </xf>
    <xf numFmtId="195" fontId="18" fillId="0" borderId="17" xfId="33" applyNumberFormat="1" applyFont="1" applyBorder="1" applyAlignment="1">
      <alignment horizontal="center" vertical="center"/>
      <protection/>
    </xf>
    <xf numFmtId="195" fontId="38" fillId="0" borderId="24" xfId="33" applyNumberFormat="1" applyFont="1" applyFill="1" applyBorder="1" applyAlignment="1">
      <alignment horizontal="center" vertical="center" wrapText="1"/>
      <protection/>
    </xf>
    <xf numFmtId="195" fontId="33" fillId="0" borderId="17" xfId="33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Border="1" applyAlignment="1">
      <alignment horizontal="center" vertical="center"/>
    </xf>
    <xf numFmtId="195" fontId="37" fillId="0" borderId="16" xfId="33" applyNumberFormat="1" applyFont="1" applyBorder="1" applyAlignment="1">
      <alignment horizontal="center" vertical="center" wrapText="1"/>
      <protection/>
    </xf>
    <xf numFmtId="195" fontId="33" fillId="0" borderId="16" xfId="33" applyNumberFormat="1" applyFont="1" applyFill="1" applyBorder="1" applyAlignment="1">
      <alignment horizontal="center" vertical="center"/>
      <protection/>
    </xf>
    <xf numFmtId="43" fontId="37" fillId="0" borderId="24" xfId="0" applyNumberFormat="1" applyFont="1" applyBorder="1" applyAlignment="1">
      <alignment horizontal="center" vertical="center" wrapText="1"/>
    </xf>
    <xf numFmtId="43" fontId="37" fillId="0" borderId="17" xfId="0" applyNumberFormat="1" applyFont="1" applyBorder="1" applyAlignment="1">
      <alignment horizontal="center" vertical="center" wrapText="1"/>
    </xf>
    <xf numFmtId="0" fontId="30" fillId="0" borderId="16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vertical="center"/>
      <protection/>
    </xf>
    <xf numFmtId="0" fontId="30" fillId="0" borderId="16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/>
      <protection/>
    </xf>
    <xf numFmtId="187" fontId="21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 quotePrefix="1">
      <alignment horizontal="center" vertical="center"/>
    </xf>
    <xf numFmtId="0" fontId="30" fillId="0" borderId="24" xfId="33" applyFont="1" applyBorder="1" applyAlignment="1">
      <alignment horizontal="center" vertical="center" wrapText="1"/>
      <protection/>
    </xf>
    <xf numFmtId="0" fontId="30" fillId="0" borderId="24" xfId="33" applyNumberFormat="1" applyFont="1" applyBorder="1" applyAlignment="1">
      <alignment horizontal="center" vertical="center" wrapText="1"/>
      <protection/>
    </xf>
    <xf numFmtId="0" fontId="9" fillId="0" borderId="16" xfId="33" applyNumberFormat="1" applyFont="1" applyBorder="1" applyAlignment="1">
      <alignment horizontal="center" vertical="center"/>
      <protection/>
    </xf>
    <xf numFmtId="4" fontId="30" fillId="0" borderId="24" xfId="33" applyNumberFormat="1" applyFont="1" applyBorder="1" applyAlignment="1">
      <alignment horizontal="center" vertical="center" wrapText="1"/>
      <protection/>
    </xf>
    <xf numFmtId="0" fontId="30" fillId="0" borderId="17" xfId="33" applyFont="1" applyBorder="1" applyAlignment="1">
      <alignment horizontal="center" vertical="center"/>
      <protection/>
    </xf>
    <xf numFmtId="0" fontId="30" fillId="0" borderId="16" xfId="33" applyFont="1" applyBorder="1" applyAlignment="1">
      <alignment horizontal="center" vertical="center"/>
      <protection/>
    </xf>
    <xf numFmtId="37" fontId="30" fillId="0" borderId="16" xfId="33" applyNumberFormat="1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/>
      <protection/>
    </xf>
    <xf numFmtId="37" fontId="30" fillId="0" borderId="24" xfId="33" applyNumberFormat="1" applyFont="1" applyBorder="1" applyAlignment="1">
      <alignment horizontal="center" vertical="center" wrapText="1"/>
      <protection/>
    </xf>
    <xf numFmtId="4" fontId="30" fillId="0" borderId="16" xfId="33" applyNumberFormat="1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/>
      <protection/>
    </xf>
    <xf numFmtId="187" fontId="22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37" fontId="26" fillId="0" borderId="0" xfId="0" applyNumberFormat="1" applyFont="1" applyAlignment="1">
      <alignment horizontal="center" vertical="center"/>
    </xf>
    <xf numFmtId="37" fontId="21" fillId="0" borderId="0" xfId="0" applyNumberFormat="1" applyFont="1" applyBorder="1" applyAlignment="1">
      <alignment horizontal="center" vertical="center"/>
    </xf>
    <xf numFmtId="37" fontId="30" fillId="0" borderId="13" xfId="33" applyNumberFormat="1" applyFont="1" applyBorder="1" applyAlignment="1">
      <alignment horizontal="center" vertical="center" wrapText="1"/>
      <protection/>
    </xf>
    <xf numFmtId="37" fontId="9" fillId="0" borderId="11" xfId="33" applyNumberFormat="1" applyFont="1" applyBorder="1" applyAlignment="1">
      <alignment horizontal="center" vertical="center"/>
      <protection/>
    </xf>
    <xf numFmtId="37" fontId="19" fillId="0" borderId="0" xfId="0" applyNumberFormat="1" applyFont="1" applyAlignment="1">
      <alignment horizontal="center" vertical="center"/>
    </xf>
    <xf numFmtId="37" fontId="34" fillId="0" borderId="46" xfId="33" applyNumberFormat="1" applyFont="1" applyBorder="1" applyAlignment="1">
      <alignment horizontal="center" vertical="center" wrapText="1"/>
      <protection/>
    </xf>
    <xf numFmtId="0" fontId="35" fillId="0" borderId="39" xfId="33" applyFont="1" applyBorder="1" applyAlignment="1">
      <alignment horizontal="center" vertical="center"/>
      <protection/>
    </xf>
    <xf numFmtId="37" fontId="30" fillId="0" borderId="46" xfId="33" applyNumberFormat="1" applyFont="1" applyBorder="1" applyAlignment="1">
      <alignment horizontal="center" vertical="center" wrapText="1"/>
      <protection/>
    </xf>
    <xf numFmtId="0" fontId="0" fillId="0" borderId="39" xfId="33" applyFont="1" applyBorder="1" applyAlignment="1">
      <alignment horizontal="center" vertical="center"/>
      <protection/>
    </xf>
    <xf numFmtId="37" fontId="9" fillId="0" borderId="16" xfId="33" applyNumberFormat="1" applyFont="1" applyBorder="1" applyAlignment="1">
      <alignment horizontal="center" vertical="center" wrapText="1"/>
      <protection/>
    </xf>
    <xf numFmtId="37" fontId="18" fillId="0" borderId="16" xfId="33" applyNumberFormat="1" applyFont="1" applyBorder="1" applyAlignment="1">
      <alignment horizontal="center" vertical="center"/>
      <protection/>
    </xf>
    <xf numFmtId="37" fontId="18" fillId="0" borderId="17" xfId="33" applyNumberFormat="1" applyFont="1" applyBorder="1" applyAlignment="1">
      <alignment horizontal="center" vertical="center"/>
      <protection/>
    </xf>
    <xf numFmtId="37" fontId="20" fillId="0" borderId="2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7" fontId="30" fillId="0" borderId="46" xfId="33" applyNumberFormat="1" applyFont="1" applyBorder="1" applyAlignment="1">
      <alignment horizontal="center" vertical="center" wrapText="1"/>
      <protection/>
    </xf>
    <xf numFmtId="37" fontId="9" fillId="0" borderId="39" xfId="33" applyNumberFormat="1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196" fontId="30" fillId="0" borderId="22" xfId="33" applyNumberFormat="1" applyFont="1" applyBorder="1" applyAlignment="1">
      <alignment horizontal="center" vertical="center" wrapText="1"/>
      <protection/>
    </xf>
    <xf numFmtId="196" fontId="9" fillId="0" borderId="15" xfId="33" applyNumberFormat="1" applyFont="1" applyBorder="1" applyAlignment="1">
      <alignment horizontal="center" vertical="center"/>
      <protection/>
    </xf>
    <xf numFmtId="37" fontId="20" fillId="0" borderId="16" xfId="0" applyNumberFormat="1" applyFont="1" applyBorder="1" applyAlignment="1">
      <alignment horizontal="center" vertical="center" wrapText="1"/>
    </xf>
    <xf numFmtId="37" fontId="29" fillId="0" borderId="0" xfId="0" applyNumberFormat="1" applyFont="1" applyBorder="1" applyAlignment="1">
      <alignment horizontal="center" vertical="center"/>
    </xf>
    <xf numFmtId="37" fontId="29" fillId="0" borderId="0" xfId="0" applyNumberFormat="1" applyFont="1" applyBorder="1" applyAlignment="1" quotePrefix="1">
      <alignment horizontal="center" vertical="center"/>
    </xf>
    <xf numFmtId="37" fontId="20" fillId="0" borderId="22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 quotePrefix="1">
      <alignment horizontal="center" vertical="center" wrapText="1"/>
    </xf>
    <xf numFmtId="37" fontId="36" fillId="0" borderId="0" xfId="0" applyNumberFormat="1" applyFont="1" applyBorder="1" applyAlignment="1">
      <alignment horizontal="center" vertical="center"/>
    </xf>
    <xf numFmtId="37" fontId="36" fillId="0" borderId="0" xfId="0" applyNumberFormat="1" applyFont="1" applyBorder="1" applyAlignment="1" quotePrefix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土地91" xfId="34"/>
    <cellStyle name="Comma" xfId="35"/>
    <cellStyle name="Comma [0]" xfId="36"/>
    <cellStyle name="千分位[0]_List1 (2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年耕地面積</a:t>
            </a:r>
          </a:p>
        </c:rich>
      </c:tx>
      <c:layout>
        <c:manualLayout>
          <c:xMode val="factor"/>
          <c:yMode val="factor"/>
          <c:x val="0.0035"/>
          <c:y val="0.01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35"/>
          <c:w val="0.49475"/>
          <c:h val="0.50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耕作地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'提要'!$H$24</c:f>
              <c:strCache/>
            </c:strRef>
          </c:cat>
          <c:val>
            <c:numRef>
              <c:f>'提要'!$H$25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3365"/>
          <c:w val="0.0715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東河鄉歷年柑橘類生產量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51"/>
          <c:w val="0.83375"/>
          <c:h val="0.78575"/>
        </c:manualLayout>
      </c:layout>
      <c:lineChart>
        <c:grouping val="stacked"/>
        <c:varyColors val="0"/>
        <c:ser>
          <c:idx val="0"/>
          <c:order val="0"/>
          <c:tx>
            <c:strRef>
              <c:f>'提要'!$H$34</c:f>
              <c:strCache>
                <c:ptCount val="1"/>
                <c:pt idx="0">
                  <c:v>收穫面積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'提要'!$G$35:$G$44</c:f>
              <c:strCache/>
            </c:strRef>
          </c:cat>
          <c:val>
            <c:numRef>
              <c:f>'提要'!$H$35:$H$44</c:f>
              <c:numCache/>
            </c:numRef>
          </c:val>
          <c:smooth val="0"/>
        </c:ser>
        <c:ser>
          <c:idx val="1"/>
          <c:order val="1"/>
          <c:tx>
            <c:strRef>
              <c:f>'提要'!$I$34</c:f>
              <c:strCache>
                <c:ptCount val="1"/>
                <c:pt idx="0">
                  <c:v>產         量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'提要'!$G$35:$G$44</c:f>
              <c:strCache/>
            </c:strRef>
          </c:cat>
          <c:val>
            <c:numRef>
              <c:f>'提要'!$I$35:$I$44</c:f>
              <c:numCache/>
            </c:numRef>
          </c:val>
          <c:smooth val="0"/>
        </c:ser>
        <c:marker val="1"/>
        <c:axId val="14651358"/>
        <c:axId val="64753359"/>
      </c:line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公噸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公頃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651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35"/>
          <c:w val="0.16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羊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頭數</a:t>
            </a:r>
          </a:p>
        </c:rich>
      </c:tx>
      <c:layout>
        <c:manualLayout>
          <c:xMode val="factor"/>
          <c:yMode val="factor"/>
          <c:x val="0.003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65"/>
          <c:w val="0.7662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'提要'!$H$67</c:f>
              <c:strCache>
                <c:ptCount val="1"/>
                <c:pt idx="0">
                  <c:v>豬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'提要'!$G$68:$G$77</c:f>
              <c:strCache/>
            </c:strRef>
          </c:cat>
          <c:val>
            <c:numRef>
              <c:f>'提要'!$H$68:$H$77</c:f>
              <c:numCache/>
            </c:numRef>
          </c:val>
          <c:smooth val="0"/>
        </c:ser>
        <c:ser>
          <c:idx val="1"/>
          <c:order val="1"/>
          <c:tx>
            <c:strRef>
              <c:f>'提要'!$I$67</c:f>
              <c:strCache>
                <c:ptCount val="1"/>
                <c:pt idx="0">
                  <c:v>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'提要'!$G$68:$G$77</c:f>
              <c:strCache/>
            </c:strRef>
          </c:cat>
          <c:val>
            <c:numRef>
              <c:f>'提要'!$I$68:$I$77</c:f>
              <c:numCache/>
            </c:numRef>
          </c:val>
          <c:smooth val="0"/>
        </c:ser>
        <c:marker val="1"/>
        <c:axId val="45909320"/>
        <c:axId val="10530697"/>
      </c:lineChart>
      <c:catAx>
        <c:axId val="4590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530697"/>
        <c:crosses val="autoZero"/>
        <c:auto val="1"/>
        <c:lblOffset val="100"/>
        <c:tickLblSkip val="1"/>
        <c:noMultiLvlLbl val="0"/>
      </c:catAx>
      <c:valAx>
        <c:axId val="105306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90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04275"/>
          <c:w val="0.174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9525</xdr:rowOff>
    </xdr:from>
    <xdr:to>
      <xdr:col>4</xdr:col>
      <xdr:colOff>1266825</xdr:colOff>
      <xdr:row>16</xdr:row>
      <xdr:rowOff>19050</xdr:rowOff>
    </xdr:to>
    <xdr:pic>
      <xdr:nvPicPr>
        <xdr:cNvPr id="1" name="Picture 1" descr="DSCN0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581525"/>
          <a:ext cx="49149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22</xdr:row>
      <xdr:rowOff>28575</xdr:rowOff>
    </xdr:from>
    <xdr:to>
      <xdr:col>4</xdr:col>
      <xdr:colOff>1419225</xdr:colOff>
      <xdr:row>30</xdr:row>
      <xdr:rowOff>276225</xdr:rowOff>
    </xdr:to>
    <xdr:graphicFrame>
      <xdr:nvGraphicFramePr>
        <xdr:cNvPr id="2" name="Chart 6"/>
        <xdr:cNvGraphicFramePr/>
      </xdr:nvGraphicFramePr>
      <xdr:xfrm>
        <a:off x="304800" y="9439275"/>
        <a:ext cx="54197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33</xdr:row>
      <xdr:rowOff>9525</xdr:rowOff>
    </xdr:from>
    <xdr:to>
      <xdr:col>4</xdr:col>
      <xdr:colOff>1419225</xdr:colOff>
      <xdr:row>53</xdr:row>
      <xdr:rowOff>47625</xdr:rowOff>
    </xdr:to>
    <xdr:graphicFrame>
      <xdr:nvGraphicFramePr>
        <xdr:cNvPr id="3" name="Chart 7"/>
        <xdr:cNvGraphicFramePr/>
      </xdr:nvGraphicFramePr>
      <xdr:xfrm>
        <a:off x="485775" y="14382750"/>
        <a:ext cx="52387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66</xdr:row>
      <xdr:rowOff>66675</xdr:rowOff>
    </xdr:from>
    <xdr:to>
      <xdr:col>4</xdr:col>
      <xdr:colOff>1724025</xdr:colOff>
      <xdr:row>86</xdr:row>
      <xdr:rowOff>0</xdr:rowOff>
    </xdr:to>
    <xdr:graphicFrame>
      <xdr:nvGraphicFramePr>
        <xdr:cNvPr id="4" name="Chart 8"/>
        <xdr:cNvGraphicFramePr/>
      </xdr:nvGraphicFramePr>
      <xdr:xfrm>
        <a:off x="47625" y="23307675"/>
        <a:ext cx="59817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I30" sqref="I30"/>
    </sheetView>
  </sheetViews>
  <sheetFormatPr defaultColWidth="7.00390625" defaultRowHeight="15.75"/>
  <cols>
    <col min="1" max="1" width="5.75390625" style="68" customWidth="1"/>
    <col min="2" max="2" width="4.50390625" style="68" customWidth="1"/>
    <col min="3" max="4" width="23.125" style="68" customWidth="1"/>
    <col min="5" max="5" width="24.25390625" style="68" customWidth="1"/>
    <col min="6" max="9" width="7.00390625" style="65" customWidth="1"/>
    <col min="10" max="10" width="7.50390625" style="65" bestFit="1" customWidth="1"/>
    <col min="11" max="16384" width="7.00390625" style="65" customWidth="1"/>
  </cols>
  <sheetData>
    <row r="1" ht="12">
      <c r="E1" s="173">
        <v>51</v>
      </c>
    </row>
    <row r="2" spans="1:5" ht="67.5">
      <c r="A2" s="355" t="s">
        <v>29</v>
      </c>
      <c r="B2" s="355"/>
      <c r="C2" s="355"/>
      <c r="D2" s="355"/>
      <c r="E2" s="355"/>
    </row>
    <row r="3" spans="1:5" s="77" customFormat="1" ht="16.5">
      <c r="A3" s="67"/>
      <c r="B3" s="67"/>
      <c r="C3" s="67"/>
      <c r="D3" s="76"/>
      <c r="E3" s="76"/>
    </row>
    <row r="4" spans="1:7" s="66" customFormat="1" ht="171.75" customHeight="1">
      <c r="A4" s="356" t="s">
        <v>333</v>
      </c>
      <c r="B4" s="356"/>
      <c r="C4" s="356"/>
      <c r="D4" s="356"/>
      <c r="E4" s="356"/>
      <c r="G4" s="248"/>
    </row>
    <row r="5" spans="1:5" s="66" customFormat="1" ht="92.25" customHeight="1">
      <c r="A5" s="356" t="s">
        <v>101</v>
      </c>
      <c r="B5" s="356"/>
      <c r="C5" s="356"/>
      <c r="D5" s="356"/>
      <c r="E5" s="356"/>
    </row>
    <row r="6" spans="1:3" ht="19.5">
      <c r="A6" s="70"/>
      <c r="B6" s="70"/>
      <c r="C6" s="70"/>
    </row>
    <row r="7" spans="1:3" ht="19.5">
      <c r="A7" s="70"/>
      <c r="B7" s="70"/>
      <c r="C7" s="70"/>
    </row>
    <row r="8" spans="1:3" ht="19.5">
      <c r="A8" s="70"/>
      <c r="B8" s="70"/>
      <c r="C8" s="70"/>
    </row>
    <row r="9" spans="1:3" ht="19.5">
      <c r="A9" s="70"/>
      <c r="B9" s="70"/>
      <c r="C9" s="70"/>
    </row>
    <row r="10" spans="1:3" ht="19.5">
      <c r="A10" s="70"/>
      <c r="B10" s="70"/>
      <c r="C10" s="70"/>
    </row>
    <row r="11" spans="1:3" ht="19.5">
      <c r="A11" s="70"/>
      <c r="B11" s="70"/>
      <c r="C11" s="70"/>
    </row>
    <row r="12" spans="1:3" ht="19.5">
      <c r="A12" s="69"/>
      <c r="B12" s="69"/>
      <c r="C12" s="69"/>
    </row>
    <row r="13" spans="1:3" ht="19.5">
      <c r="A13" s="69"/>
      <c r="B13" s="69"/>
      <c r="C13" s="69"/>
    </row>
    <row r="14" spans="1:3" ht="19.5">
      <c r="A14" s="69"/>
      <c r="B14" s="69"/>
      <c r="C14" s="69"/>
    </row>
    <row r="15" spans="1:3" ht="19.5">
      <c r="A15" s="69"/>
      <c r="B15" s="69"/>
      <c r="C15" s="69"/>
    </row>
    <row r="16" spans="1:3" ht="19.5">
      <c r="A16" s="69"/>
      <c r="B16" s="69"/>
      <c r="C16" s="69"/>
    </row>
    <row r="17" spans="1:3" ht="19.5">
      <c r="A17" s="69"/>
      <c r="B17" s="69"/>
      <c r="C17" s="69"/>
    </row>
    <row r="18" spans="1:10" ht="19.5">
      <c r="A18" s="69"/>
      <c r="B18" s="69"/>
      <c r="C18" s="69"/>
      <c r="H18" s="78" t="s">
        <v>92</v>
      </c>
      <c r="I18" s="78" t="s">
        <v>267</v>
      </c>
      <c r="J18" s="78" t="s">
        <v>268</v>
      </c>
    </row>
    <row r="19" spans="1:10" ht="21">
      <c r="A19" s="138" t="s">
        <v>15</v>
      </c>
      <c r="B19" s="139"/>
      <c r="C19" s="139"/>
      <c r="D19" s="139"/>
      <c r="E19" s="139"/>
      <c r="H19" s="65">
        <v>4849.28</v>
      </c>
      <c r="I19" s="65">
        <v>4849.28</v>
      </c>
      <c r="J19" s="65">
        <v>0</v>
      </c>
    </row>
    <row r="20" spans="1:10" ht="19.5">
      <c r="A20" s="139"/>
      <c r="B20" s="140" t="s">
        <v>12</v>
      </c>
      <c r="C20" s="141"/>
      <c r="D20" s="139"/>
      <c r="E20" s="139"/>
      <c r="H20" s="65">
        <v>21019.08</v>
      </c>
      <c r="I20" s="65">
        <v>4849.28</v>
      </c>
      <c r="J20" s="65">
        <v>4849.28</v>
      </c>
    </row>
    <row r="21" spans="1:10" ht="69" customHeight="1">
      <c r="A21" s="142"/>
      <c r="B21" s="142"/>
      <c r="C21" s="353" t="s">
        <v>354</v>
      </c>
      <c r="D21" s="353"/>
      <c r="E21" s="353"/>
      <c r="H21" s="130">
        <f>H19/H20</f>
        <v>0.2307084801047429</v>
      </c>
      <c r="I21" s="130">
        <v>1</v>
      </c>
      <c r="J21" s="130">
        <v>0</v>
      </c>
    </row>
    <row r="22" spans="1:3" ht="18" customHeight="1">
      <c r="A22" s="357">
        <f>E1+1</f>
        <v>52</v>
      </c>
      <c r="B22" s="357"/>
      <c r="C22" s="357"/>
    </row>
    <row r="23" ht="18.75" customHeight="1"/>
    <row r="24" spans="8:9" ht="18.75" customHeight="1">
      <c r="H24" s="346" t="s">
        <v>267</v>
      </c>
      <c r="I24" s="346"/>
    </row>
    <row r="25" spans="8:10" ht="18.75" customHeight="1">
      <c r="H25" s="347">
        <v>4849.28</v>
      </c>
      <c r="I25" s="347"/>
      <c r="J25" s="79"/>
    </row>
    <row r="26" spans="8:9" ht="18.75" customHeight="1">
      <c r="H26" s="348">
        <f>I21</f>
        <v>1</v>
      </c>
      <c r="I26" s="348"/>
    </row>
    <row r="27" ht="18.75" customHeight="1"/>
    <row r="28" ht="18.75" customHeight="1"/>
    <row r="29" spans="7:11" ht="18.75" customHeight="1">
      <c r="G29" s="259"/>
      <c r="H29" s="259"/>
      <c r="I29" s="259"/>
      <c r="J29" s="259"/>
      <c r="K29" s="288"/>
    </row>
    <row r="30" spans="7:10" ht="18.75" customHeight="1">
      <c r="G30" s="260"/>
      <c r="H30" s="260"/>
      <c r="I30" s="260"/>
      <c r="J30" s="260"/>
    </row>
    <row r="31" spans="7:11" ht="54" customHeight="1">
      <c r="G31" s="259"/>
      <c r="H31" s="259"/>
      <c r="I31" s="259"/>
      <c r="J31" s="259"/>
      <c r="K31" s="288"/>
    </row>
    <row r="32" spans="1:5" ht="22.5" customHeight="1">
      <c r="A32" s="139"/>
      <c r="B32" s="141" t="s">
        <v>220</v>
      </c>
      <c r="C32" s="143"/>
      <c r="D32" s="143"/>
      <c r="E32" s="143"/>
    </row>
    <row r="33" spans="1:5" ht="164.25" customHeight="1">
      <c r="A33" s="139"/>
      <c r="B33" s="139"/>
      <c r="C33" s="353" t="s">
        <v>342</v>
      </c>
      <c r="D33" s="353"/>
      <c r="E33" s="353"/>
    </row>
    <row r="34" spans="8:9" ht="12">
      <c r="H34" s="81" t="s">
        <v>17</v>
      </c>
      <c r="I34" s="81" t="s">
        <v>18</v>
      </c>
    </row>
    <row r="35" spans="7:9" ht="12">
      <c r="G35" s="82" t="s">
        <v>94</v>
      </c>
      <c r="H35" s="315">
        <v>237.37</v>
      </c>
      <c r="I35" s="217">
        <v>3542</v>
      </c>
    </row>
    <row r="36" spans="7:9" ht="12">
      <c r="G36" s="82" t="s">
        <v>114</v>
      </c>
      <c r="H36" s="315">
        <v>233.03</v>
      </c>
      <c r="I36" s="217">
        <v>4500</v>
      </c>
    </row>
    <row r="37" spans="7:9" ht="12">
      <c r="G37" s="82" t="s">
        <v>120</v>
      </c>
      <c r="H37" s="315">
        <v>127.46</v>
      </c>
      <c r="I37" s="217">
        <v>2207</v>
      </c>
    </row>
    <row r="38" spans="7:9" ht="12">
      <c r="G38" s="82" t="s">
        <v>127</v>
      </c>
      <c r="H38" s="315">
        <v>127.46</v>
      </c>
      <c r="I38" s="217">
        <v>1949</v>
      </c>
    </row>
    <row r="39" spans="7:9" ht="12">
      <c r="G39" s="82" t="s">
        <v>271</v>
      </c>
      <c r="H39" s="315">
        <v>213.89</v>
      </c>
      <c r="I39" s="217">
        <v>3048</v>
      </c>
    </row>
    <row r="40" spans="7:9" ht="12">
      <c r="G40" s="82" t="s">
        <v>272</v>
      </c>
      <c r="H40" s="315">
        <v>208.75000000000003</v>
      </c>
      <c r="I40" s="217">
        <v>3012.5660000000003</v>
      </c>
    </row>
    <row r="41" spans="7:9" ht="12">
      <c r="G41" s="82" t="s">
        <v>288</v>
      </c>
      <c r="H41" s="315">
        <v>234.39000000000004</v>
      </c>
      <c r="I41" s="217">
        <v>3371.398</v>
      </c>
    </row>
    <row r="42" spans="7:9" ht="12">
      <c r="G42" s="82" t="s">
        <v>327</v>
      </c>
      <c r="H42" s="315">
        <v>295.04</v>
      </c>
      <c r="I42" s="217">
        <v>3971.681</v>
      </c>
    </row>
    <row r="43" spans="7:9" ht="12">
      <c r="G43" s="82" t="s">
        <v>334</v>
      </c>
      <c r="H43" s="315">
        <v>303.74</v>
      </c>
      <c r="I43" s="217">
        <v>4792.52</v>
      </c>
    </row>
    <row r="44" spans="7:9" ht="12">
      <c r="G44" s="82" t="s">
        <v>341</v>
      </c>
      <c r="H44" s="315">
        <v>252.79</v>
      </c>
      <c r="I44" s="217">
        <v>1723</v>
      </c>
    </row>
    <row r="45" spans="7:9" ht="12">
      <c r="G45" s="82"/>
      <c r="I45" s="218"/>
    </row>
    <row r="46" spans="7:9" ht="12">
      <c r="G46" s="82"/>
      <c r="I46" s="218"/>
    </row>
    <row r="47" spans="7:9" ht="12">
      <c r="G47" s="82"/>
      <c r="I47" s="218"/>
    </row>
    <row r="48" spans="7:9" ht="12">
      <c r="G48" s="82"/>
      <c r="I48" s="218"/>
    </row>
    <row r="49" spans="7:9" ht="12">
      <c r="G49" s="82"/>
      <c r="I49" s="218"/>
    </row>
    <row r="56" spans="1:5" s="77" customFormat="1" ht="17.25" customHeight="1">
      <c r="A56" s="76"/>
      <c r="B56" s="76"/>
      <c r="C56" s="83"/>
      <c r="D56" s="83"/>
      <c r="E56" s="144">
        <f>A22+1</f>
        <v>53</v>
      </c>
    </row>
    <row r="57" spans="1:5" ht="21">
      <c r="A57" s="145" t="s">
        <v>13</v>
      </c>
      <c r="B57" s="139"/>
      <c r="C57" s="139"/>
      <c r="D57" s="139"/>
      <c r="E57" s="139"/>
    </row>
    <row r="58" spans="1:5" ht="22.5" customHeight="1">
      <c r="A58" s="139"/>
      <c r="B58" s="146" t="s">
        <v>16</v>
      </c>
      <c r="C58" s="139"/>
      <c r="D58" s="139"/>
      <c r="E58" s="139"/>
    </row>
    <row r="59" spans="1:5" ht="83.25" customHeight="1">
      <c r="A59" s="139"/>
      <c r="B59" s="139"/>
      <c r="C59" s="353" t="s">
        <v>343</v>
      </c>
      <c r="D59" s="353"/>
      <c r="E59" s="353"/>
    </row>
    <row r="60" spans="1:5" ht="19.5">
      <c r="A60" s="139"/>
      <c r="B60" s="146" t="s">
        <v>64</v>
      </c>
      <c r="C60" s="139"/>
      <c r="D60" s="139"/>
      <c r="E60" s="139"/>
    </row>
    <row r="61" spans="1:8" ht="123" customHeight="1">
      <c r="A61" s="139"/>
      <c r="B61" s="139"/>
      <c r="C61" s="353" t="s">
        <v>344</v>
      </c>
      <c r="D61" s="353"/>
      <c r="E61" s="353"/>
      <c r="G61" s="130"/>
      <c r="H61" s="130"/>
    </row>
    <row r="62" spans="1:5" ht="21">
      <c r="A62" s="145" t="s">
        <v>14</v>
      </c>
      <c r="B62" s="139"/>
      <c r="C62" s="139"/>
      <c r="D62" s="139"/>
      <c r="E62" s="139"/>
    </row>
    <row r="63" spans="1:5" ht="23.25" customHeight="1">
      <c r="A63" s="139"/>
      <c r="B63" s="141" t="s">
        <v>273</v>
      </c>
      <c r="C63" s="143"/>
      <c r="D63" s="147"/>
      <c r="E63" s="147"/>
    </row>
    <row r="64" spans="1:5" ht="30.75" customHeight="1">
      <c r="A64" s="139"/>
      <c r="B64" s="141"/>
      <c r="C64" s="353" t="s">
        <v>351</v>
      </c>
      <c r="D64" s="353"/>
      <c r="E64" s="353"/>
    </row>
    <row r="65" spans="1:5" ht="23.25" customHeight="1">
      <c r="A65" s="139"/>
      <c r="B65" s="146" t="s">
        <v>274</v>
      </c>
      <c r="C65" s="139"/>
      <c r="D65" s="139"/>
      <c r="E65" s="139"/>
    </row>
    <row r="66" spans="1:5" ht="30.75" customHeight="1">
      <c r="A66" s="139"/>
      <c r="B66" s="139"/>
      <c r="C66" s="353" t="s">
        <v>352</v>
      </c>
      <c r="D66" s="354"/>
      <c r="E66" s="354"/>
    </row>
    <row r="67" spans="8:9" ht="12">
      <c r="H67" s="78" t="s">
        <v>19</v>
      </c>
      <c r="I67" s="78" t="s">
        <v>20</v>
      </c>
    </row>
    <row r="68" spans="7:9" ht="12">
      <c r="G68" s="82" t="s">
        <v>94</v>
      </c>
      <c r="H68" s="9">
        <v>890</v>
      </c>
      <c r="I68" s="9">
        <v>999</v>
      </c>
    </row>
    <row r="69" spans="7:9" ht="12">
      <c r="G69" s="82" t="s">
        <v>114</v>
      </c>
      <c r="H69" s="9">
        <v>809</v>
      </c>
      <c r="I69" s="9">
        <v>925</v>
      </c>
    </row>
    <row r="70" spans="7:9" ht="12">
      <c r="G70" s="82" t="s">
        <v>120</v>
      </c>
      <c r="H70" s="9">
        <v>705</v>
      </c>
      <c r="I70" s="9">
        <v>623</v>
      </c>
    </row>
    <row r="71" spans="7:9" ht="12">
      <c r="G71" s="82" t="s">
        <v>127</v>
      </c>
      <c r="H71" s="9">
        <v>596</v>
      </c>
      <c r="I71" s="9">
        <v>460</v>
      </c>
    </row>
    <row r="72" spans="7:9" ht="12">
      <c r="G72" s="82" t="s">
        <v>128</v>
      </c>
      <c r="H72" s="9">
        <v>650</v>
      </c>
      <c r="I72" s="9">
        <v>387</v>
      </c>
    </row>
    <row r="73" spans="7:9" ht="12">
      <c r="G73" s="82" t="s">
        <v>272</v>
      </c>
      <c r="H73" s="9">
        <v>643</v>
      </c>
      <c r="I73" s="9">
        <v>310</v>
      </c>
    </row>
    <row r="74" spans="7:9" ht="12">
      <c r="G74" s="82" t="s">
        <v>288</v>
      </c>
      <c r="H74" s="9">
        <v>572</v>
      </c>
      <c r="I74" s="9">
        <v>302</v>
      </c>
    </row>
    <row r="75" spans="7:9" ht="12">
      <c r="G75" s="82" t="s">
        <v>327</v>
      </c>
      <c r="H75" s="9">
        <v>465</v>
      </c>
      <c r="I75" s="9">
        <v>254</v>
      </c>
    </row>
    <row r="76" spans="7:9" ht="12">
      <c r="G76" s="82" t="s">
        <v>334</v>
      </c>
      <c r="H76" s="9">
        <v>431</v>
      </c>
      <c r="I76" s="9">
        <v>213</v>
      </c>
    </row>
    <row r="77" spans="7:9" ht="12">
      <c r="G77" s="82" t="s">
        <v>345</v>
      </c>
      <c r="H77" s="9">
        <v>448</v>
      </c>
      <c r="I77" s="9">
        <v>129</v>
      </c>
    </row>
    <row r="78" spans="7:9" ht="12">
      <c r="G78" s="82"/>
      <c r="H78" s="9"/>
      <c r="I78" s="9"/>
    </row>
    <row r="79" spans="7:9" ht="12">
      <c r="G79" s="82"/>
      <c r="H79" s="9"/>
      <c r="I79" s="9"/>
    </row>
    <row r="80" spans="7:9" ht="12">
      <c r="G80" s="82"/>
      <c r="H80" s="9"/>
      <c r="I80" s="9"/>
    </row>
    <row r="81" spans="7:9" ht="12">
      <c r="G81" s="82"/>
      <c r="H81" s="9"/>
      <c r="I81" s="9"/>
    </row>
    <row r="82" spans="7:9" ht="12">
      <c r="G82" s="82"/>
      <c r="H82" s="9"/>
      <c r="I82" s="9"/>
    </row>
    <row r="83" spans="8:9" ht="12">
      <c r="H83" s="9"/>
      <c r="I83" s="9"/>
    </row>
    <row r="84" spans="8:9" ht="12">
      <c r="H84" s="9"/>
      <c r="I84" s="9"/>
    </row>
    <row r="85" spans="8:9" ht="12">
      <c r="H85" s="9"/>
      <c r="I85" s="9"/>
    </row>
    <row r="86" spans="8:9" ht="12">
      <c r="H86" s="9"/>
      <c r="I86" s="9"/>
    </row>
  </sheetData>
  <sheetProtection/>
  <mergeCells count="10">
    <mergeCell ref="C64:E64"/>
    <mergeCell ref="C59:E59"/>
    <mergeCell ref="C61:E61"/>
    <mergeCell ref="C66:E66"/>
    <mergeCell ref="C33:E33"/>
    <mergeCell ref="A2:E2"/>
    <mergeCell ref="C21:E21"/>
    <mergeCell ref="A4:E4"/>
    <mergeCell ref="A5:E5"/>
    <mergeCell ref="A22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rowBreaks count="2" manualBreakCount="2">
    <brk id="21" max="4" man="1"/>
    <brk id="55" max="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" sqref="I17"/>
    </sheetView>
  </sheetViews>
  <sheetFormatPr defaultColWidth="5.75390625" defaultRowHeight="19.5" customHeight="1"/>
  <cols>
    <col min="1" max="1" width="9.75390625" style="126" customWidth="1"/>
    <col min="2" max="2" width="4.75390625" style="47" bestFit="1" customWidth="1"/>
    <col min="3" max="3" width="4.50390625" style="47" bestFit="1" customWidth="1"/>
    <col min="4" max="4" width="5.50390625" style="47" bestFit="1" customWidth="1"/>
    <col min="5" max="5" width="5.125" style="47" bestFit="1" customWidth="1"/>
    <col min="6" max="8" width="4.50390625" style="47" bestFit="1" customWidth="1"/>
    <col min="9" max="9" width="4.75390625" style="47" bestFit="1" customWidth="1"/>
    <col min="10" max="10" width="4.50390625" style="47" bestFit="1" customWidth="1"/>
    <col min="11" max="11" width="5.50390625" style="46" bestFit="1" customWidth="1"/>
    <col min="12" max="12" width="5.125" style="47" bestFit="1" customWidth="1"/>
    <col min="13" max="13" width="4.50390625" style="47" customWidth="1"/>
    <col min="14" max="15" width="4.50390625" style="47" bestFit="1" customWidth="1"/>
    <col min="16" max="16384" width="5.75390625" style="47" customWidth="1"/>
  </cols>
  <sheetData>
    <row r="1" spans="1:28" s="121" customFormat="1" ht="16.5">
      <c r="A1" s="422">
        <f>'提要'!E1+17</f>
        <v>68</v>
      </c>
      <c r="B1" s="422"/>
      <c r="K1" s="90"/>
      <c r="O1" s="71"/>
      <c r="AB1" s="122"/>
    </row>
    <row r="2" spans="1:15" s="123" customFormat="1" ht="21">
      <c r="A2" s="475" t="s">
        <v>187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s="123" customFormat="1" ht="21">
      <c r="A3" s="401" t="s">
        <v>222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s="121" customFormat="1" ht="7.5" customHeight="1" thickBot="1">
      <c r="A4" s="19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24"/>
      <c r="O4" s="199"/>
    </row>
    <row r="5" spans="1:15" s="101" customFormat="1" ht="33" customHeight="1">
      <c r="A5" s="223" t="s">
        <v>57</v>
      </c>
      <c r="B5" s="273" t="s">
        <v>185</v>
      </c>
      <c r="C5" s="229"/>
      <c r="D5" s="229"/>
      <c r="E5" s="229"/>
      <c r="F5" s="230"/>
      <c r="G5" s="229"/>
      <c r="H5" s="231"/>
      <c r="I5" s="478" t="s">
        <v>186</v>
      </c>
      <c r="J5" s="479"/>
      <c r="K5" s="479"/>
      <c r="L5" s="479"/>
      <c r="M5" s="479"/>
      <c r="N5" s="479"/>
      <c r="O5" s="479"/>
    </row>
    <row r="6" spans="1:15" s="101" customFormat="1" ht="75" customHeight="1" thickBot="1">
      <c r="A6" s="224" t="s">
        <v>61</v>
      </c>
      <c r="B6" s="175" t="s">
        <v>62</v>
      </c>
      <c r="C6" s="225" t="s">
        <v>65</v>
      </c>
      <c r="D6" s="225" t="s">
        <v>66</v>
      </c>
      <c r="E6" s="225" t="s">
        <v>67</v>
      </c>
      <c r="F6" s="226" t="s">
        <v>68</v>
      </c>
      <c r="G6" s="226" t="s">
        <v>69</v>
      </c>
      <c r="H6" s="226" t="s">
        <v>70</v>
      </c>
      <c r="I6" s="175" t="s">
        <v>62</v>
      </c>
      <c r="J6" s="225" t="s">
        <v>65</v>
      </c>
      <c r="K6" s="225" t="s">
        <v>66</v>
      </c>
      <c r="L6" s="225" t="s">
        <v>67</v>
      </c>
      <c r="M6" s="226" t="s">
        <v>68</v>
      </c>
      <c r="N6" s="226" t="s">
        <v>69</v>
      </c>
      <c r="O6" s="227" t="s">
        <v>70</v>
      </c>
    </row>
    <row r="7" spans="1:15" s="46" customFormat="1" ht="48.75" customHeight="1">
      <c r="A7" s="220" t="s">
        <v>98</v>
      </c>
      <c r="B7" s="9">
        <f>SUM(C7:H7)</f>
        <v>166</v>
      </c>
      <c r="C7" s="9">
        <v>18</v>
      </c>
      <c r="D7" s="9">
        <v>15</v>
      </c>
      <c r="E7" s="9">
        <v>124</v>
      </c>
      <c r="F7" s="9">
        <v>0</v>
      </c>
      <c r="G7" s="9">
        <v>0</v>
      </c>
      <c r="H7" s="9">
        <v>9</v>
      </c>
      <c r="I7" s="9">
        <f>SUM(J7:O7)</f>
        <v>425</v>
      </c>
      <c r="J7" s="9">
        <v>54</v>
      </c>
      <c r="K7" s="9">
        <v>38</v>
      </c>
      <c r="L7" s="9">
        <v>310</v>
      </c>
      <c r="M7" s="9">
        <v>0</v>
      </c>
      <c r="N7" s="9">
        <v>0</v>
      </c>
      <c r="O7" s="9">
        <v>23</v>
      </c>
    </row>
    <row r="8" spans="1:15" s="46" customFormat="1" ht="48.75" customHeight="1">
      <c r="A8" s="220" t="s">
        <v>112</v>
      </c>
      <c r="B8" s="9">
        <f>SUM(C8:H8)</f>
        <v>165</v>
      </c>
      <c r="C8" s="9">
        <v>22</v>
      </c>
      <c r="D8" s="9">
        <v>13</v>
      </c>
      <c r="E8" s="9">
        <v>116</v>
      </c>
      <c r="F8" s="9">
        <v>0</v>
      </c>
      <c r="G8" s="9">
        <v>0</v>
      </c>
      <c r="H8" s="9">
        <v>14</v>
      </c>
      <c r="I8" s="9">
        <f>SUM(J8:O8)</f>
        <v>549</v>
      </c>
      <c r="J8" s="9">
        <v>55</v>
      </c>
      <c r="K8" s="9">
        <v>39</v>
      </c>
      <c r="L8" s="9">
        <v>406</v>
      </c>
      <c r="M8" s="9">
        <v>0</v>
      </c>
      <c r="N8" s="9">
        <v>0</v>
      </c>
      <c r="O8" s="9">
        <v>49</v>
      </c>
    </row>
    <row r="9" spans="1:15" s="46" customFormat="1" ht="48.75" customHeight="1">
      <c r="A9" s="220" t="s">
        <v>117</v>
      </c>
      <c r="B9" s="9">
        <f>SUM(C9:H9)</f>
        <v>160</v>
      </c>
      <c r="C9" s="9">
        <v>22</v>
      </c>
      <c r="D9" s="9">
        <v>12</v>
      </c>
      <c r="E9" s="9">
        <v>113</v>
      </c>
      <c r="F9" s="9">
        <v>0</v>
      </c>
      <c r="G9" s="9">
        <v>0</v>
      </c>
      <c r="H9" s="9">
        <v>13</v>
      </c>
      <c r="I9" s="9">
        <f>SUM(J9:O9)</f>
        <v>531</v>
      </c>
      <c r="J9" s="9">
        <v>55</v>
      </c>
      <c r="K9" s="9">
        <v>36</v>
      </c>
      <c r="L9" s="9">
        <v>395</v>
      </c>
      <c r="M9" s="9">
        <v>0</v>
      </c>
      <c r="N9" s="9">
        <v>0</v>
      </c>
      <c r="O9" s="9">
        <v>45</v>
      </c>
    </row>
    <row r="10" spans="1:15" s="46" customFormat="1" ht="48.75" customHeight="1">
      <c r="A10" s="220" t="s">
        <v>124</v>
      </c>
      <c r="B10" s="9">
        <f>SUM(C10:H10)</f>
        <v>156</v>
      </c>
      <c r="C10" s="9">
        <v>21</v>
      </c>
      <c r="D10" s="9">
        <v>11</v>
      </c>
      <c r="E10" s="9">
        <v>111</v>
      </c>
      <c r="F10" s="9">
        <v>0</v>
      </c>
      <c r="G10" s="9">
        <v>0</v>
      </c>
      <c r="H10" s="9">
        <v>13</v>
      </c>
      <c r="I10" s="9">
        <f>SUM(J10:O10)</f>
        <v>524</v>
      </c>
      <c r="J10" s="9">
        <v>53</v>
      </c>
      <c r="K10" s="9">
        <v>33</v>
      </c>
      <c r="L10" s="9">
        <v>391</v>
      </c>
      <c r="M10" s="9">
        <v>0</v>
      </c>
      <c r="N10" s="9">
        <v>0</v>
      </c>
      <c r="O10" s="9">
        <v>47</v>
      </c>
    </row>
    <row r="11" spans="1:15" s="46" customFormat="1" ht="48.75" customHeight="1">
      <c r="A11" s="220" t="s">
        <v>132</v>
      </c>
      <c r="B11" s="9">
        <v>149</v>
      </c>
      <c r="C11" s="9">
        <v>0</v>
      </c>
      <c r="D11" s="9">
        <v>19</v>
      </c>
      <c r="E11" s="9">
        <v>125</v>
      </c>
      <c r="F11" s="9">
        <v>0</v>
      </c>
      <c r="G11" s="9">
        <v>0</v>
      </c>
      <c r="H11" s="9">
        <v>5</v>
      </c>
      <c r="I11" s="9">
        <v>480</v>
      </c>
      <c r="J11" s="9">
        <v>0</v>
      </c>
      <c r="K11" s="9">
        <v>46</v>
      </c>
      <c r="L11" s="9">
        <v>422</v>
      </c>
      <c r="M11" s="9"/>
      <c r="N11" s="9">
        <v>0</v>
      </c>
      <c r="O11" s="9">
        <v>12</v>
      </c>
    </row>
    <row r="12" spans="1:15" s="46" customFormat="1" ht="48.75" customHeight="1">
      <c r="A12" s="220" t="s">
        <v>239</v>
      </c>
      <c r="B12" s="9">
        <v>189</v>
      </c>
      <c r="C12" s="9">
        <v>18</v>
      </c>
      <c r="D12" s="9">
        <v>19</v>
      </c>
      <c r="E12" s="9">
        <v>147</v>
      </c>
      <c r="F12" s="9">
        <v>0</v>
      </c>
      <c r="G12" s="9">
        <v>0</v>
      </c>
      <c r="H12" s="9">
        <v>5</v>
      </c>
      <c r="I12" s="9">
        <v>632</v>
      </c>
      <c r="J12" s="9">
        <v>45</v>
      </c>
      <c r="K12" s="9">
        <v>57</v>
      </c>
      <c r="L12" s="9">
        <v>515</v>
      </c>
      <c r="M12" s="9">
        <v>0</v>
      </c>
      <c r="N12" s="9">
        <v>0</v>
      </c>
      <c r="O12" s="9">
        <v>15</v>
      </c>
    </row>
    <row r="13" spans="1:15" s="46" customFormat="1" ht="48.75" customHeight="1">
      <c r="A13" s="220" t="s">
        <v>286</v>
      </c>
      <c r="B13" s="9">
        <v>169</v>
      </c>
      <c r="C13" s="9">
        <v>16</v>
      </c>
      <c r="D13" s="9">
        <v>17</v>
      </c>
      <c r="E13" s="9">
        <v>132</v>
      </c>
      <c r="F13" s="9">
        <v>0</v>
      </c>
      <c r="G13" s="9">
        <v>0</v>
      </c>
      <c r="H13" s="9">
        <v>4</v>
      </c>
      <c r="I13" s="9">
        <v>570</v>
      </c>
      <c r="J13" s="9">
        <v>41</v>
      </c>
      <c r="K13" s="9">
        <v>51</v>
      </c>
      <c r="L13" s="9">
        <v>464</v>
      </c>
      <c r="M13" s="9">
        <v>0</v>
      </c>
      <c r="N13" s="9">
        <v>0</v>
      </c>
      <c r="O13" s="9">
        <v>14</v>
      </c>
    </row>
    <row r="14" spans="1:15" s="46" customFormat="1" ht="48.75" customHeight="1">
      <c r="A14" s="220" t="s">
        <v>325</v>
      </c>
      <c r="B14" s="9">
        <v>169</v>
      </c>
      <c r="C14" s="9">
        <v>15</v>
      </c>
      <c r="D14" s="9">
        <v>15</v>
      </c>
      <c r="E14" s="9">
        <v>119</v>
      </c>
      <c r="F14" s="9" t="s">
        <v>166</v>
      </c>
      <c r="G14" s="9">
        <v>16</v>
      </c>
      <c r="H14" s="9">
        <v>4</v>
      </c>
      <c r="I14" s="9">
        <v>514</v>
      </c>
      <c r="J14" s="9">
        <v>37</v>
      </c>
      <c r="K14" s="9">
        <v>46</v>
      </c>
      <c r="L14" s="9">
        <v>418</v>
      </c>
      <c r="M14" s="9" t="s">
        <v>166</v>
      </c>
      <c r="N14" s="9" t="s">
        <v>166</v>
      </c>
      <c r="O14" s="9">
        <v>13</v>
      </c>
    </row>
    <row r="15" spans="1:15" s="46" customFormat="1" ht="48.75" customHeight="1">
      <c r="A15" s="220" t="s">
        <v>331</v>
      </c>
      <c r="B15" s="9">
        <v>173</v>
      </c>
      <c r="C15" s="9">
        <v>0</v>
      </c>
      <c r="D15" s="9">
        <v>33</v>
      </c>
      <c r="E15" s="9">
        <v>119</v>
      </c>
      <c r="F15" s="9">
        <v>16</v>
      </c>
      <c r="G15" s="9">
        <v>0</v>
      </c>
      <c r="H15" s="9">
        <v>5</v>
      </c>
      <c r="I15" s="9">
        <v>494</v>
      </c>
      <c r="J15" s="9">
        <v>0</v>
      </c>
      <c r="K15" s="9">
        <v>59</v>
      </c>
      <c r="L15" s="9">
        <v>395</v>
      </c>
      <c r="M15" s="9">
        <v>28</v>
      </c>
      <c r="N15" s="9">
        <v>0</v>
      </c>
      <c r="O15" s="9">
        <v>12</v>
      </c>
    </row>
    <row r="16" spans="1:15" s="46" customFormat="1" ht="48.75" customHeight="1">
      <c r="A16" s="220" t="s">
        <v>349</v>
      </c>
      <c r="B16" s="9">
        <v>156</v>
      </c>
      <c r="C16" s="9">
        <v>0</v>
      </c>
      <c r="D16" s="9">
        <v>21</v>
      </c>
      <c r="E16" s="9">
        <v>119</v>
      </c>
      <c r="F16" s="9">
        <v>13</v>
      </c>
      <c r="G16" s="9">
        <v>0</v>
      </c>
      <c r="H16" s="9">
        <v>3</v>
      </c>
      <c r="I16" s="9">
        <v>471</v>
      </c>
      <c r="J16" s="9">
        <v>0</v>
      </c>
      <c r="K16" s="9">
        <v>47</v>
      </c>
      <c r="L16" s="9">
        <v>395</v>
      </c>
      <c r="M16" s="9">
        <v>21</v>
      </c>
      <c r="N16" s="9">
        <v>0</v>
      </c>
      <c r="O16" s="9">
        <v>8</v>
      </c>
    </row>
    <row r="17" spans="1:15" s="46" customFormat="1" ht="13.5" customHeight="1" thickBot="1">
      <c r="A17" s="2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6" ht="21.75" customHeight="1">
      <c r="A18" s="256" t="s">
        <v>279</v>
      </c>
      <c r="B18" s="46"/>
      <c r="C18" s="46"/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</row>
    <row r="19" spans="2:16" ht="19.5" customHeight="1">
      <c r="B19" s="46"/>
      <c r="C19" s="46"/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</row>
  </sheetData>
  <sheetProtection/>
  <mergeCells count="4">
    <mergeCell ref="A1:B1"/>
    <mergeCell ref="A2:O2"/>
    <mergeCell ref="A3:O3"/>
    <mergeCell ref="I5:O5"/>
  </mergeCells>
  <printOptions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6" sqref="B16"/>
    </sheetView>
  </sheetViews>
  <sheetFormatPr defaultColWidth="9.00390625" defaultRowHeight="15.75"/>
  <cols>
    <col min="1" max="1" width="11.875" style="101" customWidth="1"/>
    <col min="2" max="2" width="11.00390625" style="0" customWidth="1"/>
    <col min="3" max="8" width="9.125" style="0" customWidth="1"/>
  </cols>
  <sheetData>
    <row r="1" spans="1:9" s="71" customFormat="1" ht="16.5">
      <c r="A1" s="100"/>
      <c r="B1" s="91"/>
      <c r="C1" s="91"/>
      <c r="D1" s="91"/>
      <c r="E1" s="91"/>
      <c r="F1" s="91"/>
      <c r="G1" s="423">
        <f>'提要'!E1+18</f>
        <v>69</v>
      </c>
      <c r="H1" s="423"/>
      <c r="I1" s="91"/>
    </row>
    <row r="2" spans="1:9" s="191" customFormat="1" ht="21">
      <c r="A2" s="481" t="s">
        <v>188</v>
      </c>
      <c r="B2" s="481"/>
      <c r="C2" s="481"/>
      <c r="D2" s="481"/>
      <c r="E2" s="481"/>
      <c r="F2" s="481"/>
      <c r="G2" s="481"/>
      <c r="H2" s="481"/>
      <c r="I2" s="203"/>
    </row>
    <row r="3" spans="1:9" s="191" customFormat="1" ht="21">
      <c r="A3" s="480" t="s">
        <v>2</v>
      </c>
      <c r="B3" s="402"/>
      <c r="C3" s="402"/>
      <c r="D3" s="402"/>
      <c r="E3" s="402"/>
      <c r="F3" s="402"/>
      <c r="G3" s="402"/>
      <c r="H3" s="402"/>
      <c r="I3" s="203"/>
    </row>
    <row r="4" spans="1:9" s="191" customFormat="1" ht="17.25" thickBot="1">
      <c r="A4" s="207" t="s">
        <v>11</v>
      </c>
      <c r="B4" s="204"/>
      <c r="C4" s="204"/>
      <c r="D4" s="204"/>
      <c r="E4" s="204"/>
      <c r="F4" s="204"/>
      <c r="G4" s="204"/>
      <c r="H4" s="205" t="s">
        <v>58</v>
      </c>
      <c r="I4" s="28"/>
    </row>
    <row r="5" spans="1:9" s="191" customFormat="1" ht="51" customHeight="1" thickBot="1">
      <c r="A5" s="240" t="s">
        <v>82</v>
      </c>
      <c r="B5" s="240" t="s">
        <v>83</v>
      </c>
      <c r="C5" s="240" t="s">
        <v>84</v>
      </c>
      <c r="D5" s="241" t="s">
        <v>89</v>
      </c>
      <c r="E5" s="241" t="s">
        <v>85</v>
      </c>
      <c r="F5" s="241" t="s">
        <v>86</v>
      </c>
      <c r="G5" s="241" t="s">
        <v>87</v>
      </c>
      <c r="H5" s="242" t="s">
        <v>88</v>
      </c>
      <c r="I5" s="206"/>
    </row>
    <row r="6" spans="1:9" ht="54.75" customHeight="1">
      <c r="A6" s="162" t="s">
        <v>99</v>
      </c>
      <c r="B6" s="9">
        <f>SUM(C6:H6)</f>
        <v>1913</v>
      </c>
      <c r="C6" s="36">
        <v>0</v>
      </c>
      <c r="D6" s="9">
        <v>0</v>
      </c>
      <c r="E6" s="9">
        <v>890</v>
      </c>
      <c r="F6" s="36">
        <v>24</v>
      </c>
      <c r="G6" s="36">
        <v>0</v>
      </c>
      <c r="H6" s="9">
        <v>999</v>
      </c>
      <c r="I6" s="49"/>
    </row>
    <row r="7" spans="1:9" ht="54.75" customHeight="1">
      <c r="A7" s="162" t="s">
        <v>113</v>
      </c>
      <c r="B7" s="9">
        <f>SUM(C7:H7)</f>
        <v>1734</v>
      </c>
      <c r="C7" s="36">
        <v>0</v>
      </c>
      <c r="D7" s="9">
        <v>0</v>
      </c>
      <c r="E7" s="9">
        <v>809</v>
      </c>
      <c r="F7" s="36">
        <v>0</v>
      </c>
      <c r="G7" s="36">
        <v>0</v>
      </c>
      <c r="H7" s="9">
        <v>925</v>
      </c>
      <c r="I7" s="49"/>
    </row>
    <row r="8" spans="1:9" ht="54.75" customHeight="1">
      <c r="A8" s="162" t="s">
        <v>118</v>
      </c>
      <c r="B8" s="9">
        <f>SUM(C8:H8)</f>
        <v>1328</v>
      </c>
      <c r="C8" s="36">
        <v>0</v>
      </c>
      <c r="D8" s="9">
        <v>0</v>
      </c>
      <c r="E8" s="9">
        <v>705</v>
      </c>
      <c r="F8" s="36">
        <v>0</v>
      </c>
      <c r="G8" s="36">
        <v>0</v>
      </c>
      <c r="H8" s="9">
        <v>623</v>
      </c>
      <c r="I8" s="49"/>
    </row>
    <row r="9" spans="1:9" ht="54.75" customHeight="1">
      <c r="A9" s="162" t="s">
        <v>125</v>
      </c>
      <c r="B9" s="9">
        <f>SUM(C9:H9)</f>
        <v>1056</v>
      </c>
      <c r="C9" s="36">
        <v>0</v>
      </c>
      <c r="D9" s="9">
        <v>0</v>
      </c>
      <c r="E9" s="9">
        <v>596</v>
      </c>
      <c r="F9" s="36">
        <v>0</v>
      </c>
      <c r="G9" s="36">
        <v>0</v>
      </c>
      <c r="H9" s="9">
        <v>460</v>
      </c>
      <c r="I9" s="49"/>
    </row>
    <row r="10" spans="1:9" ht="54.75" customHeight="1">
      <c r="A10" s="162" t="s">
        <v>133</v>
      </c>
      <c r="B10" s="9">
        <v>1037</v>
      </c>
      <c r="C10" s="36" t="s">
        <v>166</v>
      </c>
      <c r="D10" s="9" t="s">
        <v>166</v>
      </c>
      <c r="E10" s="9">
        <v>650</v>
      </c>
      <c r="F10" s="36">
        <v>0</v>
      </c>
      <c r="G10" s="36" t="s">
        <v>166</v>
      </c>
      <c r="H10" s="9">
        <v>387</v>
      </c>
      <c r="I10" s="49"/>
    </row>
    <row r="11" spans="1:9" ht="54.75" customHeight="1">
      <c r="A11" s="162" t="s">
        <v>242</v>
      </c>
      <c r="B11" s="9">
        <v>953</v>
      </c>
      <c r="C11" s="36">
        <v>0</v>
      </c>
      <c r="D11" s="9">
        <v>0</v>
      </c>
      <c r="E11" s="9">
        <v>643</v>
      </c>
      <c r="F11" s="36">
        <v>0</v>
      </c>
      <c r="G11" s="36">
        <v>0</v>
      </c>
      <c r="H11" s="9">
        <v>310</v>
      </c>
      <c r="I11" s="49"/>
    </row>
    <row r="12" spans="1:9" ht="54.75" customHeight="1">
      <c r="A12" s="162" t="s">
        <v>287</v>
      </c>
      <c r="B12" s="9">
        <v>874</v>
      </c>
      <c r="C12" s="36">
        <v>0</v>
      </c>
      <c r="D12" s="9">
        <v>0</v>
      </c>
      <c r="E12" s="9">
        <v>572</v>
      </c>
      <c r="F12" s="36">
        <v>0</v>
      </c>
      <c r="G12" s="36">
        <v>0</v>
      </c>
      <c r="H12" s="9">
        <v>302</v>
      </c>
      <c r="I12" s="49"/>
    </row>
    <row r="13" spans="1:9" ht="54.75" customHeight="1">
      <c r="A13" s="162" t="s">
        <v>326</v>
      </c>
      <c r="B13" s="9">
        <v>719</v>
      </c>
      <c r="C13" s="36">
        <v>0</v>
      </c>
      <c r="D13" s="9">
        <v>0</v>
      </c>
      <c r="E13" s="9">
        <v>465</v>
      </c>
      <c r="F13" s="36">
        <v>0</v>
      </c>
      <c r="G13" s="36">
        <v>0</v>
      </c>
      <c r="H13" s="9">
        <v>254</v>
      </c>
      <c r="I13" s="49"/>
    </row>
    <row r="14" spans="1:9" ht="54.75" customHeight="1">
      <c r="A14" s="162" t="s">
        <v>332</v>
      </c>
      <c r="B14" s="9">
        <v>649</v>
      </c>
      <c r="C14" s="36">
        <v>0</v>
      </c>
      <c r="D14" s="9">
        <v>0</v>
      </c>
      <c r="E14" s="9">
        <v>431</v>
      </c>
      <c r="F14" s="36">
        <v>5</v>
      </c>
      <c r="G14" s="36">
        <v>0</v>
      </c>
      <c r="H14" s="9">
        <v>213</v>
      </c>
      <c r="I14" s="49"/>
    </row>
    <row r="15" spans="1:9" ht="54.75" customHeight="1">
      <c r="A15" s="162" t="s">
        <v>350</v>
      </c>
      <c r="B15" s="9">
        <v>668</v>
      </c>
      <c r="C15" s="36">
        <v>89</v>
      </c>
      <c r="D15" s="9">
        <v>0</v>
      </c>
      <c r="E15" s="9">
        <v>448</v>
      </c>
      <c r="F15" s="36">
        <v>2</v>
      </c>
      <c r="G15" s="36">
        <v>0</v>
      </c>
      <c r="H15" s="9">
        <v>129</v>
      </c>
      <c r="I15" s="49"/>
    </row>
    <row r="16" spans="1:9" ht="12" customHeight="1" thickBot="1">
      <c r="A16" s="94"/>
      <c r="B16" s="10"/>
      <c r="C16" s="37"/>
      <c r="D16" s="37"/>
      <c r="E16" s="10"/>
      <c r="F16" s="10"/>
      <c r="G16" s="10"/>
      <c r="H16" s="10"/>
      <c r="I16" s="49"/>
    </row>
    <row r="17" spans="1:9" s="8" customFormat="1" ht="18" customHeight="1">
      <c r="A17" s="256" t="s">
        <v>281</v>
      </c>
      <c r="B17" s="51"/>
      <c r="C17" s="51"/>
      <c r="D17" s="51"/>
      <c r="E17" s="51"/>
      <c r="F17" s="51"/>
      <c r="G17" s="51"/>
      <c r="H17" s="52"/>
      <c r="I17" s="53"/>
    </row>
    <row r="18" spans="1:9" ht="15.75">
      <c r="A18" s="93"/>
      <c r="B18" s="49"/>
      <c r="C18" s="49"/>
      <c r="D18" s="49"/>
      <c r="E18" s="49"/>
      <c r="F18" s="49"/>
      <c r="G18" s="49"/>
      <c r="H18" s="50"/>
      <c r="I18" s="49"/>
    </row>
  </sheetData>
  <sheetProtection/>
  <mergeCells count="3">
    <mergeCell ref="G1:H1"/>
    <mergeCell ref="A3:H3"/>
    <mergeCell ref="A2:H2"/>
  </mergeCells>
  <printOptions horizontalCentered="1"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"/>
    </sheetView>
  </sheetViews>
  <sheetFormatPr defaultColWidth="8.50390625" defaultRowHeight="19.5" customHeight="1"/>
  <cols>
    <col min="1" max="1" width="10.125" style="91" customWidth="1"/>
    <col min="2" max="7" width="9.00390625" style="49" customWidth="1"/>
    <col min="8" max="8" width="9.00390625" style="50" customWidth="1"/>
    <col min="9" max="16384" width="8.50390625" style="49" customWidth="1"/>
  </cols>
  <sheetData>
    <row r="1" spans="1:18" s="91" customFormat="1" ht="16.5">
      <c r="A1" s="422">
        <f>'提要'!E1+19</f>
        <v>70</v>
      </c>
      <c r="B1" s="422"/>
      <c r="H1" s="99"/>
      <c r="J1" s="71"/>
      <c r="K1" s="71"/>
      <c r="L1" s="71"/>
      <c r="M1" s="71"/>
      <c r="N1" s="71"/>
      <c r="O1" s="71"/>
      <c r="P1" s="71"/>
      <c r="Q1" s="71"/>
      <c r="R1" s="71"/>
    </row>
    <row r="2" spans="1:18" s="28" customFormat="1" ht="21">
      <c r="A2" s="208" t="s">
        <v>198</v>
      </c>
      <c r="B2" s="209"/>
      <c r="C2" s="210"/>
      <c r="D2" s="208"/>
      <c r="E2" s="208"/>
      <c r="F2" s="208"/>
      <c r="G2" s="208"/>
      <c r="H2" s="209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28" customFormat="1" ht="19.5">
      <c r="A3" s="480" t="s">
        <v>223</v>
      </c>
      <c r="B3" s="484"/>
      <c r="C3" s="484"/>
      <c r="D3" s="484"/>
      <c r="E3" s="484"/>
      <c r="F3" s="484"/>
      <c r="G3" s="484"/>
      <c r="H3" s="484"/>
      <c r="J3" s="191"/>
      <c r="K3" s="191"/>
      <c r="L3" s="191"/>
      <c r="M3" s="191"/>
      <c r="N3" s="191"/>
      <c r="O3" s="191"/>
      <c r="P3" s="191"/>
      <c r="Q3" s="191"/>
      <c r="R3" s="191"/>
    </row>
    <row r="4" spans="1:18" s="28" customFormat="1" ht="17.25" thickBot="1">
      <c r="A4" s="213" t="s">
        <v>11</v>
      </c>
      <c r="B4" s="211"/>
      <c r="C4" s="204"/>
      <c r="D4" s="204"/>
      <c r="E4" s="204"/>
      <c r="F4" s="204"/>
      <c r="G4" s="204"/>
      <c r="H4" s="205" t="s">
        <v>58</v>
      </c>
      <c r="J4" s="191"/>
      <c r="K4" s="191"/>
      <c r="L4" s="191"/>
      <c r="M4" s="191"/>
      <c r="N4" s="191"/>
      <c r="O4" s="191"/>
      <c r="P4" s="191"/>
      <c r="Q4" s="191"/>
      <c r="R4" s="191"/>
    </row>
    <row r="5" spans="1:18" s="28" customFormat="1" ht="57" customHeight="1">
      <c r="A5" s="174" t="s">
        <v>60</v>
      </c>
      <c r="B5" s="487" t="s">
        <v>199</v>
      </c>
      <c r="C5" s="469" t="s">
        <v>200</v>
      </c>
      <c r="D5" s="489"/>
      <c r="E5" s="490" t="s">
        <v>201</v>
      </c>
      <c r="F5" s="491"/>
      <c r="G5" s="485" t="s">
        <v>202</v>
      </c>
      <c r="H5" s="482" t="s">
        <v>203</v>
      </c>
      <c r="J5" s="191"/>
      <c r="K5" s="191"/>
      <c r="L5" s="191"/>
      <c r="M5" s="191"/>
      <c r="N5" s="191"/>
      <c r="O5" s="191"/>
      <c r="P5" s="191"/>
      <c r="Q5" s="191"/>
      <c r="R5" s="191"/>
    </row>
    <row r="6" spans="1:18" s="48" customFormat="1" ht="66.75" customHeight="1" thickBot="1">
      <c r="A6" s="201" t="s">
        <v>61</v>
      </c>
      <c r="B6" s="488"/>
      <c r="C6" s="276" t="s">
        <v>204</v>
      </c>
      <c r="D6" s="276" t="s">
        <v>205</v>
      </c>
      <c r="E6" s="277" t="s">
        <v>206</v>
      </c>
      <c r="F6" s="276" t="s">
        <v>207</v>
      </c>
      <c r="G6" s="486"/>
      <c r="H6" s="483"/>
      <c r="J6" s="212"/>
      <c r="K6" s="212"/>
      <c r="L6" s="212"/>
      <c r="M6" s="212"/>
      <c r="N6" s="212"/>
      <c r="O6" s="212"/>
      <c r="P6" s="212"/>
      <c r="Q6" s="212"/>
      <c r="R6" s="212"/>
    </row>
    <row r="7" spans="1:8" ht="48.75" customHeight="1">
      <c r="A7" s="162" t="s">
        <v>99</v>
      </c>
      <c r="B7" s="9">
        <f>C7+G7+H7</f>
        <v>1900</v>
      </c>
      <c r="C7" s="9">
        <f>SUM(D7:F7)</f>
        <v>48</v>
      </c>
      <c r="D7" s="36">
        <v>30</v>
      </c>
      <c r="E7" s="36">
        <v>18</v>
      </c>
      <c r="F7" s="36">
        <v>0</v>
      </c>
      <c r="G7" s="36">
        <v>1415</v>
      </c>
      <c r="H7" s="36">
        <v>437</v>
      </c>
    </row>
    <row r="8" spans="1:8" ht="48.75" customHeight="1">
      <c r="A8" s="162" t="s">
        <v>113</v>
      </c>
      <c r="B8" s="9">
        <f>C8+G8+H8</f>
        <v>1997</v>
      </c>
      <c r="C8" s="9">
        <f>SUM(D8:F8)</f>
        <v>295</v>
      </c>
      <c r="D8" s="36">
        <v>181</v>
      </c>
      <c r="E8" s="36">
        <v>114</v>
      </c>
      <c r="F8" s="36">
        <v>0</v>
      </c>
      <c r="G8" s="36">
        <v>1109</v>
      </c>
      <c r="H8" s="36">
        <v>593</v>
      </c>
    </row>
    <row r="9" spans="1:8" ht="48.75" customHeight="1">
      <c r="A9" s="162" t="s">
        <v>118</v>
      </c>
      <c r="B9" s="9">
        <f>C9+G9+H9</f>
        <v>1963</v>
      </c>
      <c r="C9" s="9">
        <f>SUM(D9:F9)</f>
        <v>192</v>
      </c>
      <c r="D9" s="36">
        <v>63</v>
      </c>
      <c r="E9" s="36">
        <v>129</v>
      </c>
      <c r="F9" s="36">
        <v>0</v>
      </c>
      <c r="G9" s="36">
        <v>917</v>
      </c>
      <c r="H9" s="36">
        <v>854</v>
      </c>
    </row>
    <row r="10" spans="1:8" ht="48.75" customHeight="1">
      <c r="A10" s="162" t="s">
        <v>125</v>
      </c>
      <c r="B10" s="9">
        <f>C10+G10+H10</f>
        <v>1858</v>
      </c>
      <c r="C10" s="9">
        <f>SUM(D10:F10)</f>
        <v>161</v>
      </c>
      <c r="D10" s="36">
        <v>65</v>
      </c>
      <c r="E10" s="36">
        <v>96</v>
      </c>
      <c r="F10" s="36">
        <v>0</v>
      </c>
      <c r="G10" s="36">
        <v>1060</v>
      </c>
      <c r="H10" s="36">
        <v>637</v>
      </c>
    </row>
    <row r="11" spans="1:8" ht="48.75" customHeight="1">
      <c r="A11" s="162" t="s">
        <v>133</v>
      </c>
      <c r="B11" s="9">
        <v>1489</v>
      </c>
      <c r="C11" s="9">
        <v>149</v>
      </c>
      <c r="D11" s="36">
        <v>46</v>
      </c>
      <c r="E11" s="36">
        <v>103</v>
      </c>
      <c r="F11" s="36">
        <v>0</v>
      </c>
      <c r="G11" s="36">
        <v>868</v>
      </c>
      <c r="H11" s="36">
        <v>472</v>
      </c>
    </row>
    <row r="12" spans="1:8" ht="48.75" customHeight="1">
      <c r="A12" s="162" t="s">
        <v>242</v>
      </c>
      <c r="B12" s="9">
        <v>1456</v>
      </c>
      <c r="C12" s="9">
        <v>148</v>
      </c>
      <c r="D12" s="36">
        <v>40</v>
      </c>
      <c r="E12" s="36">
        <v>108</v>
      </c>
      <c r="F12" s="36">
        <v>0</v>
      </c>
      <c r="G12" s="36">
        <v>814</v>
      </c>
      <c r="H12" s="36">
        <v>346</v>
      </c>
    </row>
    <row r="13" spans="1:8" ht="48.75" customHeight="1">
      <c r="A13" s="162" t="s">
        <v>287</v>
      </c>
      <c r="B13" s="9">
        <v>1212</v>
      </c>
      <c r="C13" s="9">
        <v>36</v>
      </c>
      <c r="D13" s="36">
        <v>10</v>
      </c>
      <c r="E13" s="36">
        <v>26</v>
      </c>
      <c r="F13" s="36">
        <v>0</v>
      </c>
      <c r="G13" s="36">
        <v>985</v>
      </c>
      <c r="H13" s="36">
        <v>191</v>
      </c>
    </row>
    <row r="14" spans="1:8" ht="48.75" customHeight="1">
      <c r="A14" s="162" t="s">
        <v>326</v>
      </c>
      <c r="B14" s="9">
        <v>787</v>
      </c>
      <c r="C14" s="9">
        <v>21</v>
      </c>
      <c r="D14" s="36">
        <v>11</v>
      </c>
      <c r="E14" s="36">
        <v>10</v>
      </c>
      <c r="F14" s="36">
        <v>0</v>
      </c>
      <c r="G14" s="36">
        <v>728</v>
      </c>
      <c r="H14" s="36">
        <v>38</v>
      </c>
    </row>
    <row r="15" spans="1:8" ht="48.75" customHeight="1">
      <c r="A15" s="162" t="s">
        <v>332</v>
      </c>
      <c r="B15" s="9">
        <v>717</v>
      </c>
      <c r="C15" s="9">
        <v>0</v>
      </c>
      <c r="D15" s="36">
        <v>0</v>
      </c>
      <c r="E15" s="36">
        <v>0</v>
      </c>
      <c r="F15" s="36">
        <v>0</v>
      </c>
      <c r="G15" s="36">
        <v>680</v>
      </c>
      <c r="H15" s="36">
        <v>37</v>
      </c>
    </row>
    <row r="16" spans="1:8" ht="48.75" customHeight="1">
      <c r="A16" s="162" t="s">
        <v>350</v>
      </c>
      <c r="B16" s="9">
        <v>68</v>
      </c>
      <c r="C16" s="9">
        <v>0</v>
      </c>
      <c r="D16" s="36">
        <v>1</v>
      </c>
      <c r="E16" s="36">
        <v>0</v>
      </c>
      <c r="F16" s="36">
        <v>1</v>
      </c>
      <c r="G16" s="36">
        <v>0</v>
      </c>
      <c r="H16" s="36">
        <v>66</v>
      </c>
    </row>
    <row r="17" spans="1:8" ht="11.25" customHeight="1" thickBot="1">
      <c r="A17" s="92"/>
      <c r="B17" s="10"/>
      <c r="C17" s="10"/>
      <c r="D17" s="37"/>
      <c r="E17" s="37"/>
      <c r="F17" s="37"/>
      <c r="G17" s="37"/>
      <c r="H17" s="37"/>
    </row>
    <row r="18" spans="1:8" s="56" customFormat="1" ht="19.5" customHeight="1">
      <c r="A18" s="256" t="s">
        <v>281</v>
      </c>
      <c r="B18" s="54"/>
      <c r="C18" s="54"/>
      <c r="D18" s="54"/>
      <c r="E18" s="54"/>
      <c r="F18" s="54"/>
      <c r="G18" s="54"/>
      <c r="H18" s="55"/>
    </row>
    <row r="19" ht="19.5" customHeight="1">
      <c r="A19" s="93"/>
    </row>
  </sheetData>
  <sheetProtection/>
  <mergeCells count="7">
    <mergeCell ref="A1:B1"/>
    <mergeCell ref="H5:H6"/>
    <mergeCell ref="A3:H3"/>
    <mergeCell ref="G5:G6"/>
    <mergeCell ref="B5:B6"/>
    <mergeCell ref="C5:D5"/>
    <mergeCell ref="E5:F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9.00390625" defaultRowHeight="15.75"/>
  <cols>
    <col min="1" max="1" width="10.00390625" style="91" customWidth="1"/>
    <col min="2" max="2" width="8.625" style="49" customWidth="1"/>
    <col min="3" max="8" width="7.125" style="49" customWidth="1"/>
    <col min="9" max="9" width="7.125" style="50" customWidth="1"/>
  </cols>
  <sheetData>
    <row r="1" spans="2:9" s="71" customFormat="1" ht="16.5">
      <c r="B1" s="91"/>
      <c r="C1" s="91"/>
      <c r="D1" s="91"/>
      <c r="E1" s="91"/>
      <c r="F1" s="91"/>
      <c r="G1" s="91"/>
      <c r="H1" s="423">
        <f>'提要'!E1+20</f>
        <v>71</v>
      </c>
      <c r="I1" s="423"/>
    </row>
    <row r="2" spans="1:9" s="191" customFormat="1" ht="21">
      <c r="A2" s="219" t="s">
        <v>1</v>
      </c>
      <c r="B2" s="208"/>
      <c r="C2" s="209"/>
      <c r="D2" s="214"/>
      <c r="E2" s="208"/>
      <c r="F2" s="208"/>
      <c r="G2" s="208"/>
      <c r="H2" s="208"/>
      <c r="I2" s="215"/>
    </row>
    <row r="3" spans="1:9" s="191" customFormat="1" ht="22.5" customHeight="1">
      <c r="A3" s="480" t="s">
        <v>224</v>
      </c>
      <c r="B3" s="484"/>
      <c r="C3" s="484"/>
      <c r="D3" s="484"/>
      <c r="E3" s="484"/>
      <c r="F3" s="484"/>
      <c r="G3" s="484"/>
      <c r="H3" s="484"/>
      <c r="I3" s="484"/>
    </row>
    <row r="4" spans="1:9" s="191" customFormat="1" ht="15.75" customHeight="1" thickBot="1">
      <c r="A4" s="213" t="s">
        <v>63</v>
      </c>
      <c r="B4" s="204"/>
      <c r="C4" s="204"/>
      <c r="D4" s="204"/>
      <c r="E4" s="204"/>
      <c r="F4" s="204"/>
      <c r="G4" s="204"/>
      <c r="H4" s="204"/>
      <c r="I4" s="216"/>
    </row>
    <row r="5" spans="1:9" s="191" customFormat="1" ht="34.5" customHeight="1">
      <c r="A5" s="200" t="s">
        <v>59</v>
      </c>
      <c r="B5" s="492" t="s">
        <v>191</v>
      </c>
      <c r="C5" s="493"/>
      <c r="D5" s="493"/>
      <c r="E5" s="492" t="s">
        <v>192</v>
      </c>
      <c r="F5" s="493"/>
      <c r="G5" s="494"/>
      <c r="H5" s="495" t="s">
        <v>189</v>
      </c>
      <c r="I5" s="482" t="s">
        <v>190</v>
      </c>
    </row>
    <row r="6" spans="1:9" s="191" customFormat="1" ht="54" customHeight="1" thickBot="1">
      <c r="A6" s="202" t="s">
        <v>56</v>
      </c>
      <c r="B6" s="190" t="s">
        <v>193</v>
      </c>
      <c r="C6" s="274" t="s">
        <v>194</v>
      </c>
      <c r="D6" s="274" t="s">
        <v>195</v>
      </c>
      <c r="E6" s="190" t="s">
        <v>193</v>
      </c>
      <c r="F6" s="275" t="s">
        <v>196</v>
      </c>
      <c r="G6" s="275" t="s">
        <v>197</v>
      </c>
      <c r="H6" s="496"/>
      <c r="I6" s="497"/>
    </row>
    <row r="7" spans="1:9" ht="50.25" customHeight="1">
      <c r="A7" s="162" t="s">
        <v>99</v>
      </c>
      <c r="B7" s="9">
        <f>SUM(C7:D7)</f>
        <v>2010</v>
      </c>
      <c r="C7" s="9">
        <v>0</v>
      </c>
      <c r="D7" s="9">
        <v>2010</v>
      </c>
      <c r="E7" s="9">
        <f>SUM(F7:G7)</f>
        <v>0</v>
      </c>
      <c r="F7" s="36">
        <v>0</v>
      </c>
      <c r="G7" s="36">
        <v>0</v>
      </c>
      <c r="H7" s="36" t="s">
        <v>91</v>
      </c>
      <c r="I7" s="36" t="s">
        <v>91</v>
      </c>
    </row>
    <row r="8" spans="1:9" ht="50.25" customHeight="1">
      <c r="A8" s="162" t="s">
        <v>113</v>
      </c>
      <c r="B8" s="9">
        <f>SUM(C8:D8)</f>
        <v>4490</v>
      </c>
      <c r="C8" s="9">
        <v>0</v>
      </c>
      <c r="D8" s="9">
        <v>4490</v>
      </c>
      <c r="E8" s="9">
        <f>SUM(F8:G8)</f>
        <v>0</v>
      </c>
      <c r="F8" s="36">
        <v>0</v>
      </c>
      <c r="G8" s="36">
        <v>0</v>
      </c>
      <c r="H8" s="36" t="s">
        <v>91</v>
      </c>
      <c r="I8" s="36" t="s">
        <v>91</v>
      </c>
    </row>
    <row r="9" spans="1:9" ht="50.25" customHeight="1">
      <c r="A9" s="162" t="s">
        <v>118</v>
      </c>
      <c r="B9" s="9">
        <f>SUM(C9:D9)</f>
        <v>2350</v>
      </c>
      <c r="C9" s="9">
        <v>0</v>
      </c>
      <c r="D9" s="9">
        <v>2350</v>
      </c>
      <c r="E9" s="9">
        <f>SUM(F9:G9)</f>
        <v>0</v>
      </c>
      <c r="F9" s="36">
        <v>0</v>
      </c>
      <c r="G9" s="36">
        <v>0</v>
      </c>
      <c r="H9" s="36" t="s">
        <v>91</v>
      </c>
      <c r="I9" s="36" t="s">
        <v>91</v>
      </c>
    </row>
    <row r="10" spans="1:9" ht="50.25" customHeight="1">
      <c r="A10" s="162" t="s">
        <v>125</v>
      </c>
      <c r="B10" s="9">
        <f>SUM(C10:D10)</f>
        <v>4800</v>
      </c>
      <c r="C10" s="9">
        <v>0</v>
      </c>
      <c r="D10" s="9">
        <v>4800</v>
      </c>
      <c r="E10" s="9">
        <f>SUM(F10:G10)</f>
        <v>0</v>
      </c>
      <c r="F10" s="36">
        <v>0</v>
      </c>
      <c r="G10" s="36">
        <v>0</v>
      </c>
      <c r="H10" s="36" t="s">
        <v>91</v>
      </c>
      <c r="I10" s="36" t="s">
        <v>91</v>
      </c>
    </row>
    <row r="11" spans="1:9" ht="50.25" customHeight="1">
      <c r="A11" s="162" t="s">
        <v>134</v>
      </c>
      <c r="B11" s="9">
        <v>3800</v>
      </c>
      <c r="C11" s="9">
        <v>0</v>
      </c>
      <c r="D11" s="9">
        <v>3800</v>
      </c>
      <c r="E11" s="9">
        <f>SUM(F11:G11)</f>
        <v>0</v>
      </c>
      <c r="F11" s="36">
        <v>0</v>
      </c>
      <c r="G11" s="36">
        <v>0</v>
      </c>
      <c r="H11" s="36">
        <v>0</v>
      </c>
      <c r="I11" s="36">
        <v>58</v>
      </c>
    </row>
    <row r="12" spans="1:9" ht="50.25" customHeight="1">
      <c r="A12" s="162" t="s">
        <v>269</v>
      </c>
      <c r="B12" s="9">
        <v>3600</v>
      </c>
      <c r="C12" s="9">
        <v>0</v>
      </c>
      <c r="D12" s="9">
        <v>3600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50.25" customHeight="1">
      <c r="A13" s="162" t="s">
        <v>287</v>
      </c>
      <c r="B13" s="9">
        <v>3000</v>
      </c>
      <c r="C13" s="9">
        <v>0</v>
      </c>
      <c r="D13" s="9">
        <v>3000</v>
      </c>
      <c r="E13" s="9">
        <v>50</v>
      </c>
      <c r="F13" s="9">
        <v>0</v>
      </c>
      <c r="G13" s="9">
        <v>50</v>
      </c>
      <c r="H13" s="9">
        <v>150</v>
      </c>
      <c r="I13" s="9">
        <v>0</v>
      </c>
    </row>
    <row r="14" spans="1:9" ht="50.25" customHeight="1">
      <c r="A14" s="162" t="s">
        <v>326</v>
      </c>
      <c r="B14" s="9">
        <v>4520</v>
      </c>
      <c r="C14" s="9">
        <v>0</v>
      </c>
      <c r="D14" s="9">
        <v>4520</v>
      </c>
      <c r="E14" s="9">
        <v>0</v>
      </c>
      <c r="F14" s="9">
        <v>0</v>
      </c>
      <c r="G14" s="9">
        <v>0</v>
      </c>
      <c r="H14" s="9">
        <v>400</v>
      </c>
      <c r="I14" s="9">
        <v>0</v>
      </c>
    </row>
    <row r="15" spans="1:9" ht="50.25" customHeight="1">
      <c r="A15" s="162" t="s">
        <v>332</v>
      </c>
      <c r="B15" s="9">
        <v>3950</v>
      </c>
      <c r="C15" s="9">
        <v>0</v>
      </c>
      <c r="D15" s="9">
        <v>3950</v>
      </c>
      <c r="E15" s="9">
        <v>0</v>
      </c>
      <c r="F15" s="9">
        <v>0</v>
      </c>
      <c r="G15" s="9">
        <v>0</v>
      </c>
      <c r="H15" s="9">
        <v>470</v>
      </c>
      <c r="I15" s="9">
        <v>0</v>
      </c>
    </row>
    <row r="16" spans="1:9" ht="50.25" customHeight="1">
      <c r="A16" s="162" t="s">
        <v>350</v>
      </c>
      <c r="B16" s="9">
        <v>3490</v>
      </c>
      <c r="C16" s="9">
        <v>0</v>
      </c>
      <c r="D16" s="9">
        <v>2459</v>
      </c>
      <c r="E16" s="9">
        <v>0</v>
      </c>
      <c r="F16" s="9">
        <v>0</v>
      </c>
      <c r="G16" s="9">
        <v>41</v>
      </c>
      <c r="H16" s="9">
        <v>990</v>
      </c>
      <c r="I16" s="9">
        <v>0</v>
      </c>
    </row>
    <row r="17" spans="1:9" ht="18" customHeight="1" thickBot="1">
      <c r="A17" s="92"/>
      <c r="B17" s="10"/>
      <c r="C17" s="10"/>
      <c r="D17" s="10"/>
      <c r="E17" s="10"/>
      <c r="F17" s="10"/>
      <c r="G17" s="10"/>
      <c r="H17" s="10"/>
      <c r="I17" s="10"/>
    </row>
    <row r="18" spans="1:9" ht="19.5" customHeight="1">
      <c r="A18" s="256" t="s">
        <v>281</v>
      </c>
      <c r="B18" s="58"/>
      <c r="C18" s="58"/>
      <c r="D18" s="58"/>
      <c r="E18" s="57"/>
      <c r="F18" s="57"/>
      <c r="G18" s="57"/>
      <c r="H18" s="57"/>
      <c r="I18" s="57"/>
    </row>
    <row r="19" ht="19.5" customHeight="1"/>
  </sheetData>
  <sheetProtection/>
  <mergeCells count="6">
    <mergeCell ref="H1:I1"/>
    <mergeCell ref="B5:D5"/>
    <mergeCell ref="E5:G5"/>
    <mergeCell ref="A3:I3"/>
    <mergeCell ref="H5:H6"/>
    <mergeCell ref="I5:I6"/>
  </mergeCells>
  <printOptions horizontalCentered="1"/>
  <pageMargins left="0.7480314960629921" right="0.7480314960629921" top="0.7874015748031497" bottom="0" header="0.5118110236220472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" sqref="J17"/>
    </sheetView>
  </sheetViews>
  <sheetFormatPr defaultColWidth="9.00390625" defaultRowHeight="15.75"/>
  <cols>
    <col min="1" max="1" width="15.375" style="91" customWidth="1"/>
    <col min="2" max="2" width="8.50390625" style="91" customWidth="1"/>
    <col min="3" max="7" width="10.00390625" style="49" customWidth="1"/>
    <col min="8" max="8" width="6.75390625" style="50" customWidth="1"/>
  </cols>
  <sheetData>
    <row r="1" spans="1:8" s="71" customFormat="1" ht="16.5">
      <c r="A1" s="247">
        <f>'提要'!E1+21</f>
        <v>72</v>
      </c>
      <c r="B1" s="247"/>
      <c r="C1" s="249"/>
      <c r="D1" s="91"/>
      <c r="E1" s="91"/>
      <c r="F1" s="91"/>
      <c r="G1" s="91"/>
      <c r="H1" s="250"/>
    </row>
    <row r="2" spans="1:8" s="71" customFormat="1" ht="24" customHeight="1">
      <c r="A2" s="501" t="s">
        <v>208</v>
      </c>
      <c r="B2" s="501"/>
      <c r="C2" s="502"/>
      <c r="D2" s="502"/>
      <c r="E2" s="502"/>
      <c r="F2" s="502"/>
      <c r="G2" s="502"/>
      <c r="H2" s="502"/>
    </row>
    <row r="3" spans="1:8" s="71" customFormat="1" ht="24" customHeight="1">
      <c r="A3" s="505" t="s">
        <v>225</v>
      </c>
      <c r="B3" s="505"/>
      <c r="C3" s="506"/>
      <c r="D3" s="506"/>
      <c r="E3" s="506"/>
      <c r="F3" s="506"/>
      <c r="G3" s="506"/>
      <c r="H3" s="506"/>
    </row>
    <row r="4" spans="1:8" s="71" customFormat="1" ht="7.5" customHeight="1" thickBot="1">
      <c r="A4" s="251"/>
      <c r="B4" s="251"/>
      <c r="C4" s="49"/>
      <c r="D4" s="49"/>
      <c r="E4" s="49"/>
      <c r="F4" s="49"/>
      <c r="G4" s="49"/>
      <c r="H4" s="257"/>
    </row>
    <row r="5" spans="1:8" s="71" customFormat="1" ht="41.25" customHeight="1">
      <c r="A5" s="503" t="s">
        <v>209</v>
      </c>
      <c r="B5" s="498" t="s">
        <v>210</v>
      </c>
      <c r="C5" s="492" t="s">
        <v>0</v>
      </c>
      <c r="D5" s="500"/>
      <c r="E5" s="492" t="s">
        <v>211</v>
      </c>
      <c r="F5" s="500"/>
      <c r="G5" s="500"/>
      <c r="H5" s="500"/>
    </row>
    <row r="6" spans="1:8" s="71" customFormat="1" ht="41.25" customHeight="1" thickBot="1">
      <c r="A6" s="504"/>
      <c r="B6" s="499"/>
      <c r="C6" s="280" t="s">
        <v>212</v>
      </c>
      <c r="D6" s="282" t="s">
        <v>213</v>
      </c>
      <c r="E6" s="280" t="s">
        <v>214</v>
      </c>
      <c r="F6" s="281" t="s">
        <v>215</v>
      </c>
      <c r="G6" s="281" t="s">
        <v>216</v>
      </c>
      <c r="H6" s="282" t="s">
        <v>217</v>
      </c>
    </row>
    <row r="7" spans="1:8" ht="46.5" customHeight="1">
      <c r="A7" s="252" t="s">
        <v>93</v>
      </c>
      <c r="B7" s="283">
        <v>4</v>
      </c>
      <c r="C7" s="254">
        <v>2.049</v>
      </c>
      <c r="D7" s="258">
        <v>0</v>
      </c>
      <c r="E7" s="9">
        <v>4626</v>
      </c>
      <c r="F7" s="258">
        <v>0</v>
      </c>
      <c r="G7" s="9">
        <v>4626</v>
      </c>
      <c r="H7" s="11">
        <v>0</v>
      </c>
    </row>
    <row r="8" spans="1:8" ht="46.5" customHeight="1">
      <c r="A8" s="252" t="s">
        <v>100</v>
      </c>
      <c r="B8" s="284">
        <v>4</v>
      </c>
      <c r="C8" s="254">
        <v>2224.5</v>
      </c>
      <c r="D8" s="258">
        <v>0</v>
      </c>
      <c r="E8" s="9">
        <v>9379</v>
      </c>
      <c r="F8" s="9">
        <v>2458</v>
      </c>
      <c r="G8" s="9">
        <v>6921</v>
      </c>
      <c r="H8" s="11">
        <v>0</v>
      </c>
    </row>
    <row r="9" spans="1:8" ht="46.5" customHeight="1">
      <c r="A9" s="252" t="s">
        <v>110</v>
      </c>
      <c r="B9" s="284">
        <v>2</v>
      </c>
      <c r="C9" s="254">
        <v>0.336</v>
      </c>
      <c r="D9" s="258">
        <v>0</v>
      </c>
      <c r="E9" s="9">
        <v>2563</v>
      </c>
      <c r="F9" s="258">
        <v>0</v>
      </c>
      <c r="G9" s="9">
        <v>2563</v>
      </c>
      <c r="H9" s="11">
        <v>0</v>
      </c>
    </row>
    <row r="10" spans="1:8" ht="46.5" customHeight="1">
      <c r="A10" s="252" t="s">
        <v>119</v>
      </c>
      <c r="B10" s="254">
        <v>0</v>
      </c>
      <c r="C10" s="254">
        <v>0</v>
      </c>
      <c r="D10" s="258">
        <v>0</v>
      </c>
      <c r="E10" s="258">
        <v>0</v>
      </c>
      <c r="F10" s="258">
        <v>0</v>
      </c>
      <c r="G10" s="258">
        <v>0</v>
      </c>
      <c r="H10" s="11">
        <v>0</v>
      </c>
    </row>
    <row r="11" spans="1:8" ht="46.5" customHeight="1">
      <c r="A11" s="252" t="s">
        <v>126</v>
      </c>
      <c r="B11" s="254">
        <v>0</v>
      </c>
      <c r="C11" s="254">
        <v>0</v>
      </c>
      <c r="D11" s="258">
        <v>0</v>
      </c>
      <c r="E11" s="258">
        <v>0</v>
      </c>
      <c r="F11" s="258">
        <v>0</v>
      </c>
      <c r="G11" s="258">
        <v>0</v>
      </c>
      <c r="H11" s="11">
        <v>0</v>
      </c>
    </row>
    <row r="12" spans="1:8" ht="46.5" customHeight="1">
      <c r="A12" s="252" t="s">
        <v>270</v>
      </c>
      <c r="B12" s="283">
        <v>2</v>
      </c>
      <c r="C12" s="254">
        <v>1.165</v>
      </c>
      <c r="D12" s="258">
        <v>0</v>
      </c>
      <c r="E12" s="9">
        <v>3304</v>
      </c>
      <c r="F12" s="9">
        <v>3304</v>
      </c>
      <c r="G12" s="258">
        <v>0</v>
      </c>
      <c r="H12" s="11">
        <v>0</v>
      </c>
    </row>
    <row r="13" spans="1:8" ht="46.5" customHeight="1">
      <c r="A13" s="252" t="s">
        <v>242</v>
      </c>
      <c r="B13" s="283">
        <v>1</v>
      </c>
      <c r="C13" s="254">
        <v>1.256</v>
      </c>
      <c r="D13" s="258">
        <v>0</v>
      </c>
      <c r="E13" s="9">
        <v>3200</v>
      </c>
      <c r="F13" s="9">
        <v>3200</v>
      </c>
      <c r="G13" s="258">
        <v>0</v>
      </c>
      <c r="H13" s="11">
        <v>0</v>
      </c>
    </row>
    <row r="14" spans="1:8" ht="46.5" customHeight="1">
      <c r="A14" s="252" t="s">
        <v>287</v>
      </c>
      <c r="B14" s="254">
        <v>0</v>
      </c>
      <c r="C14" s="254">
        <v>0</v>
      </c>
      <c r="D14" s="258">
        <v>0</v>
      </c>
      <c r="E14" s="258">
        <v>0</v>
      </c>
      <c r="F14" s="258">
        <v>0</v>
      </c>
      <c r="G14" s="258">
        <v>0</v>
      </c>
      <c r="H14" s="11">
        <v>0</v>
      </c>
    </row>
    <row r="15" spans="1:8" ht="46.5" customHeight="1">
      <c r="A15" s="252" t="s">
        <v>326</v>
      </c>
      <c r="B15" s="283">
        <v>3</v>
      </c>
      <c r="C15" s="254">
        <v>2.675</v>
      </c>
      <c r="D15" s="258">
        <v>0</v>
      </c>
      <c r="E15" s="9">
        <v>9229</v>
      </c>
      <c r="F15" s="9">
        <v>9229</v>
      </c>
      <c r="G15" s="258">
        <v>0</v>
      </c>
      <c r="H15" s="11">
        <v>0</v>
      </c>
    </row>
    <row r="16" spans="1:8" ht="46.5" customHeight="1">
      <c r="A16" s="252" t="s">
        <v>332</v>
      </c>
      <c r="B16" s="254">
        <v>0</v>
      </c>
      <c r="C16" s="254">
        <v>0</v>
      </c>
      <c r="D16" s="258">
        <v>0</v>
      </c>
      <c r="E16" s="258">
        <v>0</v>
      </c>
      <c r="F16" s="258">
        <v>0</v>
      </c>
      <c r="G16" s="258">
        <v>0</v>
      </c>
      <c r="H16" s="11">
        <v>0</v>
      </c>
    </row>
    <row r="17" spans="1:8" ht="46.5" customHeight="1">
      <c r="A17" s="252" t="s">
        <v>350</v>
      </c>
      <c r="B17" s="254">
        <v>0</v>
      </c>
      <c r="C17" s="254">
        <v>0</v>
      </c>
      <c r="D17" s="258">
        <v>0</v>
      </c>
      <c r="E17" s="258">
        <v>0</v>
      </c>
      <c r="F17" s="258">
        <v>0</v>
      </c>
      <c r="G17" s="258">
        <v>0</v>
      </c>
      <c r="H17" s="11">
        <v>0</v>
      </c>
    </row>
    <row r="18" spans="1:8" ht="46.5" customHeight="1">
      <c r="A18" s="253"/>
      <c r="B18" s="278"/>
      <c r="C18" s="9"/>
      <c r="D18" s="9"/>
      <c r="E18" s="9"/>
      <c r="F18" s="9"/>
      <c r="G18" s="9"/>
      <c r="H18" s="9"/>
    </row>
    <row r="19" spans="1:8" ht="46.5" customHeight="1">
      <c r="A19" s="253"/>
      <c r="B19" s="278"/>
      <c r="C19" s="9"/>
      <c r="D19" s="9"/>
      <c r="E19" s="9"/>
      <c r="F19" s="9"/>
      <c r="G19" s="9"/>
      <c r="H19" s="9"/>
    </row>
    <row r="20" spans="1:8" ht="6" customHeight="1" thickBot="1">
      <c r="A20" s="255"/>
      <c r="B20" s="279"/>
      <c r="C20" s="10"/>
      <c r="D20" s="10"/>
      <c r="E20" s="10"/>
      <c r="F20" s="10"/>
      <c r="G20" s="10"/>
      <c r="H20" s="10"/>
    </row>
    <row r="21" spans="1:8" ht="19.5" customHeight="1">
      <c r="A21" s="256" t="s">
        <v>282</v>
      </c>
      <c r="B21" s="256"/>
      <c r="C21" s="58"/>
      <c r="D21" s="58"/>
      <c r="E21" s="58"/>
      <c r="F21" s="58"/>
      <c r="G21" s="57"/>
      <c r="H21" s="57"/>
    </row>
    <row r="22" ht="19.5" customHeight="1"/>
    <row r="23" spans="1:2" ht="15.75">
      <c r="A23" s="93"/>
      <c r="B23" s="93"/>
    </row>
  </sheetData>
  <sheetProtection/>
  <mergeCells count="6">
    <mergeCell ref="B5:B6"/>
    <mergeCell ref="C5:D5"/>
    <mergeCell ref="E5:H5"/>
    <mergeCell ref="A2:H2"/>
    <mergeCell ref="A5:A6"/>
    <mergeCell ref="A3:H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O9" sqref="O9"/>
    </sheetView>
  </sheetViews>
  <sheetFormatPr defaultColWidth="10.875" defaultRowHeight="19.5" customHeight="1"/>
  <cols>
    <col min="1" max="1" width="11.00390625" style="84" customWidth="1"/>
    <col min="2" max="10" width="7.75390625" style="2" customWidth="1"/>
    <col min="11" max="16384" width="10.875" style="2" customWidth="1"/>
  </cols>
  <sheetData>
    <row r="1" spans="1:9" s="84" customFormat="1" ht="12">
      <c r="A1" s="357">
        <f>'提要'!E1+3</f>
        <v>54</v>
      </c>
      <c r="B1" s="357"/>
      <c r="C1" s="135"/>
      <c r="D1" s="2"/>
      <c r="E1" s="2"/>
      <c r="F1" s="2"/>
      <c r="G1" s="2"/>
      <c r="H1" s="2"/>
      <c r="I1" s="136"/>
    </row>
    <row r="2" spans="1:9" s="84" customFormat="1" ht="24" customHeight="1">
      <c r="A2" s="134" t="s">
        <v>155</v>
      </c>
      <c r="B2" s="137"/>
      <c r="C2" s="137"/>
      <c r="D2" s="137"/>
      <c r="E2" s="137"/>
      <c r="F2" s="137"/>
      <c r="G2" s="137"/>
      <c r="H2" s="137"/>
      <c r="I2" s="137"/>
    </row>
    <row r="3" spans="1:9" s="84" customFormat="1" ht="24" customHeight="1">
      <c r="A3" s="246" t="s">
        <v>156</v>
      </c>
      <c r="B3" s="137"/>
      <c r="C3" s="137"/>
      <c r="D3" s="137"/>
      <c r="E3" s="137"/>
      <c r="F3" s="137"/>
      <c r="G3" s="137"/>
      <c r="H3" s="137"/>
      <c r="I3" s="137"/>
    </row>
    <row r="4" spans="1:9" s="84" customFormat="1" ht="15.75" customHeight="1" thickBot="1">
      <c r="A4" s="133" t="s">
        <v>27</v>
      </c>
      <c r="B4" s="2"/>
      <c r="C4" s="2"/>
      <c r="D4" s="2"/>
      <c r="E4" s="2"/>
      <c r="F4" s="2"/>
      <c r="G4" s="2"/>
      <c r="H4" s="2"/>
      <c r="I4" s="131" t="s">
        <v>28</v>
      </c>
    </row>
    <row r="5" spans="1:10" s="84" customFormat="1" ht="15.75">
      <c r="A5" s="358" t="s">
        <v>261</v>
      </c>
      <c r="B5" s="364" t="s">
        <v>254</v>
      </c>
      <c r="C5" s="361" t="s">
        <v>255</v>
      </c>
      <c r="D5" s="362"/>
      <c r="E5" s="314"/>
      <c r="F5" s="362" t="s">
        <v>256</v>
      </c>
      <c r="G5" s="370"/>
      <c r="H5" s="371"/>
      <c r="I5" s="396" t="s">
        <v>257</v>
      </c>
      <c r="J5" s="397"/>
    </row>
    <row r="6" spans="1:10" s="84" customFormat="1" ht="15.75">
      <c r="A6" s="359"/>
      <c r="B6" s="365"/>
      <c r="C6" s="367" t="s">
        <v>258</v>
      </c>
      <c r="D6" s="372" t="s">
        <v>259</v>
      </c>
      <c r="E6" s="373"/>
      <c r="F6" s="377" t="s">
        <v>260</v>
      </c>
      <c r="G6" s="378"/>
      <c r="H6" s="379"/>
      <c r="I6" s="386"/>
      <c r="J6" s="398"/>
    </row>
    <row r="7" spans="1:10" s="84" customFormat="1" ht="45.75" customHeight="1" thickBot="1">
      <c r="A7" s="360"/>
      <c r="B7" s="366"/>
      <c r="C7" s="366"/>
      <c r="D7" s="374"/>
      <c r="E7" s="375"/>
      <c r="F7" s="312" t="s">
        <v>262</v>
      </c>
      <c r="G7" s="380" t="s">
        <v>263</v>
      </c>
      <c r="H7" s="381"/>
      <c r="I7" s="387"/>
      <c r="J7" s="375"/>
    </row>
    <row r="8" spans="1:10" ht="42" customHeight="1">
      <c r="A8" s="162" t="s">
        <v>95</v>
      </c>
      <c r="B8" s="11">
        <f>C8+I8</f>
        <v>4907.88</v>
      </c>
      <c r="C8" s="11">
        <f>SUM(D8:G8)</f>
        <v>637.36</v>
      </c>
      <c r="D8" s="363">
        <v>637.36</v>
      </c>
      <c r="E8" s="363"/>
      <c r="F8" s="11">
        <v>0</v>
      </c>
      <c r="G8" s="368" t="s">
        <v>264</v>
      </c>
      <c r="H8" s="369"/>
      <c r="I8" s="363">
        <v>4270.52</v>
      </c>
      <c r="J8" s="363"/>
    </row>
    <row r="9" spans="1:10" ht="42" customHeight="1">
      <c r="A9" s="162" t="s">
        <v>109</v>
      </c>
      <c r="B9" s="11">
        <f>C9+I9</f>
        <v>4907.879999999999</v>
      </c>
      <c r="C9" s="11">
        <f>SUM(D9:G9)</f>
        <v>620.4</v>
      </c>
      <c r="D9" s="363">
        <v>620.4</v>
      </c>
      <c r="E9" s="363"/>
      <c r="F9" s="11">
        <v>0</v>
      </c>
      <c r="G9" s="368" t="s">
        <v>264</v>
      </c>
      <c r="H9" s="369"/>
      <c r="I9" s="363">
        <v>4287.48</v>
      </c>
      <c r="J9" s="363"/>
    </row>
    <row r="10" spans="1:10" ht="42" customHeight="1">
      <c r="A10" s="162" t="s">
        <v>115</v>
      </c>
      <c r="B10" s="11">
        <f>C10+I10</f>
        <v>4907.88</v>
      </c>
      <c r="C10" s="11">
        <f>SUM(D10:G10)</f>
        <v>63.04</v>
      </c>
      <c r="D10" s="363">
        <v>63.04</v>
      </c>
      <c r="E10" s="363"/>
      <c r="F10" s="11">
        <v>0</v>
      </c>
      <c r="G10" s="368" t="s">
        <v>264</v>
      </c>
      <c r="H10" s="369"/>
      <c r="I10" s="363">
        <v>4844.84</v>
      </c>
      <c r="J10" s="363"/>
    </row>
    <row r="11" spans="1:10" ht="42" customHeight="1">
      <c r="A11" s="162" t="s">
        <v>121</v>
      </c>
      <c r="B11" s="11">
        <f>C11+I11</f>
        <v>4907.88</v>
      </c>
      <c r="C11" s="11">
        <f>SUM(D11:G11)</f>
        <v>81.71</v>
      </c>
      <c r="D11" s="363">
        <v>81.71</v>
      </c>
      <c r="E11" s="363"/>
      <c r="F11" s="11">
        <v>0</v>
      </c>
      <c r="G11" s="368" t="s">
        <v>264</v>
      </c>
      <c r="H11" s="369"/>
      <c r="I11" s="363">
        <v>4826.17</v>
      </c>
      <c r="J11" s="363"/>
    </row>
    <row r="12" spans="1:10" ht="42" customHeight="1" thickBot="1">
      <c r="A12" s="162" t="s">
        <v>129</v>
      </c>
      <c r="B12" s="11">
        <v>4901.78</v>
      </c>
      <c r="C12" s="11">
        <v>131.59</v>
      </c>
      <c r="D12" s="363">
        <v>131.59</v>
      </c>
      <c r="E12" s="363"/>
      <c r="F12" s="11" t="s">
        <v>135</v>
      </c>
      <c r="G12" s="368" t="s">
        <v>264</v>
      </c>
      <c r="H12" s="369"/>
      <c r="I12" s="363">
        <v>4770.19</v>
      </c>
      <c r="J12" s="363"/>
    </row>
    <row r="13" spans="1:10" ht="15.75" customHeight="1">
      <c r="A13" s="358" t="s">
        <v>261</v>
      </c>
      <c r="B13" s="364" t="s">
        <v>245</v>
      </c>
      <c r="C13" s="394" t="s">
        <v>246</v>
      </c>
      <c r="D13" s="395"/>
      <c r="E13" s="395"/>
      <c r="F13" s="376" t="s">
        <v>243</v>
      </c>
      <c r="G13" s="376"/>
      <c r="H13" s="310"/>
      <c r="I13" s="382" t="s">
        <v>266</v>
      </c>
      <c r="J13" s="385" t="s">
        <v>247</v>
      </c>
    </row>
    <row r="14" spans="1:10" ht="15.75" customHeight="1">
      <c r="A14" s="359"/>
      <c r="B14" s="365"/>
      <c r="C14" s="367" t="s">
        <v>248</v>
      </c>
      <c r="D14" s="388" t="s">
        <v>249</v>
      </c>
      <c r="E14" s="389"/>
      <c r="F14" s="390" t="s">
        <v>244</v>
      </c>
      <c r="G14" s="391"/>
      <c r="H14" s="392" t="s">
        <v>265</v>
      </c>
      <c r="I14" s="383"/>
      <c r="J14" s="386"/>
    </row>
    <row r="15" spans="1:10" ht="66" customHeight="1" thickBot="1">
      <c r="A15" s="360"/>
      <c r="B15" s="366"/>
      <c r="C15" s="366"/>
      <c r="D15" s="311" t="s">
        <v>250</v>
      </c>
      <c r="E15" s="312" t="s">
        <v>251</v>
      </c>
      <c r="F15" s="313" t="s">
        <v>252</v>
      </c>
      <c r="G15" s="313" t="s">
        <v>253</v>
      </c>
      <c r="H15" s="393"/>
      <c r="I15" s="384"/>
      <c r="J15" s="387"/>
    </row>
    <row r="16" spans="1:10" ht="42" customHeight="1" hidden="1">
      <c r="A16" s="162" t="s">
        <v>240</v>
      </c>
      <c r="B16" s="11">
        <v>4897.99</v>
      </c>
      <c r="C16" s="11">
        <v>4444.87</v>
      </c>
      <c r="D16" s="11">
        <v>3201.55</v>
      </c>
      <c r="E16" s="11">
        <v>80.1</v>
      </c>
      <c r="F16" s="11">
        <v>6.01</v>
      </c>
      <c r="G16" s="11">
        <v>3115.44</v>
      </c>
      <c r="H16" s="11">
        <v>1243.32</v>
      </c>
      <c r="I16" s="11">
        <v>453.12</v>
      </c>
      <c r="J16" s="11">
        <v>90.75</v>
      </c>
    </row>
    <row r="17" spans="1:10" ht="42" customHeight="1" hidden="1">
      <c r="A17" s="162" t="s">
        <v>283</v>
      </c>
      <c r="B17" s="11">
        <v>4884.93</v>
      </c>
      <c r="C17" s="11">
        <v>4433.96</v>
      </c>
      <c r="D17" s="11">
        <v>3105.24</v>
      </c>
      <c r="E17" s="11">
        <v>76.67</v>
      </c>
      <c r="F17" s="11">
        <v>16.75</v>
      </c>
      <c r="G17" s="11">
        <v>3011.82</v>
      </c>
      <c r="H17" s="11">
        <v>1328.72</v>
      </c>
      <c r="I17" s="11">
        <v>450.97</v>
      </c>
      <c r="J17" s="11">
        <v>90.76813792623435</v>
      </c>
    </row>
    <row r="18" spans="1:10" ht="42" customHeight="1" hidden="1">
      <c r="A18" s="162" t="s">
        <v>289</v>
      </c>
      <c r="B18" s="11">
        <v>4854.18</v>
      </c>
      <c r="C18" s="11">
        <v>4464.25</v>
      </c>
      <c r="D18" s="11">
        <v>3004.87</v>
      </c>
      <c r="E18" s="11">
        <v>110.57</v>
      </c>
      <c r="F18" s="11">
        <v>36.27</v>
      </c>
      <c r="G18" s="11">
        <v>2858.03</v>
      </c>
      <c r="H18" s="11">
        <v>1459.38</v>
      </c>
      <c r="I18" s="11">
        <v>389.93</v>
      </c>
      <c r="J18" s="11">
        <v>91.96712936067472</v>
      </c>
    </row>
    <row r="19" spans="1:10" ht="42" customHeight="1" hidden="1">
      <c r="A19" s="162" t="s">
        <v>328</v>
      </c>
      <c r="B19" s="11">
        <v>4850.68</v>
      </c>
      <c r="C19" s="11">
        <v>4488.86</v>
      </c>
      <c r="D19" s="11">
        <v>3057.39</v>
      </c>
      <c r="E19" s="11">
        <v>105.58</v>
      </c>
      <c r="F19" s="11">
        <v>43.42</v>
      </c>
      <c r="G19" s="11">
        <v>2908.39</v>
      </c>
      <c r="H19" s="11">
        <v>1431.47</v>
      </c>
      <c r="I19" s="11">
        <v>361.82</v>
      </c>
      <c r="J19" s="11">
        <v>92.54</v>
      </c>
    </row>
    <row r="20" spans="1:10" ht="42" customHeight="1">
      <c r="A20" s="162" t="s">
        <v>240</v>
      </c>
      <c r="B20" s="11">
        <v>4897.99</v>
      </c>
      <c r="C20" s="11">
        <v>4444.87</v>
      </c>
      <c r="D20" s="11">
        <v>3201.55</v>
      </c>
      <c r="E20" s="11">
        <v>80.1</v>
      </c>
      <c r="F20" s="11">
        <v>6.01</v>
      </c>
      <c r="G20" s="11">
        <v>3115.44</v>
      </c>
      <c r="H20" s="11">
        <v>1243.32</v>
      </c>
      <c r="I20" s="11">
        <v>453.12</v>
      </c>
      <c r="J20" s="11">
        <v>90.75</v>
      </c>
    </row>
    <row r="21" spans="1:10" ht="42" customHeight="1">
      <c r="A21" s="162" t="s">
        <v>283</v>
      </c>
      <c r="B21" s="11">
        <v>4884.93</v>
      </c>
      <c r="C21" s="11">
        <v>4433.96</v>
      </c>
      <c r="D21" s="11">
        <v>3105.24</v>
      </c>
      <c r="E21" s="11">
        <v>76.67</v>
      </c>
      <c r="F21" s="11">
        <v>16.75</v>
      </c>
      <c r="G21" s="11">
        <v>3011.82</v>
      </c>
      <c r="H21" s="11">
        <v>1328.72</v>
      </c>
      <c r="I21" s="11">
        <v>450.97</v>
      </c>
      <c r="J21" s="11">
        <v>90.76813792623435</v>
      </c>
    </row>
    <row r="22" spans="1:10" ht="42" customHeight="1">
      <c r="A22" s="162" t="s">
        <v>289</v>
      </c>
      <c r="B22" s="11">
        <v>4854.18</v>
      </c>
      <c r="C22" s="11">
        <v>4464.25</v>
      </c>
      <c r="D22" s="11">
        <v>3004.87</v>
      </c>
      <c r="E22" s="11">
        <v>110.57</v>
      </c>
      <c r="F22" s="11">
        <v>36.27</v>
      </c>
      <c r="G22" s="11">
        <v>2858.03</v>
      </c>
      <c r="H22" s="11">
        <v>1459.38</v>
      </c>
      <c r="I22" s="11">
        <v>389.93</v>
      </c>
      <c r="J22" s="11">
        <v>91.96712936067472</v>
      </c>
    </row>
    <row r="23" spans="1:10" ht="42" customHeight="1">
      <c r="A23" s="162" t="s">
        <v>328</v>
      </c>
      <c r="B23" s="11">
        <v>4850.68</v>
      </c>
      <c r="C23" s="11">
        <v>4488.86</v>
      </c>
      <c r="D23" s="11">
        <v>3057.39</v>
      </c>
      <c r="E23" s="11">
        <v>105.58</v>
      </c>
      <c r="F23" s="11">
        <v>43.42</v>
      </c>
      <c r="G23" s="11">
        <v>2908.39</v>
      </c>
      <c r="H23" s="11">
        <v>1431.47</v>
      </c>
      <c r="I23" s="11">
        <v>361.82</v>
      </c>
      <c r="J23" s="11">
        <v>92.54</v>
      </c>
    </row>
    <row r="24" spans="1:10" s="3" customFormat="1" ht="42" customHeight="1">
      <c r="A24" s="162" t="s">
        <v>346</v>
      </c>
      <c r="B24" s="11">
        <v>4849.28</v>
      </c>
      <c r="C24" s="11">
        <v>4849.28</v>
      </c>
      <c r="D24" s="11">
        <v>3429.26</v>
      </c>
      <c r="E24" s="11">
        <v>113.16</v>
      </c>
      <c r="F24" s="11">
        <v>39.6</v>
      </c>
      <c r="G24" s="11">
        <v>3276.5</v>
      </c>
      <c r="H24" s="11">
        <v>1420.02</v>
      </c>
      <c r="I24" s="11">
        <v>0</v>
      </c>
      <c r="J24" s="11">
        <v>100</v>
      </c>
    </row>
    <row r="25" spans="1:10" s="3" customFormat="1" ht="19.5" customHeight="1">
      <c r="A25" s="16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9.5" customHeight="1" thickBot="1">
      <c r="A26" s="171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9.5" customHeight="1">
      <c r="A27" s="222" t="s">
        <v>275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9.5" customHeight="1">
      <c r="A28" s="85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85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35">
    <mergeCell ref="I11:J11"/>
    <mergeCell ref="I5:J7"/>
    <mergeCell ref="G12:H12"/>
    <mergeCell ref="I8:J8"/>
    <mergeCell ref="D12:E12"/>
    <mergeCell ref="I9:J9"/>
    <mergeCell ref="I10:J10"/>
    <mergeCell ref="G8:H8"/>
    <mergeCell ref="G9:H9"/>
    <mergeCell ref="I12:J12"/>
    <mergeCell ref="I13:I15"/>
    <mergeCell ref="J13:J15"/>
    <mergeCell ref="C14:C15"/>
    <mergeCell ref="D14:E14"/>
    <mergeCell ref="F14:G14"/>
    <mergeCell ref="H14:H15"/>
    <mergeCell ref="C13:E13"/>
    <mergeCell ref="A1:B1"/>
    <mergeCell ref="C6:C7"/>
    <mergeCell ref="G10:H10"/>
    <mergeCell ref="F5:H5"/>
    <mergeCell ref="D6:E7"/>
    <mergeCell ref="F13:G13"/>
    <mergeCell ref="F6:H6"/>
    <mergeCell ref="G7:H7"/>
    <mergeCell ref="G11:H11"/>
    <mergeCell ref="B13:B15"/>
    <mergeCell ref="A13:A15"/>
    <mergeCell ref="C5:D5"/>
    <mergeCell ref="D8:E8"/>
    <mergeCell ref="D9:E9"/>
    <mergeCell ref="B5:B7"/>
    <mergeCell ref="A5:A7"/>
    <mergeCell ref="D10:E10"/>
    <mergeCell ref="D11:E11"/>
  </mergeCells>
  <printOptions horizontalCentered="1"/>
  <pageMargins left="0.7874015748031497" right="0.7874015748031497" top="0.7874015748031497" bottom="0" header="0.5118110236220472" footer="0"/>
  <pageSetup horizontalDpi="360" verticalDpi="36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3">
      <selection activeCell="N8" sqref="N8"/>
    </sheetView>
  </sheetViews>
  <sheetFormatPr defaultColWidth="9.00390625" defaultRowHeight="15.75"/>
  <cols>
    <col min="1" max="1" width="9.625" style="75" customWidth="1"/>
    <col min="2" max="2" width="6.00390625" style="0" bestFit="1" customWidth="1"/>
    <col min="3" max="11" width="6.00390625" style="0" customWidth="1"/>
    <col min="12" max="12" width="6.75390625" style="0" customWidth="1"/>
  </cols>
  <sheetData>
    <row r="1" spans="1:17" s="71" customFormat="1" ht="16.5">
      <c r="A1" s="132"/>
      <c r="B1" s="132"/>
      <c r="C1" s="132"/>
      <c r="D1" s="148"/>
      <c r="E1" s="148"/>
      <c r="F1" s="148"/>
      <c r="G1" s="148"/>
      <c r="H1" s="148"/>
      <c r="I1" s="148"/>
      <c r="J1" s="399">
        <f>'提要'!E1+4</f>
        <v>55</v>
      </c>
      <c r="K1" s="399"/>
      <c r="L1" s="399"/>
      <c r="Q1" s="72"/>
    </row>
    <row r="2" spans="1:12" s="71" customFormat="1" ht="24" customHeight="1">
      <c r="A2" s="400" t="s">
        <v>153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2" s="71" customFormat="1" ht="24" customHeight="1">
      <c r="A3" s="401" t="s">
        <v>154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71" customFormat="1" ht="15.75" customHeight="1" thickBot="1">
      <c r="A4" s="153" t="s">
        <v>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4" t="s">
        <v>32</v>
      </c>
    </row>
    <row r="5" spans="1:12" s="73" customFormat="1" ht="19.5" customHeight="1">
      <c r="A5" s="405" t="s">
        <v>55</v>
      </c>
      <c r="B5" s="149" t="s">
        <v>33</v>
      </c>
      <c r="C5" s="149"/>
      <c r="D5" s="149"/>
      <c r="E5" s="149"/>
      <c r="F5" s="149"/>
      <c r="G5" s="150"/>
      <c r="H5" s="151" t="s">
        <v>34</v>
      </c>
      <c r="I5" s="151"/>
      <c r="J5" s="151"/>
      <c r="K5" s="151"/>
      <c r="L5" s="149"/>
    </row>
    <row r="6" spans="1:12" s="74" customFormat="1" ht="36" customHeight="1">
      <c r="A6" s="406"/>
      <c r="B6" s="155" t="s">
        <v>35</v>
      </c>
      <c r="C6" s="156" t="s">
        <v>36</v>
      </c>
      <c r="D6" s="403" t="s">
        <v>37</v>
      </c>
      <c r="E6" s="404"/>
      <c r="F6" s="157" t="s">
        <v>38</v>
      </c>
      <c r="G6" s="157" t="s">
        <v>39</v>
      </c>
      <c r="H6" s="155" t="s">
        <v>35</v>
      </c>
      <c r="I6" s="156" t="s">
        <v>36</v>
      </c>
      <c r="J6" s="157" t="s">
        <v>40</v>
      </c>
      <c r="K6" s="157" t="s">
        <v>38</v>
      </c>
      <c r="L6" s="261" t="s">
        <v>39</v>
      </c>
    </row>
    <row r="7" spans="1:12" s="73" customFormat="1" ht="74.25" customHeight="1" thickBot="1">
      <c r="A7" s="407"/>
      <c r="B7" s="152" t="s">
        <v>31</v>
      </c>
      <c r="C7" s="158" t="s">
        <v>41</v>
      </c>
      <c r="D7" s="159" t="s">
        <v>46</v>
      </c>
      <c r="E7" s="159" t="s">
        <v>44</v>
      </c>
      <c r="F7" s="158" t="s">
        <v>42</v>
      </c>
      <c r="G7" s="158" t="s">
        <v>45</v>
      </c>
      <c r="H7" s="160" t="s">
        <v>31</v>
      </c>
      <c r="I7" s="158" t="s">
        <v>41</v>
      </c>
      <c r="J7" s="158" t="s">
        <v>43</v>
      </c>
      <c r="K7" s="158" t="s">
        <v>42</v>
      </c>
      <c r="L7" s="161" t="s">
        <v>45</v>
      </c>
    </row>
    <row r="8" spans="1:12" s="5" customFormat="1" ht="44.25" customHeight="1">
      <c r="A8" s="162" t="s">
        <v>95</v>
      </c>
      <c r="B8" s="9">
        <f>SUM(C8:G8)</f>
        <v>1380</v>
      </c>
      <c r="C8" s="9">
        <v>845</v>
      </c>
      <c r="D8" s="9">
        <v>168</v>
      </c>
      <c r="E8" s="9">
        <v>247</v>
      </c>
      <c r="F8" s="9">
        <v>120</v>
      </c>
      <c r="G8" s="9">
        <v>0</v>
      </c>
      <c r="H8" s="9">
        <f>SUM(I8:L8)</f>
        <v>4355</v>
      </c>
      <c r="I8" s="9">
        <v>2407</v>
      </c>
      <c r="J8" s="9">
        <v>1573</v>
      </c>
      <c r="K8" s="9">
        <v>375</v>
      </c>
      <c r="L8" s="9">
        <v>0</v>
      </c>
    </row>
    <row r="9" spans="1:12" s="5" customFormat="1" ht="44.25" customHeight="1">
      <c r="A9" s="162" t="s">
        <v>110</v>
      </c>
      <c r="B9" s="9">
        <f>SUM(C9:G9)</f>
        <v>1380</v>
      </c>
      <c r="C9" s="9">
        <v>845</v>
      </c>
      <c r="D9" s="9">
        <v>168</v>
      </c>
      <c r="E9" s="9">
        <v>247</v>
      </c>
      <c r="F9" s="9">
        <v>120</v>
      </c>
      <c r="G9" s="9">
        <v>0</v>
      </c>
      <c r="H9" s="9">
        <f>SUM(I9:L9)</f>
        <v>4355</v>
      </c>
      <c r="I9" s="9">
        <v>2407</v>
      </c>
      <c r="J9" s="9">
        <v>1573</v>
      </c>
      <c r="K9" s="9">
        <v>375</v>
      </c>
      <c r="L9" s="9">
        <v>0</v>
      </c>
    </row>
    <row r="10" spans="1:12" s="5" customFormat="1" ht="44.25" customHeight="1">
      <c r="A10" s="162" t="s">
        <v>119</v>
      </c>
      <c r="B10" s="9" t="s">
        <v>218</v>
      </c>
      <c r="C10" s="9" t="s">
        <v>218</v>
      </c>
      <c r="D10" s="9" t="s">
        <v>218</v>
      </c>
      <c r="E10" s="9" t="s">
        <v>218</v>
      </c>
      <c r="F10" s="9" t="s">
        <v>218</v>
      </c>
      <c r="G10" s="9" t="s">
        <v>218</v>
      </c>
      <c r="H10" s="9" t="s">
        <v>218</v>
      </c>
      <c r="I10" s="9" t="s">
        <v>219</v>
      </c>
      <c r="J10" s="9" t="s">
        <v>218</v>
      </c>
      <c r="K10" s="9" t="s">
        <v>218</v>
      </c>
      <c r="L10" s="9" t="s">
        <v>218</v>
      </c>
    </row>
    <row r="11" spans="1:12" s="5" customFormat="1" ht="44.25" customHeight="1">
      <c r="A11" s="162" t="s">
        <v>121</v>
      </c>
      <c r="B11" s="9" t="s">
        <v>218</v>
      </c>
      <c r="C11" s="9" t="s">
        <v>218</v>
      </c>
      <c r="D11" s="9" t="s">
        <v>218</v>
      </c>
      <c r="E11" s="9" t="s">
        <v>218</v>
      </c>
      <c r="F11" s="9" t="s">
        <v>218</v>
      </c>
      <c r="G11" s="9" t="s">
        <v>218</v>
      </c>
      <c r="H11" s="9" t="s">
        <v>218</v>
      </c>
      <c r="I11" s="9" t="s">
        <v>219</v>
      </c>
      <c r="J11" s="9" t="s">
        <v>218</v>
      </c>
      <c r="K11" s="9" t="s">
        <v>218</v>
      </c>
      <c r="L11" s="9" t="s">
        <v>218</v>
      </c>
    </row>
    <row r="12" spans="1:12" s="5" customFormat="1" ht="44.25" customHeight="1">
      <c r="A12" s="162" t="s">
        <v>130</v>
      </c>
      <c r="B12" s="9" t="s">
        <v>218</v>
      </c>
      <c r="C12" s="9" t="s">
        <v>218</v>
      </c>
      <c r="D12" s="9" t="s">
        <v>218</v>
      </c>
      <c r="E12" s="9" t="s">
        <v>218</v>
      </c>
      <c r="F12" s="9" t="s">
        <v>218</v>
      </c>
      <c r="G12" s="9" t="s">
        <v>218</v>
      </c>
      <c r="H12" s="9" t="s">
        <v>218</v>
      </c>
      <c r="I12" s="9" t="s">
        <v>219</v>
      </c>
      <c r="J12" s="9" t="s">
        <v>218</v>
      </c>
      <c r="K12" s="9" t="s">
        <v>218</v>
      </c>
      <c r="L12" s="9" t="s">
        <v>218</v>
      </c>
    </row>
    <row r="13" spans="1:12" s="5" customFormat="1" ht="44.25" customHeight="1">
      <c r="A13" s="162" t="s">
        <v>240</v>
      </c>
      <c r="B13" s="9" t="s">
        <v>218</v>
      </c>
      <c r="C13" s="9" t="s">
        <v>218</v>
      </c>
      <c r="D13" s="9" t="s">
        <v>218</v>
      </c>
      <c r="E13" s="9" t="s">
        <v>218</v>
      </c>
      <c r="F13" s="9" t="s">
        <v>218</v>
      </c>
      <c r="G13" s="9" t="s">
        <v>218</v>
      </c>
      <c r="H13" s="9" t="s">
        <v>218</v>
      </c>
      <c r="I13" s="9" t="s">
        <v>218</v>
      </c>
      <c r="J13" s="9" t="s">
        <v>218</v>
      </c>
      <c r="K13" s="9" t="s">
        <v>218</v>
      </c>
      <c r="L13" s="9" t="s">
        <v>218</v>
      </c>
    </row>
    <row r="14" spans="1:12" s="5" customFormat="1" ht="44.25" customHeight="1">
      <c r="A14" s="162" t="s">
        <v>283</v>
      </c>
      <c r="B14" s="9" t="s">
        <v>218</v>
      </c>
      <c r="C14" s="9" t="s">
        <v>218</v>
      </c>
      <c r="D14" s="9" t="s">
        <v>218</v>
      </c>
      <c r="E14" s="9" t="s">
        <v>218</v>
      </c>
      <c r="F14" s="9" t="s">
        <v>218</v>
      </c>
      <c r="G14" s="9" t="s">
        <v>218</v>
      </c>
      <c r="H14" s="9" t="s">
        <v>218</v>
      </c>
      <c r="I14" s="9" t="s">
        <v>218</v>
      </c>
      <c r="J14" s="9" t="s">
        <v>218</v>
      </c>
      <c r="K14" s="9" t="s">
        <v>218</v>
      </c>
      <c r="L14" s="9" t="s">
        <v>218</v>
      </c>
    </row>
    <row r="15" spans="1:12" s="5" customFormat="1" ht="44.25" customHeight="1">
      <c r="A15" s="162" t="s">
        <v>289</v>
      </c>
      <c r="B15" s="9" t="s">
        <v>218</v>
      </c>
      <c r="C15" s="9" t="s">
        <v>218</v>
      </c>
      <c r="D15" s="9" t="s">
        <v>218</v>
      </c>
      <c r="E15" s="9" t="s">
        <v>218</v>
      </c>
      <c r="F15" s="9" t="s">
        <v>218</v>
      </c>
      <c r="G15" s="9" t="s">
        <v>218</v>
      </c>
      <c r="H15" s="9" t="s">
        <v>218</v>
      </c>
      <c r="I15" s="9" t="s">
        <v>218</v>
      </c>
      <c r="J15" s="9" t="s">
        <v>218</v>
      </c>
      <c r="K15" s="9" t="s">
        <v>218</v>
      </c>
      <c r="L15" s="9" t="s">
        <v>218</v>
      </c>
    </row>
    <row r="16" spans="1:12" s="5" customFormat="1" ht="44.25" customHeight="1">
      <c r="A16" s="162" t="s">
        <v>328</v>
      </c>
      <c r="B16" s="9" t="s">
        <v>218</v>
      </c>
      <c r="C16" s="9" t="s">
        <v>218</v>
      </c>
      <c r="D16" s="9" t="s">
        <v>218</v>
      </c>
      <c r="E16" s="9" t="s">
        <v>218</v>
      </c>
      <c r="F16" s="9" t="s">
        <v>218</v>
      </c>
      <c r="G16" s="9" t="s">
        <v>218</v>
      </c>
      <c r="H16" s="9" t="s">
        <v>218</v>
      </c>
      <c r="I16" s="9" t="s">
        <v>218</v>
      </c>
      <c r="J16" s="9" t="s">
        <v>218</v>
      </c>
      <c r="K16" s="9" t="s">
        <v>218</v>
      </c>
      <c r="L16" s="9" t="s">
        <v>218</v>
      </c>
    </row>
    <row r="17" spans="1:12" s="352" customFormat="1" ht="44.25" customHeight="1">
      <c r="A17" s="350" t="s">
        <v>353</v>
      </c>
      <c r="B17" s="351" t="s">
        <v>218</v>
      </c>
      <c r="C17" s="351" t="s">
        <v>218</v>
      </c>
      <c r="D17" s="351" t="s">
        <v>218</v>
      </c>
      <c r="E17" s="351" t="s">
        <v>218</v>
      </c>
      <c r="F17" s="351" t="s">
        <v>218</v>
      </c>
      <c r="G17" s="351" t="s">
        <v>218</v>
      </c>
      <c r="H17" s="351" t="s">
        <v>218</v>
      </c>
      <c r="I17" s="351" t="s">
        <v>218</v>
      </c>
      <c r="J17" s="351" t="s">
        <v>218</v>
      </c>
      <c r="K17" s="351" t="s">
        <v>218</v>
      </c>
      <c r="L17" s="351" t="s">
        <v>218</v>
      </c>
    </row>
    <row r="18" spans="1:12" s="5" customFormat="1" ht="44.25" customHeight="1" thickBot="1">
      <c r="A18" s="17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7" customFormat="1" ht="16.5">
      <c r="A19" s="244" t="s">
        <v>330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sheetProtection/>
  <mergeCells count="5">
    <mergeCell ref="J1:L1"/>
    <mergeCell ref="A2:L2"/>
    <mergeCell ref="A3:L3"/>
    <mergeCell ref="D6:E6"/>
    <mergeCell ref="A5:A7"/>
  </mergeCells>
  <printOptions/>
  <pageMargins left="0.984251968503937" right="0" top="0.87" bottom="0" header="0.76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5" sqref="I25"/>
    </sheetView>
  </sheetViews>
  <sheetFormatPr defaultColWidth="9.00390625" defaultRowHeight="15.75"/>
  <cols>
    <col min="1" max="1" width="9.875" style="75" customWidth="1"/>
    <col min="2" max="2" width="6.00390625" style="75" bestFit="1" customWidth="1"/>
    <col min="3" max="12" width="8.625" style="0" customWidth="1"/>
    <col min="13" max="13" width="8.625" style="13" customWidth="1"/>
    <col min="14" max="14" width="8.625" style="0" customWidth="1"/>
    <col min="15" max="15" width="8.625" style="14" customWidth="1"/>
    <col min="16" max="18" width="8.625" style="0" customWidth="1"/>
  </cols>
  <sheetData>
    <row r="1" spans="1:18" s="84" customFormat="1" ht="16.5">
      <c r="A1" s="422">
        <f>'提要'!E1+5</f>
        <v>56</v>
      </c>
      <c r="B1" s="422"/>
      <c r="C1" s="422"/>
      <c r="F1" s="87"/>
      <c r="I1" s="87"/>
      <c r="L1" s="73"/>
      <c r="M1" s="88"/>
      <c r="N1" s="73"/>
      <c r="O1" s="89"/>
      <c r="P1" s="423">
        <f>A1+1</f>
        <v>57</v>
      </c>
      <c r="Q1" s="423"/>
      <c r="R1" s="423">
        <f>'提要'!E1+6</f>
        <v>57</v>
      </c>
    </row>
    <row r="2" spans="1:21" s="1" customFormat="1" ht="21">
      <c r="A2" s="424" t="s">
        <v>152</v>
      </c>
      <c r="B2" s="425"/>
      <c r="C2" s="425"/>
      <c r="D2" s="425"/>
      <c r="E2" s="425"/>
      <c r="F2" s="425"/>
      <c r="G2" s="425"/>
      <c r="H2" s="425"/>
      <c r="I2" s="425"/>
      <c r="J2" s="426" t="s">
        <v>221</v>
      </c>
      <c r="K2" s="427"/>
      <c r="L2" s="427"/>
      <c r="M2" s="427"/>
      <c r="N2" s="427"/>
      <c r="O2" s="427"/>
      <c r="P2" s="427"/>
      <c r="Q2" s="427"/>
      <c r="R2" s="427"/>
      <c r="S2" s="133"/>
      <c r="T2" s="133"/>
      <c r="U2" s="133"/>
    </row>
    <row r="3" spans="1:21" s="1" customFormat="1" ht="15.75" customHeight="1" thickBot="1">
      <c r="A3" s="167" t="s">
        <v>3</v>
      </c>
      <c r="B3" s="168"/>
      <c r="C3" s="168"/>
      <c r="D3" s="168"/>
      <c r="E3" s="168"/>
      <c r="F3" s="168"/>
      <c r="G3" s="168"/>
      <c r="H3" s="168"/>
      <c r="I3" s="168"/>
      <c r="J3" s="169"/>
      <c r="K3" s="133"/>
      <c r="L3" s="163"/>
      <c r="M3" s="164"/>
      <c r="N3" s="165"/>
      <c r="O3" s="166"/>
      <c r="P3" s="165"/>
      <c r="Q3" s="169"/>
      <c r="R3" s="170" t="s">
        <v>4</v>
      </c>
      <c r="S3" s="133"/>
      <c r="T3" s="133"/>
      <c r="U3" s="133"/>
    </row>
    <row r="4" spans="1:24" s="1" customFormat="1" ht="15.75" customHeight="1">
      <c r="A4" s="405" t="s">
        <v>148</v>
      </c>
      <c r="B4" s="405" t="s">
        <v>149</v>
      </c>
      <c r="C4" s="414" t="s">
        <v>136</v>
      </c>
      <c r="D4" s="415"/>
      <c r="E4" s="418" t="s">
        <v>137</v>
      </c>
      <c r="F4" s="419"/>
      <c r="G4" s="419"/>
      <c r="H4" s="419"/>
      <c r="I4" s="419"/>
      <c r="J4" s="419"/>
      <c r="K4" s="432" t="s">
        <v>138</v>
      </c>
      <c r="L4" s="433"/>
      <c r="M4" s="433"/>
      <c r="N4" s="433"/>
      <c r="O4" s="433"/>
      <c r="P4" s="434"/>
      <c r="Q4" s="428" t="s">
        <v>139</v>
      </c>
      <c r="R4" s="429"/>
      <c r="S4" s="2"/>
      <c r="T4" s="2"/>
      <c r="U4" s="2"/>
      <c r="V4" s="2"/>
      <c r="W4" s="2"/>
      <c r="X4" s="2"/>
    </row>
    <row r="5" spans="1:24" s="1" customFormat="1" ht="39" customHeight="1">
      <c r="A5" s="412"/>
      <c r="B5" s="412"/>
      <c r="C5" s="416"/>
      <c r="D5" s="417"/>
      <c r="E5" s="408" t="s">
        <v>140</v>
      </c>
      <c r="F5" s="409"/>
      <c r="G5" s="408" t="s">
        <v>141</v>
      </c>
      <c r="H5" s="409"/>
      <c r="I5" s="408" t="s">
        <v>5</v>
      </c>
      <c r="J5" s="431"/>
      <c r="K5" s="420" t="s">
        <v>142</v>
      </c>
      <c r="L5" s="421"/>
      <c r="M5" s="420" t="s">
        <v>143</v>
      </c>
      <c r="N5" s="421"/>
      <c r="O5" s="408" t="s">
        <v>144</v>
      </c>
      <c r="P5" s="409"/>
      <c r="Q5" s="430"/>
      <c r="R5" s="431"/>
      <c r="S5" s="2"/>
      <c r="T5" s="2"/>
      <c r="U5" s="2"/>
      <c r="V5" s="2"/>
      <c r="W5" s="2"/>
      <c r="X5" s="2"/>
    </row>
    <row r="6" spans="1:21" s="1" customFormat="1" ht="41.25" customHeight="1" thickBot="1">
      <c r="A6" s="413"/>
      <c r="B6" s="413"/>
      <c r="C6" s="263" t="s">
        <v>145</v>
      </c>
      <c r="D6" s="263" t="s">
        <v>146</v>
      </c>
      <c r="E6" s="263" t="s">
        <v>145</v>
      </c>
      <c r="F6" s="263" t="s">
        <v>146</v>
      </c>
      <c r="G6" s="263" t="s">
        <v>145</v>
      </c>
      <c r="H6" s="263" t="s">
        <v>146</v>
      </c>
      <c r="I6" s="265" t="s">
        <v>145</v>
      </c>
      <c r="J6" s="286" t="s">
        <v>146</v>
      </c>
      <c r="K6" s="264" t="s">
        <v>147</v>
      </c>
      <c r="L6" s="263" t="s">
        <v>146</v>
      </c>
      <c r="M6" s="263" t="s">
        <v>147</v>
      </c>
      <c r="N6" s="263" t="s">
        <v>146</v>
      </c>
      <c r="O6" s="263" t="s">
        <v>147</v>
      </c>
      <c r="P6" s="263" t="s">
        <v>146</v>
      </c>
      <c r="Q6" s="263" t="s">
        <v>147</v>
      </c>
      <c r="R6" s="265" t="s">
        <v>146</v>
      </c>
      <c r="S6" s="133"/>
      <c r="T6" s="133"/>
      <c r="U6" s="133"/>
    </row>
    <row r="7" spans="1:21" s="1" customFormat="1" ht="3" customHeight="1">
      <c r="A7" s="266"/>
      <c r="B7" s="266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133"/>
      <c r="T7" s="133"/>
      <c r="U7" s="133"/>
    </row>
    <row r="8" spans="1:18" s="2" customFormat="1" ht="23.25" customHeight="1">
      <c r="A8" s="162" t="s">
        <v>96</v>
      </c>
      <c r="B8" s="162" t="s">
        <v>7</v>
      </c>
      <c r="C8" s="60">
        <f>E8+Q8</f>
        <v>120.89</v>
      </c>
      <c r="D8" s="9">
        <f>F8+R8</f>
        <v>706</v>
      </c>
      <c r="E8" s="11">
        <f>G8+I8+K8+M8+O8</f>
        <v>120.89</v>
      </c>
      <c r="F8" s="9">
        <f>H8+J8+L8+N8+P8</f>
        <v>706</v>
      </c>
      <c r="G8" s="11">
        <f aca="true" t="shared" si="0" ref="G8:R8">SUM(G9:G10)</f>
        <v>120.89</v>
      </c>
      <c r="H8" s="9">
        <f t="shared" si="0"/>
        <v>706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9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</row>
    <row r="9" spans="1:18" s="2" customFormat="1" ht="23.25" customHeight="1">
      <c r="A9" s="162"/>
      <c r="B9" s="162" t="s">
        <v>8</v>
      </c>
      <c r="C9" s="11">
        <f aca="true" t="shared" si="1" ref="C9:D13">E9+Q9</f>
        <v>81.05</v>
      </c>
      <c r="D9" s="9">
        <f t="shared" si="1"/>
        <v>484</v>
      </c>
      <c r="E9" s="11">
        <f aca="true" t="shared" si="2" ref="E9:F13">G9+I9+K9+M9+O9</f>
        <v>81.05</v>
      </c>
      <c r="F9" s="9">
        <f t="shared" si="2"/>
        <v>484</v>
      </c>
      <c r="G9" s="11">
        <v>81.05</v>
      </c>
      <c r="H9" s="9">
        <v>484</v>
      </c>
      <c r="I9" s="11">
        <v>0</v>
      </c>
      <c r="J9" s="11">
        <v>0</v>
      </c>
      <c r="K9" s="11">
        <v>0</v>
      </c>
      <c r="L9" s="11">
        <v>0</v>
      </c>
      <c r="M9" s="59">
        <v>0</v>
      </c>
      <c r="N9" s="9">
        <v>0</v>
      </c>
      <c r="O9" s="11">
        <v>0</v>
      </c>
      <c r="P9" s="11">
        <v>0</v>
      </c>
      <c r="Q9" s="11">
        <v>0</v>
      </c>
      <c r="R9" s="11">
        <v>0</v>
      </c>
    </row>
    <row r="10" spans="1:18" s="4" customFormat="1" ht="23.25" customHeight="1">
      <c r="A10" s="172"/>
      <c r="B10" s="162" t="s">
        <v>9</v>
      </c>
      <c r="C10" s="60">
        <f t="shared" si="1"/>
        <v>39.84</v>
      </c>
      <c r="D10" s="9">
        <f t="shared" si="1"/>
        <v>222</v>
      </c>
      <c r="E10" s="11">
        <f t="shared" si="2"/>
        <v>39.84</v>
      </c>
      <c r="F10" s="9">
        <f t="shared" si="2"/>
        <v>222</v>
      </c>
      <c r="G10" s="11">
        <v>39.84</v>
      </c>
      <c r="H10" s="9">
        <v>222</v>
      </c>
      <c r="I10" s="11">
        <v>0</v>
      </c>
      <c r="J10" s="11">
        <v>0</v>
      </c>
      <c r="K10" s="11">
        <v>0</v>
      </c>
      <c r="L10" s="11">
        <v>0</v>
      </c>
      <c r="M10" s="59">
        <v>0</v>
      </c>
      <c r="N10" s="9">
        <v>0</v>
      </c>
      <c r="O10" s="11">
        <v>0</v>
      </c>
      <c r="P10" s="11">
        <v>0</v>
      </c>
      <c r="Q10" s="11">
        <v>0</v>
      </c>
      <c r="R10" s="11">
        <v>0</v>
      </c>
    </row>
    <row r="11" spans="1:18" s="2" customFormat="1" ht="23.25" customHeight="1">
      <c r="A11" s="162" t="s">
        <v>111</v>
      </c>
      <c r="B11" s="162" t="s">
        <v>7</v>
      </c>
      <c r="C11" s="60">
        <f t="shared" si="1"/>
        <v>124.85</v>
      </c>
      <c r="D11" s="9">
        <f t="shared" si="1"/>
        <v>733</v>
      </c>
      <c r="E11" s="11">
        <f t="shared" si="2"/>
        <v>124.85</v>
      </c>
      <c r="F11" s="9">
        <f t="shared" si="2"/>
        <v>733</v>
      </c>
      <c r="G11" s="11">
        <f aca="true" t="shared" si="3" ref="G11:R11">SUM(G12:G13)</f>
        <v>124.85</v>
      </c>
      <c r="H11" s="9">
        <f t="shared" si="3"/>
        <v>733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9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0</v>
      </c>
      <c r="R11" s="11">
        <f t="shared" si="3"/>
        <v>0</v>
      </c>
    </row>
    <row r="12" spans="1:21" s="1" customFormat="1" ht="23.25" customHeight="1">
      <c r="A12" s="162"/>
      <c r="B12" s="162" t="s">
        <v>8</v>
      </c>
      <c r="C12" s="11">
        <f t="shared" si="1"/>
        <v>74.85</v>
      </c>
      <c r="D12" s="9">
        <f t="shared" si="1"/>
        <v>537</v>
      </c>
      <c r="E12" s="11">
        <f t="shared" si="2"/>
        <v>74.85</v>
      </c>
      <c r="F12" s="9">
        <f t="shared" si="2"/>
        <v>537</v>
      </c>
      <c r="G12" s="11">
        <v>74.85</v>
      </c>
      <c r="H12" s="9">
        <v>537</v>
      </c>
      <c r="I12" s="11">
        <v>0</v>
      </c>
      <c r="J12" s="11">
        <v>0</v>
      </c>
      <c r="K12" s="11">
        <v>0</v>
      </c>
      <c r="L12" s="11">
        <v>0</v>
      </c>
      <c r="M12" s="59">
        <v>0</v>
      </c>
      <c r="N12" s="9">
        <v>0</v>
      </c>
      <c r="O12" s="11">
        <v>0</v>
      </c>
      <c r="P12" s="11">
        <v>0</v>
      </c>
      <c r="Q12" s="11">
        <v>0</v>
      </c>
      <c r="R12" s="11">
        <v>0</v>
      </c>
      <c r="S12" s="9"/>
      <c r="T12" s="11"/>
      <c r="U12" s="9"/>
    </row>
    <row r="13" spans="1:18" s="2" customFormat="1" ht="23.25" customHeight="1">
      <c r="A13" s="172"/>
      <c r="B13" s="162" t="s">
        <v>9</v>
      </c>
      <c r="C13" s="60">
        <f t="shared" si="1"/>
        <v>50</v>
      </c>
      <c r="D13" s="9">
        <f t="shared" si="1"/>
        <v>196</v>
      </c>
      <c r="E13" s="11">
        <f t="shared" si="2"/>
        <v>50</v>
      </c>
      <c r="F13" s="9">
        <f t="shared" si="2"/>
        <v>196</v>
      </c>
      <c r="G13" s="11">
        <v>50</v>
      </c>
      <c r="H13" s="9">
        <v>196</v>
      </c>
      <c r="I13" s="11">
        <v>0</v>
      </c>
      <c r="J13" s="11">
        <v>0</v>
      </c>
      <c r="K13" s="11">
        <v>0</v>
      </c>
      <c r="L13" s="11">
        <v>0</v>
      </c>
      <c r="M13" s="59">
        <v>0</v>
      </c>
      <c r="N13" s="9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s="2" customFormat="1" ht="23.25" customHeight="1">
      <c r="A14" s="162" t="s">
        <v>116</v>
      </c>
      <c r="B14" s="162" t="s">
        <v>7</v>
      </c>
      <c r="C14" s="60">
        <f aca="true" t="shared" si="4" ref="C14:D16">E14+Q14</f>
        <v>136.27</v>
      </c>
      <c r="D14" s="9">
        <f t="shared" si="4"/>
        <v>704</v>
      </c>
      <c r="E14" s="11">
        <f aca="true" t="shared" si="5" ref="E14:F16">G14+I14+K14+M14+O14</f>
        <v>136.27</v>
      </c>
      <c r="F14" s="9">
        <f t="shared" si="5"/>
        <v>704</v>
      </c>
      <c r="G14" s="11">
        <f aca="true" t="shared" si="6" ref="G14:R14">SUM(G15:G16)</f>
        <v>136.27</v>
      </c>
      <c r="H14" s="9">
        <f t="shared" si="6"/>
        <v>704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9">
        <f t="shared" si="6"/>
        <v>0</v>
      </c>
      <c r="O14" s="11">
        <f t="shared" si="6"/>
        <v>0</v>
      </c>
      <c r="P14" s="11">
        <f t="shared" si="6"/>
        <v>0</v>
      </c>
      <c r="Q14" s="11">
        <f t="shared" si="6"/>
        <v>0</v>
      </c>
      <c r="R14" s="11">
        <f t="shared" si="6"/>
        <v>0</v>
      </c>
    </row>
    <row r="15" spans="1:21" s="1" customFormat="1" ht="23.25" customHeight="1">
      <c r="A15" s="162"/>
      <c r="B15" s="162" t="s">
        <v>8</v>
      </c>
      <c r="C15" s="11">
        <f t="shared" si="4"/>
        <v>80.64</v>
      </c>
      <c r="D15" s="9">
        <f t="shared" si="4"/>
        <v>538</v>
      </c>
      <c r="E15" s="11">
        <f t="shared" si="5"/>
        <v>80.64</v>
      </c>
      <c r="F15" s="9">
        <f t="shared" si="5"/>
        <v>538</v>
      </c>
      <c r="G15" s="11">
        <v>80.64</v>
      </c>
      <c r="H15" s="9">
        <v>538</v>
      </c>
      <c r="I15" s="11">
        <v>0</v>
      </c>
      <c r="J15" s="11">
        <v>0</v>
      </c>
      <c r="K15" s="11">
        <v>0</v>
      </c>
      <c r="L15" s="11">
        <v>0</v>
      </c>
      <c r="M15" s="59">
        <v>0</v>
      </c>
      <c r="N15" s="9">
        <v>0</v>
      </c>
      <c r="O15" s="11">
        <v>0</v>
      </c>
      <c r="P15" s="11">
        <v>0</v>
      </c>
      <c r="Q15" s="11">
        <v>0</v>
      </c>
      <c r="R15" s="11">
        <v>0</v>
      </c>
      <c r="S15" s="9"/>
      <c r="T15" s="11"/>
      <c r="U15" s="9"/>
    </row>
    <row r="16" spans="1:18" s="2" customFormat="1" ht="23.25" customHeight="1">
      <c r="A16" s="172"/>
      <c r="B16" s="162" t="s">
        <v>9</v>
      </c>
      <c r="C16" s="60">
        <f t="shared" si="4"/>
        <v>55.63</v>
      </c>
      <c r="D16" s="9">
        <f t="shared" si="4"/>
        <v>166</v>
      </c>
      <c r="E16" s="11">
        <f t="shared" si="5"/>
        <v>55.63</v>
      </c>
      <c r="F16" s="9">
        <f t="shared" si="5"/>
        <v>166</v>
      </c>
      <c r="G16" s="11">
        <v>55.63</v>
      </c>
      <c r="H16" s="9">
        <v>166</v>
      </c>
      <c r="I16" s="11">
        <v>0</v>
      </c>
      <c r="J16" s="11">
        <v>0</v>
      </c>
      <c r="K16" s="11">
        <v>0</v>
      </c>
      <c r="L16" s="11">
        <v>0</v>
      </c>
      <c r="M16" s="59">
        <v>0</v>
      </c>
      <c r="N16" s="9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s="2" customFormat="1" ht="23.25" customHeight="1">
      <c r="A17" s="162" t="s">
        <v>122</v>
      </c>
      <c r="B17" s="162" t="s">
        <v>7</v>
      </c>
      <c r="C17" s="60">
        <f aca="true" t="shared" si="7" ref="C17:D19">E17+Q17</f>
        <v>136.64</v>
      </c>
      <c r="D17" s="9">
        <f t="shared" si="7"/>
        <v>669</v>
      </c>
      <c r="E17" s="11">
        <f aca="true" t="shared" si="8" ref="E17:F19">G17+I17+K17+M17+O17</f>
        <v>136.64</v>
      </c>
      <c r="F17" s="9">
        <f t="shared" si="8"/>
        <v>669</v>
      </c>
      <c r="G17" s="11">
        <f aca="true" t="shared" si="9" ref="G17:R17">SUM(G18:G19)</f>
        <v>136.64</v>
      </c>
      <c r="H17" s="9">
        <f t="shared" si="9"/>
        <v>669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9">
        <f t="shared" si="9"/>
        <v>0</v>
      </c>
      <c r="O17" s="11">
        <f t="shared" si="9"/>
        <v>0</v>
      </c>
      <c r="P17" s="11">
        <f t="shared" si="9"/>
        <v>0</v>
      </c>
      <c r="Q17" s="11">
        <f t="shared" si="9"/>
        <v>0</v>
      </c>
      <c r="R17" s="11">
        <f t="shared" si="9"/>
        <v>0</v>
      </c>
    </row>
    <row r="18" spans="1:21" s="1" customFormat="1" ht="23.25" customHeight="1">
      <c r="A18" s="162"/>
      <c r="B18" s="162" t="s">
        <v>8</v>
      </c>
      <c r="C18" s="11">
        <f t="shared" si="7"/>
        <v>80.64</v>
      </c>
      <c r="D18" s="9">
        <f t="shared" si="7"/>
        <v>398</v>
      </c>
      <c r="E18" s="11">
        <f t="shared" si="8"/>
        <v>80.64</v>
      </c>
      <c r="F18" s="9">
        <f t="shared" si="8"/>
        <v>398</v>
      </c>
      <c r="G18" s="11">
        <v>80.64</v>
      </c>
      <c r="H18" s="9">
        <v>398</v>
      </c>
      <c r="I18" s="11">
        <v>0</v>
      </c>
      <c r="J18" s="11">
        <v>0</v>
      </c>
      <c r="K18" s="11">
        <v>0</v>
      </c>
      <c r="L18" s="11">
        <v>0</v>
      </c>
      <c r="M18" s="59">
        <v>0</v>
      </c>
      <c r="N18" s="9">
        <v>0</v>
      </c>
      <c r="O18" s="11">
        <v>0</v>
      </c>
      <c r="P18" s="11">
        <v>0</v>
      </c>
      <c r="Q18" s="11">
        <v>0</v>
      </c>
      <c r="R18" s="11">
        <v>0</v>
      </c>
      <c r="S18" s="9"/>
      <c r="T18" s="11"/>
      <c r="U18" s="9"/>
    </row>
    <row r="19" spans="1:18" s="2" customFormat="1" ht="23.25" customHeight="1">
      <c r="A19" s="172"/>
      <c r="B19" s="162" t="s">
        <v>9</v>
      </c>
      <c r="C19" s="60">
        <f t="shared" si="7"/>
        <v>56</v>
      </c>
      <c r="D19" s="9">
        <f t="shared" si="7"/>
        <v>271</v>
      </c>
      <c r="E19" s="11">
        <f t="shared" si="8"/>
        <v>56</v>
      </c>
      <c r="F19" s="9">
        <f t="shared" si="8"/>
        <v>271</v>
      </c>
      <c r="G19" s="11">
        <v>56</v>
      </c>
      <c r="H19" s="9">
        <v>271</v>
      </c>
      <c r="I19" s="11">
        <v>0</v>
      </c>
      <c r="J19" s="11">
        <v>0</v>
      </c>
      <c r="K19" s="11">
        <v>0</v>
      </c>
      <c r="L19" s="11">
        <v>0</v>
      </c>
      <c r="M19" s="59">
        <v>0</v>
      </c>
      <c r="N19" s="9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s="2" customFormat="1" ht="23.25" customHeight="1">
      <c r="A20" s="162" t="s">
        <v>131</v>
      </c>
      <c r="B20" s="162"/>
      <c r="C20" s="11">
        <v>176.77</v>
      </c>
      <c r="D20" s="11">
        <v>699</v>
      </c>
      <c r="E20" s="11">
        <v>176.77</v>
      </c>
      <c r="F20" s="11">
        <v>699</v>
      </c>
      <c r="G20" s="11">
        <v>176.77</v>
      </c>
      <c r="H20" s="11">
        <v>699</v>
      </c>
      <c r="I20" s="11">
        <v>0</v>
      </c>
      <c r="J20" s="11">
        <v>0</v>
      </c>
      <c r="K20" s="11">
        <v>0</v>
      </c>
      <c r="L20" s="11">
        <v>0</v>
      </c>
      <c r="M20" s="59">
        <v>0</v>
      </c>
      <c r="N20" s="9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s="2" customFormat="1" ht="23.25" customHeight="1">
      <c r="A21" s="162" t="s">
        <v>241</v>
      </c>
      <c r="B21" s="162"/>
      <c r="C21" s="11">
        <v>183.6</v>
      </c>
      <c r="D21" s="11">
        <v>804.774</v>
      </c>
      <c r="E21" s="11">
        <v>183.6</v>
      </c>
      <c r="F21" s="11">
        <v>804.774</v>
      </c>
      <c r="G21" s="11">
        <v>183.6</v>
      </c>
      <c r="H21" s="11">
        <v>804.774</v>
      </c>
      <c r="I21" s="11">
        <v>0</v>
      </c>
      <c r="J21" s="11">
        <v>0</v>
      </c>
      <c r="K21" s="11">
        <v>0</v>
      </c>
      <c r="L21" s="11">
        <v>0</v>
      </c>
      <c r="M21" s="59">
        <v>0</v>
      </c>
      <c r="N21" s="9">
        <v>0</v>
      </c>
      <c r="O21" s="11">
        <v>0</v>
      </c>
      <c r="P21" s="11">
        <v>0</v>
      </c>
      <c r="Q21" s="11">
        <v>0</v>
      </c>
      <c r="R21" s="11">
        <v>0</v>
      </c>
    </row>
    <row r="22" spans="1:18" s="2" customFormat="1" ht="23.25" customHeight="1">
      <c r="A22" s="162" t="s">
        <v>284</v>
      </c>
      <c r="B22" s="162"/>
      <c r="C22" s="11">
        <v>190.05</v>
      </c>
      <c r="D22" s="11">
        <v>806.229</v>
      </c>
      <c r="E22" s="11">
        <v>190.05</v>
      </c>
      <c r="F22" s="11">
        <v>806.229</v>
      </c>
      <c r="G22" s="11">
        <v>188.05</v>
      </c>
      <c r="H22" s="11">
        <v>796.937</v>
      </c>
      <c r="I22" s="11">
        <v>0</v>
      </c>
      <c r="J22" s="11">
        <v>0</v>
      </c>
      <c r="K22" s="11">
        <v>0</v>
      </c>
      <c r="L22" s="11">
        <v>0</v>
      </c>
      <c r="M22" s="59">
        <v>2</v>
      </c>
      <c r="N22" s="59">
        <v>9.292</v>
      </c>
      <c r="O22" s="11">
        <v>0</v>
      </c>
      <c r="P22" s="11">
        <v>0</v>
      </c>
      <c r="Q22" s="11">
        <v>0</v>
      </c>
      <c r="R22" s="11">
        <v>0</v>
      </c>
    </row>
    <row r="23" spans="1:18" s="2" customFormat="1" ht="23.25" customHeight="1">
      <c r="A23" s="162" t="s">
        <v>290</v>
      </c>
      <c r="B23" s="162"/>
      <c r="C23" s="11">
        <v>222.57</v>
      </c>
      <c r="D23" s="11">
        <v>822.451</v>
      </c>
      <c r="E23" s="11">
        <v>222.57</v>
      </c>
      <c r="F23" s="11">
        <v>822.451</v>
      </c>
      <c r="G23" s="11">
        <v>222.57</v>
      </c>
      <c r="H23" s="11">
        <v>822.451</v>
      </c>
      <c r="I23" s="11">
        <v>0</v>
      </c>
      <c r="J23" s="11">
        <v>0</v>
      </c>
      <c r="K23" s="11">
        <v>0</v>
      </c>
      <c r="L23" s="11">
        <v>0</v>
      </c>
      <c r="M23" s="59">
        <v>0</v>
      </c>
      <c r="N23" s="9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s="2" customFormat="1" ht="23.25" customHeight="1">
      <c r="A24" s="162" t="s">
        <v>329</v>
      </c>
      <c r="B24" s="162"/>
      <c r="C24" s="11">
        <v>228.73000000000002</v>
      </c>
      <c r="D24" s="11">
        <v>985.085</v>
      </c>
      <c r="E24" s="11">
        <v>228.73000000000002</v>
      </c>
      <c r="F24" s="11">
        <v>985.085</v>
      </c>
      <c r="G24" s="11">
        <v>228.73000000000002</v>
      </c>
      <c r="H24" s="11">
        <v>985.085</v>
      </c>
      <c r="I24" s="11">
        <v>0</v>
      </c>
      <c r="J24" s="11">
        <v>0</v>
      </c>
      <c r="K24" s="11">
        <v>0</v>
      </c>
      <c r="L24" s="11">
        <v>0</v>
      </c>
      <c r="M24" s="59">
        <v>0</v>
      </c>
      <c r="N24" s="9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s="2" customFormat="1" ht="23.25" customHeight="1">
      <c r="A25" s="162" t="s">
        <v>347</v>
      </c>
      <c r="B25" s="162"/>
      <c r="C25" s="11">
        <v>225.01</v>
      </c>
      <c r="D25" s="11">
        <v>950</v>
      </c>
      <c r="E25" s="11">
        <v>225.01</v>
      </c>
      <c r="F25" s="11">
        <v>950</v>
      </c>
      <c r="G25" s="11">
        <v>225.01</v>
      </c>
      <c r="H25" s="11">
        <v>950</v>
      </c>
      <c r="I25" s="11">
        <v>0</v>
      </c>
      <c r="J25" s="11">
        <v>0</v>
      </c>
      <c r="K25" s="11">
        <v>0</v>
      </c>
      <c r="L25" s="11">
        <v>0</v>
      </c>
      <c r="M25" s="59">
        <v>0</v>
      </c>
      <c r="N25" s="9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s="2" customFormat="1" ht="23.25" customHeight="1">
      <c r="A26" s="162"/>
      <c r="B26" s="162"/>
      <c r="C26" s="11"/>
      <c r="D26" s="9"/>
      <c r="E26" s="11"/>
      <c r="F26" s="9"/>
      <c r="G26" s="11"/>
      <c r="H26" s="9"/>
      <c r="I26" s="11"/>
      <c r="J26" s="11"/>
      <c r="K26" s="11"/>
      <c r="L26" s="11"/>
      <c r="M26" s="59"/>
      <c r="N26" s="9"/>
      <c r="O26" s="11"/>
      <c r="P26" s="11"/>
      <c r="Q26" s="11"/>
      <c r="R26" s="11"/>
    </row>
    <row r="27" spans="1:18" s="2" customFormat="1" ht="23.25" customHeight="1">
      <c r="A27" s="162"/>
      <c r="B27" s="162"/>
      <c r="C27" s="11"/>
      <c r="D27" s="9"/>
      <c r="E27" s="11"/>
      <c r="F27" s="9"/>
      <c r="G27" s="11"/>
      <c r="H27" s="9"/>
      <c r="I27" s="11"/>
      <c r="J27" s="11"/>
      <c r="K27" s="11"/>
      <c r="L27" s="11"/>
      <c r="M27" s="59"/>
      <c r="N27" s="9"/>
      <c r="O27" s="11"/>
      <c r="P27" s="11"/>
      <c r="Q27" s="11"/>
      <c r="R27" s="11"/>
    </row>
    <row r="28" spans="1:18" s="2" customFormat="1" ht="23.25" customHeight="1">
      <c r="A28" s="162"/>
      <c r="B28" s="162"/>
      <c r="C28" s="11"/>
      <c r="D28" s="9"/>
      <c r="E28" s="11"/>
      <c r="F28" s="9"/>
      <c r="G28" s="11"/>
      <c r="H28" s="9"/>
      <c r="I28" s="11"/>
      <c r="J28" s="11"/>
      <c r="K28" s="11"/>
      <c r="L28" s="11"/>
      <c r="M28" s="59"/>
      <c r="N28" s="9"/>
      <c r="O28" s="11"/>
      <c r="P28" s="11"/>
      <c r="Q28" s="11"/>
      <c r="R28" s="11"/>
    </row>
    <row r="29" spans="1:18" s="2" customFormat="1" ht="7.5" customHeight="1" thickBot="1">
      <c r="A29" s="171"/>
      <c r="B29" s="287"/>
      <c r="C29" s="20"/>
      <c r="D29" s="10"/>
      <c r="E29" s="20"/>
      <c r="F29" s="10"/>
      <c r="G29" s="20"/>
      <c r="H29" s="10"/>
      <c r="I29" s="20"/>
      <c r="J29" s="20"/>
      <c r="K29" s="20"/>
      <c r="L29" s="20"/>
      <c r="M29" s="64"/>
      <c r="N29" s="10"/>
      <c r="O29" s="20"/>
      <c r="P29" s="20"/>
      <c r="Q29" s="20"/>
      <c r="R29" s="20"/>
    </row>
    <row r="30" spans="1:18" s="2" customFormat="1" ht="15.75">
      <c r="A30" s="410" t="s">
        <v>276</v>
      </c>
      <c r="B30" s="411"/>
      <c r="C30" s="411"/>
      <c r="D30" s="411"/>
      <c r="E30"/>
      <c r="F30"/>
      <c r="G30"/>
      <c r="H30"/>
      <c r="I30"/>
      <c r="J30" s="317" t="s">
        <v>278</v>
      </c>
      <c r="K30"/>
      <c r="L30"/>
      <c r="M30" s="13"/>
      <c r="N30"/>
      <c r="O30" s="14"/>
      <c r="P30"/>
      <c r="Q30"/>
      <c r="R30"/>
    </row>
    <row r="31" spans="1:4" ht="15.75">
      <c r="A31" s="410" t="s">
        <v>277</v>
      </c>
      <c r="B31" s="411"/>
      <c r="C31" s="411"/>
      <c r="D31" s="411"/>
    </row>
  </sheetData>
  <sheetProtection/>
  <mergeCells count="18">
    <mergeCell ref="K5:L5"/>
    <mergeCell ref="A1:C1"/>
    <mergeCell ref="P1:R1"/>
    <mergeCell ref="A2:I2"/>
    <mergeCell ref="J2:R2"/>
    <mergeCell ref="Q4:R5"/>
    <mergeCell ref="I5:J5"/>
    <mergeCell ref="M5:N5"/>
    <mergeCell ref="O5:P5"/>
    <mergeCell ref="K4:P4"/>
    <mergeCell ref="E5:F5"/>
    <mergeCell ref="A30:D30"/>
    <mergeCell ref="A31:D31"/>
    <mergeCell ref="A4:A6"/>
    <mergeCell ref="B4:B6"/>
    <mergeCell ref="C4:D5"/>
    <mergeCell ref="E4:J4"/>
    <mergeCell ref="G5:H5"/>
  </mergeCells>
  <printOptions/>
  <pageMargins left="0.7874015748031497" right="0.7874015748031497" top="0.7874015748031497" bottom="0" header="0" footer="0"/>
  <pageSetup horizontalDpi="300" verticalDpi="3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1" sqref="D21"/>
    </sheetView>
  </sheetViews>
  <sheetFormatPr defaultColWidth="9.00390625" defaultRowHeight="15.75"/>
  <cols>
    <col min="1" max="1" width="9.125" style="21" customWidth="1"/>
    <col min="2" max="9" width="8.50390625" style="17" customWidth="1"/>
    <col min="10" max="17" width="9.625" style="17" customWidth="1"/>
    <col min="18" max="16384" width="9.00390625" style="17" customWidth="1"/>
  </cols>
  <sheetData>
    <row r="1" spans="1:17" s="80" customFormat="1" ht="16.5">
      <c r="A1" s="422">
        <f>'提要'!E1+7</f>
        <v>58</v>
      </c>
      <c r="B1" s="422"/>
      <c r="C1" s="176"/>
      <c r="D1" s="177"/>
      <c r="E1" s="177"/>
      <c r="F1" s="177"/>
      <c r="G1" s="177"/>
      <c r="H1" s="177"/>
      <c r="I1" s="178"/>
      <c r="J1" s="177"/>
      <c r="K1" s="177"/>
      <c r="L1" s="177"/>
      <c r="M1" s="177"/>
      <c r="P1" s="423">
        <f>A1+1</f>
        <v>59</v>
      </c>
      <c r="Q1" s="423"/>
    </row>
    <row r="2" spans="1:17" s="80" customFormat="1" ht="21">
      <c r="A2" s="442" t="s">
        <v>157</v>
      </c>
      <c r="B2" s="442"/>
      <c r="C2" s="442"/>
      <c r="D2" s="442"/>
      <c r="E2" s="442"/>
      <c r="F2" s="442"/>
      <c r="G2" s="442"/>
      <c r="H2" s="442"/>
      <c r="I2" s="442"/>
      <c r="J2" s="443" t="s">
        <v>158</v>
      </c>
      <c r="K2" s="443"/>
      <c r="L2" s="443"/>
      <c r="M2" s="443"/>
      <c r="N2" s="443"/>
      <c r="O2" s="443"/>
      <c r="P2" s="443"/>
      <c r="Q2" s="443"/>
    </row>
    <row r="3" spans="1:17" s="80" customFormat="1" ht="18.75" customHeight="1" thickBot="1">
      <c r="A3" s="321" t="s">
        <v>296</v>
      </c>
      <c r="B3" s="320"/>
      <c r="C3" s="320"/>
      <c r="D3" s="320"/>
      <c r="E3" s="320" t="s">
        <v>150</v>
      </c>
      <c r="F3" s="320"/>
      <c r="G3" s="320"/>
      <c r="H3" s="320"/>
      <c r="I3" s="320"/>
      <c r="J3" s="338"/>
      <c r="K3" s="338"/>
      <c r="L3" s="338"/>
      <c r="M3" s="338" t="s">
        <v>151</v>
      </c>
      <c r="N3" s="338"/>
      <c r="O3" s="338"/>
      <c r="P3" s="338"/>
      <c r="Q3" s="325" t="s">
        <v>4</v>
      </c>
    </row>
    <row r="4" spans="1:17" s="80" customFormat="1" ht="30.75" customHeight="1">
      <c r="A4" s="180" t="s">
        <v>10</v>
      </c>
      <c r="B4" s="181" t="s">
        <v>47</v>
      </c>
      <c r="C4" s="186"/>
      <c r="D4" s="182" t="s">
        <v>25</v>
      </c>
      <c r="E4" s="186"/>
      <c r="F4" s="183" t="s">
        <v>26</v>
      </c>
      <c r="G4" s="179"/>
      <c r="H4" s="183" t="s">
        <v>48</v>
      </c>
      <c r="I4" s="187"/>
      <c r="J4" s="182" t="s">
        <v>49</v>
      </c>
      <c r="K4" s="186"/>
      <c r="L4" s="184" t="s">
        <v>50</v>
      </c>
      <c r="M4" s="186"/>
      <c r="N4" s="185" t="s">
        <v>24</v>
      </c>
      <c r="O4" s="187"/>
      <c r="P4" s="268"/>
      <c r="Q4" s="268"/>
    </row>
    <row r="5" spans="1:17" s="80" customFormat="1" ht="57.75" customHeight="1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303" t="s">
        <v>300</v>
      </c>
      <c r="H5" s="298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308"/>
      <c r="Q5" s="308"/>
    </row>
    <row r="6" spans="1:17" ht="30.75" customHeight="1" thickBot="1">
      <c r="A6" s="188" t="s">
        <v>96</v>
      </c>
      <c r="B6" s="62">
        <f>D6+F6+H6+J6+L6+N6</f>
        <v>13.05</v>
      </c>
      <c r="C6" s="18">
        <f>E6+G6+I6+K6+M6+O6</f>
        <v>117</v>
      </c>
      <c r="D6" s="11">
        <v>3.45</v>
      </c>
      <c r="E6" s="18">
        <v>62</v>
      </c>
      <c r="F6" s="11">
        <v>0.6</v>
      </c>
      <c r="G6" s="11">
        <v>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9</v>
      </c>
      <c r="O6" s="11">
        <v>52</v>
      </c>
      <c r="P6" s="290"/>
      <c r="Q6" s="290"/>
    </row>
    <row r="7" spans="1:17" s="80" customFormat="1" ht="30.75" customHeight="1">
      <c r="A7" s="180" t="s">
        <v>10</v>
      </c>
      <c r="B7" s="181" t="s">
        <v>47</v>
      </c>
      <c r="C7" s="186"/>
      <c r="D7" s="182" t="s">
        <v>25</v>
      </c>
      <c r="E7" s="186"/>
      <c r="F7" s="183" t="s">
        <v>24</v>
      </c>
      <c r="G7" s="179"/>
      <c r="H7" s="183" t="s">
        <v>48</v>
      </c>
      <c r="I7" s="187"/>
      <c r="J7" s="182" t="s">
        <v>231</v>
      </c>
      <c r="K7" s="186"/>
      <c r="L7" s="184" t="s">
        <v>26</v>
      </c>
      <c r="M7" s="186"/>
      <c r="N7" s="262" t="s">
        <v>226</v>
      </c>
      <c r="O7" s="187"/>
      <c r="P7" s="289"/>
      <c r="Q7" s="289"/>
    </row>
    <row r="8" spans="1:17" s="98" customFormat="1" ht="57.75" customHeight="1" thickBot="1">
      <c r="A8" s="127" t="s">
        <v>51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303" t="s">
        <v>300</v>
      </c>
      <c r="H8" s="298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9" t="s">
        <v>300</v>
      </c>
      <c r="P8" s="309"/>
      <c r="Q8" s="309"/>
    </row>
    <row r="9" spans="1:15" ht="30.75" customHeight="1">
      <c r="A9" s="188" t="s">
        <v>96</v>
      </c>
      <c r="B9" s="15">
        <f aca="true" t="shared" si="0" ref="B9:C11">D9+F9+H9+J9+L9+N9</f>
        <v>15.089999999999998</v>
      </c>
      <c r="C9" s="15">
        <f t="shared" si="0"/>
        <v>120</v>
      </c>
      <c r="D9" s="16">
        <v>3.45</v>
      </c>
      <c r="E9" s="15">
        <v>62</v>
      </c>
      <c r="F9" s="16">
        <v>9</v>
      </c>
      <c r="G9" s="15">
        <v>52</v>
      </c>
      <c r="H9" s="16">
        <v>0</v>
      </c>
      <c r="I9" s="15">
        <v>0</v>
      </c>
      <c r="J9" s="16">
        <v>2.04</v>
      </c>
      <c r="K9" s="15">
        <v>3</v>
      </c>
      <c r="L9" s="16">
        <v>0.6</v>
      </c>
      <c r="M9" s="15">
        <v>3</v>
      </c>
      <c r="N9" s="16">
        <v>0</v>
      </c>
      <c r="O9" s="15">
        <v>0</v>
      </c>
    </row>
    <row r="10" spans="1:15" ht="30.75" customHeight="1">
      <c r="A10" s="188" t="s">
        <v>111</v>
      </c>
      <c r="B10" s="15">
        <f t="shared" si="0"/>
        <v>15.550000000000002</v>
      </c>
      <c r="C10" s="15">
        <f t="shared" si="0"/>
        <v>106</v>
      </c>
      <c r="D10" s="16">
        <v>2.3</v>
      </c>
      <c r="E10" s="15">
        <v>41</v>
      </c>
      <c r="F10" s="16">
        <v>9.73</v>
      </c>
      <c r="G10" s="15">
        <v>57</v>
      </c>
      <c r="H10" s="16">
        <v>1.5</v>
      </c>
      <c r="I10" s="15">
        <v>4</v>
      </c>
      <c r="J10" s="16">
        <v>1.72</v>
      </c>
      <c r="K10" s="15">
        <v>2</v>
      </c>
      <c r="L10" s="16">
        <v>0.3</v>
      </c>
      <c r="M10" s="15">
        <v>2</v>
      </c>
      <c r="N10" s="16">
        <v>0</v>
      </c>
      <c r="O10" s="15">
        <v>0</v>
      </c>
    </row>
    <row r="11" spans="1:15" ht="30.75" customHeight="1">
      <c r="A11" s="188" t="s">
        <v>116</v>
      </c>
      <c r="B11" s="15">
        <f t="shared" si="0"/>
        <v>68.08</v>
      </c>
      <c r="C11" s="15">
        <f t="shared" si="0"/>
        <v>413</v>
      </c>
      <c r="D11" s="16">
        <v>1.05</v>
      </c>
      <c r="E11" s="15">
        <v>18</v>
      </c>
      <c r="F11" s="16">
        <v>65.43</v>
      </c>
      <c r="G11" s="15">
        <v>393</v>
      </c>
      <c r="H11" s="16">
        <v>0</v>
      </c>
      <c r="I11" s="15">
        <v>0</v>
      </c>
      <c r="J11" s="16">
        <v>1.6</v>
      </c>
      <c r="K11" s="15">
        <v>2</v>
      </c>
      <c r="L11" s="16">
        <v>0</v>
      </c>
      <c r="M11" s="15">
        <v>0</v>
      </c>
      <c r="N11" s="16">
        <v>0</v>
      </c>
      <c r="O11" s="15">
        <v>0</v>
      </c>
    </row>
    <row r="12" spans="1:15" ht="30.75" customHeight="1" thickBot="1">
      <c r="A12" s="188" t="s">
        <v>123</v>
      </c>
      <c r="B12" s="15">
        <f>D12+F12+H12+J12+L12+N12</f>
        <v>66.06</v>
      </c>
      <c r="C12" s="15">
        <f>E12+G12+I12+K12+M12+O12</f>
        <v>387</v>
      </c>
      <c r="D12" s="16">
        <v>0.75</v>
      </c>
      <c r="E12" s="15">
        <v>13</v>
      </c>
      <c r="F12" s="16">
        <v>65.31</v>
      </c>
      <c r="G12" s="15">
        <v>374</v>
      </c>
      <c r="H12" s="16">
        <v>0</v>
      </c>
      <c r="I12" s="15">
        <v>0</v>
      </c>
      <c r="J12" s="16">
        <v>0</v>
      </c>
      <c r="K12" s="15">
        <v>0</v>
      </c>
      <c r="L12" s="16">
        <v>0</v>
      </c>
      <c r="M12" s="15">
        <v>0</v>
      </c>
      <c r="N12" s="16">
        <v>0</v>
      </c>
      <c r="O12" s="15">
        <v>0</v>
      </c>
    </row>
    <row r="13" spans="1:17" ht="30.75" customHeight="1">
      <c r="A13" s="180" t="s">
        <v>10</v>
      </c>
      <c r="B13" s="440" t="s">
        <v>227</v>
      </c>
      <c r="C13" s="441"/>
      <c r="D13" s="435" t="s">
        <v>228</v>
      </c>
      <c r="E13" s="436"/>
      <c r="F13" s="435" t="s">
        <v>229</v>
      </c>
      <c r="G13" s="436"/>
      <c r="H13" s="435" t="s">
        <v>230</v>
      </c>
      <c r="I13" s="437"/>
      <c r="J13" s="444" t="s">
        <v>291</v>
      </c>
      <c r="K13" s="436"/>
      <c r="L13" s="435" t="s">
        <v>292</v>
      </c>
      <c r="M13" s="436"/>
      <c r="N13" s="435" t="s">
        <v>293</v>
      </c>
      <c r="O13" s="436"/>
      <c r="P13" s="435" t="s">
        <v>294</v>
      </c>
      <c r="Q13" s="437"/>
    </row>
    <row r="14" spans="1:17" ht="57.75" customHeight="1" thickBot="1">
      <c r="A14" s="127" t="s">
        <v>51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303" t="s">
        <v>300</v>
      </c>
      <c r="H14" s="298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299" t="s">
        <v>300</v>
      </c>
      <c r="P14" s="298" t="s">
        <v>301</v>
      </c>
      <c r="Q14" s="299" t="s">
        <v>300</v>
      </c>
    </row>
    <row r="15" spans="1:17" ht="30.75" customHeight="1">
      <c r="A15" s="188" t="s">
        <v>131</v>
      </c>
      <c r="B15" s="15">
        <v>45.74</v>
      </c>
      <c r="C15" s="15">
        <v>275</v>
      </c>
      <c r="D15" s="15">
        <v>0.9</v>
      </c>
      <c r="E15" s="15">
        <v>15</v>
      </c>
      <c r="F15" s="16">
        <v>0</v>
      </c>
      <c r="G15" s="16">
        <v>0</v>
      </c>
      <c r="H15" s="15">
        <v>44.84</v>
      </c>
      <c r="I15" s="15">
        <v>260</v>
      </c>
      <c r="J15" s="15">
        <v>0</v>
      </c>
      <c r="K15" s="15">
        <v>0</v>
      </c>
      <c r="L15" s="15">
        <v>0</v>
      </c>
      <c r="M15" s="15">
        <v>0</v>
      </c>
      <c r="N15" s="15" t="s">
        <v>166</v>
      </c>
      <c r="O15" s="15">
        <v>0</v>
      </c>
      <c r="P15" s="15">
        <v>0</v>
      </c>
      <c r="Q15" s="15">
        <v>0</v>
      </c>
    </row>
    <row r="16" spans="1:17" ht="30.75" customHeight="1">
      <c r="A16" s="188" t="s">
        <v>241</v>
      </c>
      <c r="B16" s="15">
        <v>6.3</v>
      </c>
      <c r="C16" s="15">
        <v>45.38</v>
      </c>
      <c r="D16" s="15">
        <v>0.9</v>
      </c>
      <c r="E16" s="15">
        <v>15.3</v>
      </c>
      <c r="F16" s="15">
        <v>0.8</v>
      </c>
      <c r="G16" s="15">
        <v>4.32</v>
      </c>
      <c r="H16" s="15">
        <v>4.6</v>
      </c>
      <c r="I16" s="15">
        <v>25.76</v>
      </c>
      <c r="J16" s="15">
        <v>0</v>
      </c>
      <c r="K16" s="15">
        <v>0</v>
      </c>
      <c r="L16" s="15">
        <v>0</v>
      </c>
      <c r="M16" s="15">
        <v>0</v>
      </c>
      <c r="N16" s="15" t="s">
        <v>166</v>
      </c>
      <c r="O16" s="15">
        <v>0</v>
      </c>
      <c r="P16" s="15">
        <v>0</v>
      </c>
      <c r="Q16" s="15">
        <v>0</v>
      </c>
    </row>
    <row r="17" spans="1:17" ht="30.75" customHeight="1">
      <c r="A17" s="188" t="s">
        <v>284</v>
      </c>
      <c r="B17" s="15">
        <v>0.2</v>
      </c>
      <c r="C17" s="15">
        <v>1.12</v>
      </c>
      <c r="D17" s="15">
        <v>0</v>
      </c>
      <c r="E17" s="15">
        <v>0</v>
      </c>
      <c r="F17" s="15">
        <v>0</v>
      </c>
      <c r="G17" s="15">
        <v>0</v>
      </c>
      <c r="H17" s="15">
        <v>0.2</v>
      </c>
      <c r="I17" s="15">
        <v>1.12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ht="30.75" customHeight="1">
      <c r="A18" s="188" t="s">
        <v>290</v>
      </c>
      <c r="B18" s="15">
        <v>6.26</v>
      </c>
      <c r="C18" s="15">
        <v>31.22</v>
      </c>
      <c r="D18" s="15">
        <v>0</v>
      </c>
      <c r="E18" s="15">
        <v>0</v>
      </c>
      <c r="F18" s="15">
        <v>0.36</v>
      </c>
      <c r="G18" s="15">
        <v>1.98</v>
      </c>
      <c r="H18" s="15">
        <v>5.3</v>
      </c>
      <c r="I18" s="15">
        <v>27.58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0.6</v>
      </c>
      <c r="Q18" s="15">
        <v>1.657</v>
      </c>
    </row>
    <row r="19" spans="1:17" ht="30.75" customHeight="1">
      <c r="A19" s="188" t="s">
        <v>329</v>
      </c>
      <c r="B19" s="15">
        <v>7.36</v>
      </c>
      <c r="C19" s="15">
        <v>28.41</v>
      </c>
      <c r="D19" s="15">
        <v>0</v>
      </c>
      <c r="E19" s="15">
        <v>0</v>
      </c>
      <c r="F19" s="15">
        <v>0.36</v>
      </c>
      <c r="G19" s="15">
        <v>1.98</v>
      </c>
      <c r="H19" s="15">
        <v>2.4</v>
      </c>
      <c r="I19" s="15">
        <v>12.544</v>
      </c>
      <c r="J19" s="15">
        <v>0</v>
      </c>
      <c r="K19" s="15">
        <v>0</v>
      </c>
      <c r="L19" s="15">
        <v>0</v>
      </c>
      <c r="M19" s="15">
        <v>0</v>
      </c>
      <c r="N19" s="15">
        <v>4.6</v>
      </c>
      <c r="O19" s="15">
        <v>13.89</v>
      </c>
      <c r="P19" s="15">
        <v>0</v>
      </c>
      <c r="Q19" s="15">
        <v>0</v>
      </c>
    </row>
    <row r="20" spans="1:17" ht="30.75" customHeight="1">
      <c r="A20" s="188" t="s">
        <v>348</v>
      </c>
      <c r="B20" s="15">
        <v>7.36</v>
      </c>
      <c r="C20" s="15">
        <v>28.41</v>
      </c>
      <c r="D20" s="15">
        <v>0</v>
      </c>
      <c r="E20" s="15">
        <v>0</v>
      </c>
      <c r="F20" s="15">
        <v>0</v>
      </c>
      <c r="G20" s="15">
        <v>0</v>
      </c>
      <c r="H20" s="15">
        <v>4.4</v>
      </c>
      <c r="I20" s="15">
        <v>23</v>
      </c>
      <c r="J20" s="15">
        <v>0.2</v>
      </c>
      <c r="K20" s="349">
        <v>0</v>
      </c>
      <c r="L20" s="15">
        <v>0</v>
      </c>
      <c r="M20" s="15">
        <v>0</v>
      </c>
      <c r="N20" s="15">
        <v>0.55</v>
      </c>
      <c r="O20" s="15">
        <v>2</v>
      </c>
      <c r="P20" s="15">
        <v>0</v>
      </c>
      <c r="Q20" s="15">
        <v>0</v>
      </c>
    </row>
    <row r="21" spans="1:17" ht="30.75" customHeight="1">
      <c r="A21" s="18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 customHeight="1" thickBot="1">
      <c r="A22" s="189"/>
      <c r="B22" s="19"/>
      <c r="C22" s="128"/>
      <c r="D22" s="20"/>
      <c r="E22" s="12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67"/>
      <c r="Q22" s="267"/>
    </row>
    <row r="23" spans="1:6" ht="16.5">
      <c r="A23" s="438" t="s">
        <v>277</v>
      </c>
      <c r="B23" s="439"/>
      <c r="C23" s="439"/>
      <c r="D23" s="439"/>
      <c r="E23" s="439"/>
      <c r="F23" s="439"/>
    </row>
    <row r="24" spans="1:6" ht="16.5">
      <c r="A24" s="316"/>
      <c r="B24" s="318"/>
      <c r="C24" s="318"/>
      <c r="D24" s="318"/>
      <c r="E24" s="318"/>
      <c r="F24" s="318"/>
    </row>
  </sheetData>
  <sheetProtection/>
  <mergeCells count="13">
    <mergeCell ref="L13:M13"/>
    <mergeCell ref="P13:Q13"/>
    <mergeCell ref="D13:E13"/>
    <mergeCell ref="F13:G13"/>
    <mergeCell ref="H13:I13"/>
    <mergeCell ref="N13:O13"/>
    <mergeCell ref="A23:F23"/>
    <mergeCell ref="P1:Q1"/>
    <mergeCell ref="B13:C13"/>
    <mergeCell ref="A1:B1"/>
    <mergeCell ref="A2:I2"/>
    <mergeCell ref="J2:Q2"/>
    <mergeCell ref="J13:K13"/>
  </mergeCells>
  <printOptions horizontalCentered="1"/>
  <pageMargins left="0.7874015748031497" right="0.7874015748031497" top="0.7874015748031497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2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9.125" style="80" customWidth="1"/>
    <col min="2" max="2" width="7.25390625" style="17" customWidth="1"/>
    <col min="3" max="3" width="7.25390625" style="25" customWidth="1"/>
    <col min="4" max="21" width="7.25390625" style="17" customWidth="1"/>
    <col min="22" max="16384" width="9.00390625" style="17" customWidth="1"/>
  </cols>
  <sheetData>
    <row r="1" spans="1:21" s="80" customFormat="1" ht="15.75" customHeight="1">
      <c r="A1" s="422">
        <f>'提要'!E1+9</f>
        <v>60</v>
      </c>
      <c r="B1" s="422"/>
      <c r="C1" s="97"/>
      <c r="D1" s="95"/>
      <c r="E1" s="95"/>
      <c r="F1" s="95"/>
      <c r="G1" s="95"/>
      <c r="H1" s="95"/>
      <c r="J1" s="95"/>
      <c r="K1" s="95"/>
      <c r="L1" s="95"/>
      <c r="M1" s="95"/>
      <c r="T1" s="423">
        <f>A1+1</f>
        <v>61</v>
      </c>
      <c r="U1" s="423"/>
    </row>
    <row r="2" spans="1:21" s="80" customFormat="1" ht="21">
      <c r="A2" s="450" t="s">
        <v>159</v>
      </c>
      <c r="B2" s="450"/>
      <c r="C2" s="450"/>
      <c r="D2" s="450"/>
      <c r="E2" s="450"/>
      <c r="F2" s="450"/>
      <c r="G2" s="450"/>
      <c r="H2" s="450"/>
      <c r="I2" s="450"/>
      <c r="J2" s="450"/>
      <c r="K2" s="443" t="s">
        <v>160</v>
      </c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80" customFormat="1" ht="18.75" customHeight="1" thickBot="1">
      <c r="A3" s="321" t="s">
        <v>296</v>
      </c>
      <c r="B3" s="320"/>
      <c r="C3" s="320"/>
      <c r="D3" s="320" t="s">
        <v>298</v>
      </c>
      <c r="E3" s="320"/>
      <c r="F3" s="320"/>
      <c r="G3" s="320"/>
      <c r="H3" s="320"/>
      <c r="K3" s="320"/>
      <c r="L3" s="322"/>
      <c r="N3" s="322"/>
      <c r="O3" s="323" t="s">
        <v>299</v>
      </c>
      <c r="P3" s="324"/>
      <c r="U3" s="325" t="s">
        <v>297</v>
      </c>
    </row>
    <row r="4" spans="1:21" s="80" customFormat="1" ht="25.5" customHeight="1">
      <c r="A4" s="300" t="s">
        <v>10</v>
      </c>
      <c r="B4" s="292" t="s">
        <v>238</v>
      </c>
      <c r="C4" s="293"/>
      <c r="D4" s="301" t="s">
        <v>233</v>
      </c>
      <c r="E4" s="295"/>
      <c r="F4" s="445" t="s">
        <v>303</v>
      </c>
      <c r="G4" s="446"/>
      <c r="H4" s="453" t="s">
        <v>310</v>
      </c>
      <c r="I4" s="454"/>
      <c r="J4" s="296" t="s">
        <v>309</v>
      </c>
      <c r="K4" s="295"/>
      <c r="L4" s="296" t="s">
        <v>90</v>
      </c>
      <c r="M4" s="295"/>
      <c r="N4" s="448" t="s">
        <v>295</v>
      </c>
      <c r="O4" s="452"/>
      <c r="P4" s="268"/>
      <c r="Q4" s="268"/>
      <c r="R4" s="268"/>
      <c r="S4" s="268"/>
      <c r="T4" s="268"/>
      <c r="U4" s="268"/>
    </row>
    <row r="5" spans="1:21" s="98" customFormat="1" ht="51" customHeight="1" thickBot="1">
      <c r="A5" s="302" t="s">
        <v>234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303" t="s">
        <v>300</v>
      </c>
      <c r="H5" s="298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326"/>
      <c r="Q5" s="326"/>
      <c r="R5" s="326"/>
      <c r="S5" s="326"/>
      <c r="T5" s="326"/>
      <c r="U5" s="326"/>
    </row>
    <row r="6" spans="1:15" s="22" customFormat="1" ht="32.25" customHeight="1" thickBot="1">
      <c r="A6" s="188" t="s">
        <v>96</v>
      </c>
      <c r="B6" s="60">
        <f>D6+F6+H6+J6+L6+N6</f>
        <v>7.91</v>
      </c>
      <c r="C6" s="11">
        <f>E6+G6+I6+K6+M6+O6</f>
        <v>46</v>
      </c>
      <c r="D6" s="11">
        <v>0</v>
      </c>
      <c r="E6" s="11">
        <v>0</v>
      </c>
      <c r="F6" s="11">
        <v>2.79</v>
      </c>
      <c r="G6" s="11">
        <v>15</v>
      </c>
      <c r="H6" s="11">
        <v>0</v>
      </c>
      <c r="I6" s="11">
        <v>0</v>
      </c>
      <c r="J6" s="11">
        <v>0</v>
      </c>
      <c r="K6" s="11">
        <v>0</v>
      </c>
      <c r="L6" s="11">
        <v>2.04</v>
      </c>
      <c r="M6" s="11">
        <v>2</v>
      </c>
      <c r="N6" s="11">
        <v>3.08</v>
      </c>
      <c r="O6" s="11">
        <v>29</v>
      </c>
    </row>
    <row r="7" spans="1:21" s="80" customFormat="1" ht="25.5" customHeight="1">
      <c r="A7" s="291" t="s">
        <v>10</v>
      </c>
      <c r="B7" s="292" t="s">
        <v>232</v>
      </c>
      <c r="C7" s="293"/>
      <c r="D7" s="294" t="s">
        <v>233</v>
      </c>
      <c r="E7" s="295"/>
      <c r="F7" s="445" t="s">
        <v>303</v>
      </c>
      <c r="G7" s="446"/>
      <c r="H7" s="448" t="s">
        <v>295</v>
      </c>
      <c r="I7" s="449"/>
      <c r="J7" s="296" t="s">
        <v>307</v>
      </c>
      <c r="K7" s="295"/>
      <c r="L7" s="445" t="s">
        <v>304</v>
      </c>
      <c r="M7" s="447"/>
      <c r="N7" s="445" t="s">
        <v>237</v>
      </c>
      <c r="O7" s="446"/>
      <c r="P7" s="268"/>
      <c r="Q7" s="268"/>
      <c r="R7" s="268"/>
      <c r="S7" s="268"/>
      <c r="T7" s="268"/>
      <c r="U7" s="268"/>
    </row>
    <row r="8" spans="1:21" s="98" customFormat="1" ht="51" customHeight="1" thickBot="1">
      <c r="A8" s="297" t="s">
        <v>234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303" t="s">
        <v>300</v>
      </c>
      <c r="H8" s="298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9" t="s">
        <v>300</v>
      </c>
      <c r="P8" s="326"/>
      <c r="Q8" s="326"/>
      <c r="R8" s="326"/>
      <c r="S8" s="326"/>
      <c r="T8" s="326"/>
      <c r="U8" s="326"/>
    </row>
    <row r="9" spans="1:15" s="22" customFormat="1" ht="32.25" customHeight="1">
      <c r="A9" s="188" t="s">
        <v>96</v>
      </c>
      <c r="B9" s="60">
        <f aca="true" t="shared" si="0" ref="B9:C11">D9+F9+H9+J9+L9+N9</f>
        <v>8.61</v>
      </c>
      <c r="C9" s="11">
        <f t="shared" si="0"/>
        <v>48</v>
      </c>
      <c r="D9" s="16">
        <v>0</v>
      </c>
      <c r="E9" s="16">
        <v>0</v>
      </c>
      <c r="F9" s="16">
        <v>2.79</v>
      </c>
      <c r="G9" s="16">
        <v>15</v>
      </c>
      <c r="H9" s="16">
        <v>3.08</v>
      </c>
      <c r="I9" s="16">
        <v>29</v>
      </c>
      <c r="J9" s="16">
        <v>0</v>
      </c>
      <c r="K9" s="16">
        <v>0</v>
      </c>
      <c r="L9" s="16">
        <v>0</v>
      </c>
      <c r="M9" s="16">
        <v>0</v>
      </c>
      <c r="N9" s="16">
        <v>2.74</v>
      </c>
      <c r="O9" s="16">
        <v>4</v>
      </c>
    </row>
    <row r="10" spans="1:15" s="22" customFormat="1" ht="32.25" customHeight="1">
      <c r="A10" s="188" t="s">
        <v>111</v>
      </c>
      <c r="B10" s="60">
        <f t="shared" si="0"/>
        <v>13.940000000000001</v>
      </c>
      <c r="C10" s="11">
        <f t="shared" si="0"/>
        <v>51</v>
      </c>
      <c r="D10" s="16">
        <v>0</v>
      </c>
      <c r="E10" s="16">
        <v>0</v>
      </c>
      <c r="F10" s="16">
        <v>2.79</v>
      </c>
      <c r="G10" s="16">
        <v>15</v>
      </c>
      <c r="H10" s="16">
        <v>3.08</v>
      </c>
      <c r="I10" s="16">
        <v>29</v>
      </c>
      <c r="J10" s="16">
        <v>0</v>
      </c>
      <c r="K10" s="16">
        <v>0</v>
      </c>
      <c r="L10" s="16">
        <v>2.1</v>
      </c>
      <c r="M10" s="16">
        <v>3</v>
      </c>
      <c r="N10" s="16">
        <v>5.97</v>
      </c>
      <c r="O10" s="16">
        <v>4</v>
      </c>
    </row>
    <row r="11" spans="1:15" s="22" customFormat="1" ht="32.25" customHeight="1">
      <c r="A11" s="188" t="s">
        <v>116</v>
      </c>
      <c r="B11" s="60">
        <f t="shared" si="0"/>
        <v>16.64</v>
      </c>
      <c r="C11" s="11">
        <f t="shared" si="0"/>
        <v>55</v>
      </c>
      <c r="D11" s="16">
        <v>0</v>
      </c>
      <c r="E11" s="16">
        <v>0</v>
      </c>
      <c r="F11" s="16">
        <v>2.79</v>
      </c>
      <c r="G11" s="16">
        <v>15</v>
      </c>
      <c r="H11" s="16">
        <v>3.08</v>
      </c>
      <c r="I11" s="16">
        <v>29</v>
      </c>
      <c r="J11" s="16">
        <v>0</v>
      </c>
      <c r="K11" s="16">
        <v>0</v>
      </c>
      <c r="L11" s="16">
        <v>4.8</v>
      </c>
      <c r="M11" s="16">
        <v>7</v>
      </c>
      <c r="N11" s="16">
        <v>5.97</v>
      </c>
      <c r="O11" s="16">
        <v>4</v>
      </c>
    </row>
    <row r="12" spans="1:15" s="22" customFormat="1" ht="32.25" customHeight="1" thickBot="1">
      <c r="A12" s="188" t="s">
        <v>122</v>
      </c>
      <c r="B12" s="60">
        <f>D12+F12+H12+J12+L12+N12</f>
        <v>17.36</v>
      </c>
      <c r="C12" s="11">
        <f>E12+G12+I12+K12+M12+O12</f>
        <v>50</v>
      </c>
      <c r="D12" s="16">
        <v>0</v>
      </c>
      <c r="E12" s="16">
        <v>0</v>
      </c>
      <c r="F12" s="16">
        <v>2.79</v>
      </c>
      <c r="G12" s="16">
        <v>14</v>
      </c>
      <c r="H12" s="16">
        <v>3.08</v>
      </c>
      <c r="I12" s="16">
        <v>20</v>
      </c>
      <c r="J12" s="16">
        <v>0</v>
      </c>
      <c r="K12" s="16">
        <v>0</v>
      </c>
      <c r="L12" s="16">
        <v>5.52</v>
      </c>
      <c r="M12" s="16">
        <v>9</v>
      </c>
      <c r="N12" s="16">
        <v>5.97</v>
      </c>
      <c r="O12" s="16">
        <v>7</v>
      </c>
    </row>
    <row r="13" spans="1:21" s="22" customFormat="1" ht="26.25" customHeight="1">
      <c r="A13" s="304" t="s">
        <v>10</v>
      </c>
      <c r="B13" s="445" t="s">
        <v>235</v>
      </c>
      <c r="C13" s="447"/>
      <c r="D13" s="445" t="s">
        <v>236</v>
      </c>
      <c r="E13" s="447"/>
      <c r="F13" s="451" t="s">
        <v>302</v>
      </c>
      <c r="G13" s="434"/>
      <c r="H13" s="448" t="s">
        <v>295</v>
      </c>
      <c r="I13" s="449"/>
      <c r="J13" s="445" t="s">
        <v>308</v>
      </c>
      <c r="K13" s="447"/>
      <c r="L13" s="445" t="s">
        <v>303</v>
      </c>
      <c r="M13" s="446"/>
      <c r="N13" s="445" t="s">
        <v>304</v>
      </c>
      <c r="O13" s="447"/>
      <c r="P13" s="445" t="s">
        <v>305</v>
      </c>
      <c r="Q13" s="446"/>
      <c r="R13" s="445" t="s">
        <v>306</v>
      </c>
      <c r="S13" s="446"/>
      <c r="T13" s="445" t="s">
        <v>237</v>
      </c>
      <c r="U13" s="446"/>
    </row>
    <row r="14" spans="1:21" s="22" customFormat="1" ht="51" customHeight="1" thickBot="1">
      <c r="A14" s="305" t="s">
        <v>234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303" t="s">
        <v>300</v>
      </c>
      <c r="H14" s="298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303" t="s">
        <v>300</v>
      </c>
      <c r="P14" s="298" t="s">
        <v>301</v>
      </c>
      <c r="Q14" s="303" t="s">
        <v>300</v>
      </c>
      <c r="R14" s="298" t="s">
        <v>301</v>
      </c>
      <c r="S14" s="299" t="s">
        <v>300</v>
      </c>
      <c r="T14" s="298" t="s">
        <v>301</v>
      </c>
      <c r="U14" s="299" t="s">
        <v>300</v>
      </c>
    </row>
    <row r="15" spans="1:21" s="22" customFormat="1" ht="32.25" customHeight="1">
      <c r="A15" s="188" t="s">
        <v>131</v>
      </c>
      <c r="B15" s="60">
        <v>20.21</v>
      </c>
      <c r="C15" s="11">
        <v>62</v>
      </c>
      <c r="D15" s="11">
        <v>0.4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1">
        <v>19.81</v>
      </c>
      <c r="U15" s="11">
        <v>62</v>
      </c>
    </row>
    <row r="16" spans="1:21" s="22" customFormat="1" ht="32.25" customHeight="1">
      <c r="A16" s="188" t="s">
        <v>241</v>
      </c>
      <c r="B16" s="60">
        <v>8.15</v>
      </c>
      <c r="C16" s="11">
        <v>34.948</v>
      </c>
      <c r="D16" s="11">
        <v>0.4</v>
      </c>
      <c r="E16" s="11">
        <v>0.4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1">
        <v>7.75</v>
      </c>
      <c r="U16" s="11">
        <v>34.548</v>
      </c>
    </row>
    <row r="17" spans="1:21" s="22" customFormat="1" ht="32.25" customHeight="1">
      <c r="A17" s="188" t="s">
        <v>284</v>
      </c>
      <c r="B17" s="60">
        <v>17.5</v>
      </c>
      <c r="C17" s="11">
        <v>47.08</v>
      </c>
      <c r="D17" s="11">
        <v>0</v>
      </c>
      <c r="E17" s="11">
        <v>0</v>
      </c>
      <c r="F17" s="16">
        <v>0</v>
      </c>
      <c r="G17" s="16">
        <v>0</v>
      </c>
      <c r="H17" s="16">
        <v>4.26</v>
      </c>
      <c r="I17" s="16">
        <v>27.69</v>
      </c>
      <c r="J17" s="16">
        <v>2.35</v>
      </c>
      <c r="K17" s="16">
        <v>2.82</v>
      </c>
      <c r="L17" s="11">
        <v>0.65</v>
      </c>
      <c r="M17" s="11">
        <v>3.315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1">
        <v>10.24</v>
      </c>
      <c r="U17" s="11">
        <v>13.254999999999997</v>
      </c>
    </row>
    <row r="18" spans="1:21" s="22" customFormat="1" ht="32.25" customHeight="1">
      <c r="A18" s="188" t="s">
        <v>290</v>
      </c>
      <c r="B18" s="60">
        <v>37.61</v>
      </c>
      <c r="C18" s="11">
        <v>79.59</v>
      </c>
      <c r="D18" s="11">
        <v>0</v>
      </c>
      <c r="E18" s="11">
        <v>0</v>
      </c>
      <c r="F18" s="16">
        <v>0.15</v>
      </c>
      <c r="G18" s="16">
        <v>9.645</v>
      </c>
      <c r="H18" s="16">
        <v>4.75</v>
      </c>
      <c r="I18" s="16">
        <v>28.614</v>
      </c>
      <c r="J18" s="16">
        <v>5.37</v>
      </c>
      <c r="K18" s="16">
        <v>4.833</v>
      </c>
      <c r="L18" s="11">
        <v>1.31</v>
      </c>
      <c r="M18" s="11">
        <v>6.524</v>
      </c>
      <c r="N18" s="16">
        <v>21.5</v>
      </c>
      <c r="O18" s="16">
        <v>25.44</v>
      </c>
      <c r="P18" s="16">
        <v>3.95</v>
      </c>
      <c r="Q18" s="16">
        <v>3.95</v>
      </c>
      <c r="R18" s="16">
        <v>0.58</v>
      </c>
      <c r="S18" s="16">
        <v>0.58</v>
      </c>
      <c r="T18" s="16">
        <v>0</v>
      </c>
      <c r="U18" s="16">
        <v>0</v>
      </c>
    </row>
    <row r="19" spans="1:21" s="22" customFormat="1" ht="32.25" customHeight="1">
      <c r="A19" s="188" t="s">
        <v>329</v>
      </c>
      <c r="B19" s="60">
        <v>32.52</v>
      </c>
      <c r="C19" s="11">
        <v>67.82</v>
      </c>
      <c r="D19" s="11">
        <v>0</v>
      </c>
      <c r="E19" s="11">
        <v>0</v>
      </c>
      <c r="F19" s="11">
        <v>0</v>
      </c>
      <c r="G19" s="11">
        <v>0</v>
      </c>
      <c r="H19" s="11">
        <v>5.35</v>
      </c>
      <c r="I19" s="11">
        <v>33.234</v>
      </c>
      <c r="J19" s="11">
        <v>5.4</v>
      </c>
      <c r="K19" s="11">
        <v>4.239</v>
      </c>
      <c r="L19" s="11">
        <v>1.31</v>
      </c>
      <c r="M19" s="11">
        <v>6.701</v>
      </c>
      <c r="N19" s="11">
        <v>15.93</v>
      </c>
      <c r="O19" s="11">
        <v>19.522</v>
      </c>
      <c r="P19" s="16">
        <v>3.95</v>
      </c>
      <c r="Q19" s="16">
        <v>3.555</v>
      </c>
      <c r="R19" s="16">
        <v>0.58</v>
      </c>
      <c r="S19" s="16">
        <v>0.568</v>
      </c>
      <c r="T19" s="16">
        <v>0</v>
      </c>
      <c r="U19" s="16">
        <v>0</v>
      </c>
    </row>
    <row r="20" spans="1:21" s="22" customFormat="1" ht="32.25" customHeight="1">
      <c r="A20" s="188" t="s">
        <v>347</v>
      </c>
      <c r="B20" s="60">
        <v>70.08</v>
      </c>
      <c r="C20" s="11">
        <v>84</v>
      </c>
      <c r="D20" s="11">
        <v>0</v>
      </c>
      <c r="E20" s="11">
        <v>0</v>
      </c>
      <c r="F20" s="11">
        <v>0</v>
      </c>
      <c r="G20" s="11">
        <v>0</v>
      </c>
      <c r="H20" s="11">
        <v>6.35</v>
      </c>
      <c r="I20" s="11">
        <v>37</v>
      </c>
      <c r="J20" s="11">
        <v>9.06</v>
      </c>
      <c r="K20" s="11">
        <v>6</v>
      </c>
      <c r="L20" s="11">
        <v>1.31</v>
      </c>
      <c r="M20" s="11">
        <v>6</v>
      </c>
      <c r="N20" s="11">
        <v>45.83</v>
      </c>
      <c r="O20" s="11">
        <v>27</v>
      </c>
      <c r="P20" s="16">
        <v>6.95</v>
      </c>
      <c r="Q20" s="16">
        <v>7</v>
      </c>
      <c r="R20" s="16">
        <v>0.58</v>
      </c>
      <c r="S20" s="16">
        <v>1</v>
      </c>
      <c r="T20" s="16">
        <v>0</v>
      </c>
      <c r="U20" s="16">
        <v>0</v>
      </c>
    </row>
    <row r="21" spans="1:15" s="22" customFormat="1" ht="32.25" customHeight="1">
      <c r="A21" s="26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1" s="22" customFormat="1" ht="33" customHeight="1" thickBot="1">
      <c r="A22" s="3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3" s="22" customFormat="1" ht="14.25">
      <c r="A23" s="256" t="s">
        <v>277</v>
      </c>
      <c r="B23" s="23"/>
      <c r="C23" s="24"/>
    </row>
    <row r="24" ht="15.75">
      <c r="A24" s="243"/>
    </row>
    <row r="34" spans="1:3" ht="15.75">
      <c r="A34" s="96"/>
      <c r="B34" s="26"/>
      <c r="C34" s="27"/>
    </row>
    <row r="35" spans="1:3" ht="15.75">
      <c r="A35" s="96"/>
      <c r="B35" s="26"/>
      <c r="C35" s="27"/>
    </row>
    <row r="36" spans="1:3" ht="15.75">
      <c r="A36" s="96"/>
      <c r="B36" s="26"/>
      <c r="C36" s="27"/>
    </row>
    <row r="37" spans="1:3" ht="15.75">
      <c r="A37" s="96"/>
      <c r="B37" s="26"/>
      <c r="C37" s="27"/>
    </row>
    <row r="38" spans="1:3" ht="15.75">
      <c r="A38" s="96"/>
      <c r="B38" s="26"/>
      <c r="C38" s="27"/>
    </row>
    <row r="39" spans="1:3" ht="15.75">
      <c r="A39" s="96"/>
      <c r="B39" s="26"/>
      <c r="C39" s="27"/>
    </row>
    <row r="40" spans="1:3" ht="15.75">
      <c r="A40" s="96"/>
      <c r="B40" s="26"/>
      <c r="C40" s="27"/>
    </row>
    <row r="41" spans="1:3" ht="15.75">
      <c r="A41" s="96"/>
      <c r="B41" s="26"/>
      <c r="C41" s="27"/>
    </row>
    <row r="42" spans="1:3" ht="15.75">
      <c r="A42" s="96"/>
      <c r="B42" s="26"/>
      <c r="C42" s="27"/>
    </row>
    <row r="43" spans="1:3" ht="15.75">
      <c r="A43" s="96"/>
      <c r="B43" s="26"/>
      <c r="C43" s="27"/>
    </row>
    <row r="44" spans="1:3" ht="15.75">
      <c r="A44" s="96"/>
      <c r="B44" s="26"/>
      <c r="C44" s="27"/>
    </row>
    <row r="45" spans="1:3" ht="15.75">
      <c r="A45" s="96"/>
      <c r="B45" s="26"/>
      <c r="C45" s="27"/>
    </row>
    <row r="46" spans="1:3" ht="15.75">
      <c r="A46" s="96"/>
      <c r="B46" s="26"/>
      <c r="C46" s="27"/>
    </row>
    <row r="47" spans="1:3" ht="15.75">
      <c r="A47" s="96"/>
      <c r="B47" s="26"/>
      <c r="C47" s="27"/>
    </row>
    <row r="48" spans="1:3" ht="15.75">
      <c r="A48" s="96"/>
      <c r="B48" s="26"/>
      <c r="C48" s="27"/>
    </row>
    <row r="49" spans="1:3" ht="15.75">
      <c r="A49" s="96"/>
      <c r="B49" s="26"/>
      <c r="C49" s="27"/>
    </row>
    <row r="50" spans="1:3" ht="15.75">
      <c r="A50" s="96"/>
      <c r="B50" s="26"/>
      <c r="C50" s="27"/>
    </row>
    <row r="51" spans="1:3" ht="15.75">
      <c r="A51" s="96"/>
      <c r="B51" s="26"/>
      <c r="C51" s="27"/>
    </row>
    <row r="52" spans="1:3" ht="15.75">
      <c r="A52" s="96"/>
      <c r="B52" s="26"/>
      <c r="C52" s="27"/>
    </row>
    <row r="53" spans="1:3" ht="15.75">
      <c r="A53" s="96"/>
      <c r="B53" s="26"/>
      <c r="C53" s="27"/>
    </row>
    <row r="54" spans="1:3" ht="15.75">
      <c r="A54" s="96"/>
      <c r="B54" s="26"/>
      <c r="C54" s="27"/>
    </row>
    <row r="55" spans="1:3" ht="15.75">
      <c r="A55" s="96"/>
      <c r="B55" s="26"/>
      <c r="C55" s="27"/>
    </row>
    <row r="56" spans="1:3" ht="15.75">
      <c r="A56" s="96"/>
      <c r="B56" s="26"/>
      <c r="C56" s="27"/>
    </row>
    <row r="57" spans="1:3" ht="15.75">
      <c r="A57" s="96"/>
      <c r="B57" s="26"/>
      <c r="C57" s="27"/>
    </row>
    <row r="58" spans="1:3" ht="15.75">
      <c r="A58" s="96"/>
      <c r="B58" s="26"/>
      <c r="C58" s="27"/>
    </row>
    <row r="59" spans="1:3" ht="15.75">
      <c r="A59" s="96"/>
      <c r="B59" s="26"/>
      <c r="C59" s="27"/>
    </row>
    <row r="60" spans="1:3" ht="15.75">
      <c r="A60" s="96"/>
      <c r="B60" s="26"/>
      <c r="C60" s="27"/>
    </row>
    <row r="61" spans="1:3" ht="15.75">
      <c r="A61" s="96"/>
      <c r="B61" s="26"/>
      <c r="C61" s="27"/>
    </row>
    <row r="62" spans="1:3" ht="15.75">
      <c r="A62" s="96"/>
      <c r="B62" s="26"/>
      <c r="C62" s="27"/>
    </row>
    <row r="63" spans="1:3" ht="15.75">
      <c r="A63" s="96"/>
      <c r="B63" s="26"/>
      <c r="C63" s="27"/>
    </row>
    <row r="64" spans="1:3" ht="15.75">
      <c r="A64" s="96"/>
      <c r="B64" s="26"/>
      <c r="C64" s="27"/>
    </row>
    <row r="65" spans="1:3" ht="15.75">
      <c r="A65" s="96"/>
      <c r="B65" s="26"/>
      <c r="C65" s="27"/>
    </row>
    <row r="66" spans="1:3" ht="15.75">
      <c r="A66" s="96"/>
      <c r="B66" s="26"/>
      <c r="C66" s="27"/>
    </row>
    <row r="67" spans="1:3" ht="15.75">
      <c r="A67" s="96"/>
      <c r="B67" s="26"/>
      <c r="C67" s="27"/>
    </row>
    <row r="68" spans="1:3" ht="15.75">
      <c r="A68" s="96"/>
      <c r="B68" s="26"/>
      <c r="C68" s="27"/>
    </row>
    <row r="69" spans="1:3" ht="15.75">
      <c r="A69" s="96"/>
      <c r="B69" s="26"/>
      <c r="C69" s="27"/>
    </row>
    <row r="70" spans="1:3" ht="15.75">
      <c r="A70" s="96"/>
      <c r="B70" s="26"/>
      <c r="C70" s="27"/>
    </row>
    <row r="71" spans="1:3" ht="15.75">
      <c r="A71" s="96"/>
      <c r="B71" s="26"/>
      <c r="C71" s="27"/>
    </row>
    <row r="72" spans="1:3" ht="15.75">
      <c r="A72" s="96"/>
      <c r="B72" s="26"/>
      <c r="C72" s="27"/>
    </row>
    <row r="73" spans="1:3" ht="15.75">
      <c r="A73" s="96"/>
      <c r="B73" s="26"/>
      <c r="C73" s="27"/>
    </row>
    <row r="74" spans="1:3" ht="15.75">
      <c r="A74" s="96"/>
      <c r="B74" s="26"/>
      <c r="C74" s="27"/>
    </row>
    <row r="75" spans="1:3" ht="15.75">
      <c r="A75" s="96"/>
      <c r="B75" s="26"/>
      <c r="C75" s="27"/>
    </row>
    <row r="76" spans="1:3" ht="15.75">
      <c r="A76" s="96"/>
      <c r="B76" s="26"/>
      <c r="C76" s="27"/>
    </row>
    <row r="77" spans="1:3" ht="15.75">
      <c r="A77" s="96"/>
      <c r="B77" s="26"/>
      <c r="C77" s="27"/>
    </row>
    <row r="78" spans="1:3" ht="15.75">
      <c r="A78" s="96"/>
      <c r="B78" s="26"/>
      <c r="C78" s="27"/>
    </row>
    <row r="79" spans="1:3" ht="15.75">
      <c r="A79" s="96"/>
      <c r="B79" s="26"/>
      <c r="C79" s="27"/>
    </row>
    <row r="80" spans="1:3" ht="15.75">
      <c r="A80" s="96"/>
      <c r="B80" s="26"/>
      <c r="C80" s="27"/>
    </row>
    <row r="81" spans="1:3" ht="15.75">
      <c r="A81" s="96"/>
      <c r="B81" s="26"/>
      <c r="C81" s="27"/>
    </row>
    <row r="82" spans="1:3" ht="15.75">
      <c r="A82" s="96"/>
      <c r="B82" s="26"/>
      <c r="C82" s="27"/>
    </row>
    <row r="83" spans="1:3" ht="15.75">
      <c r="A83" s="96"/>
      <c r="B83" s="26"/>
      <c r="C83" s="27"/>
    </row>
    <row r="84" spans="1:3" ht="15.75">
      <c r="A84" s="96"/>
      <c r="B84" s="26"/>
      <c r="C84" s="27"/>
    </row>
    <row r="85" spans="1:3" ht="15.75">
      <c r="A85" s="96"/>
      <c r="B85" s="26"/>
      <c r="C85" s="27"/>
    </row>
    <row r="86" spans="1:3" ht="15.75">
      <c r="A86" s="96"/>
      <c r="B86" s="26"/>
      <c r="C86" s="27"/>
    </row>
    <row r="87" spans="1:3" ht="15.75">
      <c r="A87" s="96"/>
      <c r="B87" s="26"/>
      <c r="C87" s="27"/>
    </row>
    <row r="88" spans="1:3" ht="15.75">
      <c r="A88" s="96"/>
      <c r="B88" s="26"/>
      <c r="C88" s="27"/>
    </row>
    <row r="89" spans="1:3" ht="15.75">
      <c r="A89" s="96"/>
      <c r="B89" s="26"/>
      <c r="C89" s="27"/>
    </row>
    <row r="90" spans="1:3" ht="15.75">
      <c r="A90" s="96"/>
      <c r="B90" s="26"/>
      <c r="C90" s="27"/>
    </row>
    <row r="91" spans="1:3" ht="15.75">
      <c r="A91" s="96"/>
      <c r="B91" s="26"/>
      <c r="C91" s="27"/>
    </row>
    <row r="92" spans="1:3" ht="15.75">
      <c r="A92" s="96"/>
      <c r="B92" s="26"/>
      <c r="C92" s="27"/>
    </row>
    <row r="93" spans="1:3" ht="15.75">
      <c r="A93" s="96"/>
      <c r="B93" s="26"/>
      <c r="C93" s="27"/>
    </row>
    <row r="94" spans="1:3" ht="15.75">
      <c r="A94" s="96"/>
      <c r="B94" s="26"/>
      <c r="C94" s="27"/>
    </row>
    <row r="95" spans="1:3" ht="15.75">
      <c r="A95" s="96"/>
      <c r="B95" s="26"/>
      <c r="C95" s="27"/>
    </row>
    <row r="96" spans="1:3" ht="15.75">
      <c r="A96" s="96"/>
      <c r="B96" s="26"/>
      <c r="C96" s="27"/>
    </row>
    <row r="97" spans="1:3" ht="15.75">
      <c r="A97" s="96"/>
      <c r="B97" s="26"/>
      <c r="C97" s="27"/>
    </row>
    <row r="98" spans="1:3" ht="15.75">
      <c r="A98" s="96"/>
      <c r="B98" s="26"/>
      <c r="C98" s="27"/>
    </row>
    <row r="99" spans="1:3" ht="15.75">
      <c r="A99" s="96"/>
      <c r="B99" s="26"/>
      <c r="C99" s="27"/>
    </row>
    <row r="100" spans="1:3" ht="15.75">
      <c r="A100" s="96"/>
      <c r="B100" s="26"/>
      <c r="C100" s="27"/>
    </row>
    <row r="101" spans="1:3" ht="15.75">
      <c r="A101" s="96"/>
      <c r="B101" s="26"/>
      <c r="C101" s="27"/>
    </row>
    <row r="102" spans="1:3" ht="15.75">
      <c r="A102" s="96"/>
      <c r="B102" s="26"/>
      <c r="C102" s="27"/>
    </row>
    <row r="103" spans="1:3" ht="15.75">
      <c r="A103" s="96"/>
      <c r="B103" s="26"/>
      <c r="C103" s="27"/>
    </row>
    <row r="104" spans="1:3" ht="15.75">
      <c r="A104" s="96"/>
      <c r="B104" s="26"/>
      <c r="C104" s="27"/>
    </row>
    <row r="105" spans="1:3" ht="15.75">
      <c r="A105" s="96"/>
      <c r="B105" s="26"/>
      <c r="C105" s="27"/>
    </row>
    <row r="106" spans="1:3" ht="15.75">
      <c r="A106" s="96"/>
      <c r="B106" s="26"/>
      <c r="C106" s="27"/>
    </row>
    <row r="107" spans="1:3" ht="15.75">
      <c r="A107" s="96"/>
      <c r="B107" s="26"/>
      <c r="C107" s="27"/>
    </row>
    <row r="108" spans="1:3" ht="15.75">
      <c r="A108" s="96"/>
      <c r="B108" s="26"/>
      <c r="C108" s="27"/>
    </row>
    <row r="109" spans="1:3" ht="15.75">
      <c r="A109" s="96"/>
      <c r="B109" s="26"/>
      <c r="C109" s="27"/>
    </row>
    <row r="110" spans="1:3" ht="15.75">
      <c r="A110" s="96"/>
      <c r="B110" s="26"/>
      <c r="C110" s="27"/>
    </row>
    <row r="111" spans="1:3" ht="15.75">
      <c r="A111" s="96"/>
      <c r="B111" s="26"/>
      <c r="C111" s="27"/>
    </row>
    <row r="112" spans="1:3" ht="15.75">
      <c r="A112" s="96"/>
      <c r="B112" s="26"/>
      <c r="C112" s="27"/>
    </row>
    <row r="113" spans="1:3" ht="15.75">
      <c r="A113" s="96"/>
      <c r="B113" s="26"/>
      <c r="C113" s="27"/>
    </row>
    <row r="114" spans="1:3" ht="15.75">
      <c r="A114" s="96"/>
      <c r="B114" s="26"/>
      <c r="C114" s="27"/>
    </row>
    <row r="115" spans="1:3" ht="15.75">
      <c r="A115" s="96"/>
      <c r="B115" s="26"/>
      <c r="C115" s="27"/>
    </row>
    <row r="116" spans="1:3" ht="15.75">
      <c r="A116" s="96"/>
      <c r="B116" s="26"/>
      <c r="C116" s="27"/>
    </row>
    <row r="117" spans="1:3" ht="15.75">
      <c r="A117" s="96"/>
      <c r="B117" s="26"/>
      <c r="C117" s="27"/>
    </row>
    <row r="118" spans="1:3" ht="15.75">
      <c r="A118" s="96"/>
      <c r="B118" s="26"/>
      <c r="C118" s="27"/>
    </row>
    <row r="119" spans="1:3" ht="15.75">
      <c r="A119" s="96"/>
      <c r="B119" s="26"/>
      <c r="C119" s="27"/>
    </row>
    <row r="120" spans="1:3" ht="15.75">
      <c r="A120" s="96"/>
      <c r="B120" s="26"/>
      <c r="C120" s="27"/>
    </row>
    <row r="121" spans="1:3" ht="15.75">
      <c r="A121" s="96"/>
      <c r="B121" s="26"/>
      <c r="C121" s="27"/>
    </row>
    <row r="122" spans="1:3" ht="15.75">
      <c r="A122" s="96"/>
      <c r="B122" s="26"/>
      <c r="C122" s="27"/>
    </row>
    <row r="123" spans="1:3" ht="15.75">
      <c r="A123" s="96"/>
      <c r="B123" s="26"/>
      <c r="C123" s="27"/>
    </row>
    <row r="124" spans="1:3" ht="15.75">
      <c r="A124" s="96"/>
      <c r="B124" s="26"/>
      <c r="C124" s="27"/>
    </row>
    <row r="125" spans="1:3" ht="15.75">
      <c r="A125" s="96"/>
      <c r="B125" s="26"/>
      <c r="C125" s="27"/>
    </row>
    <row r="126" spans="1:3" ht="15.75">
      <c r="A126" s="96"/>
      <c r="B126" s="26"/>
      <c r="C126" s="27"/>
    </row>
    <row r="127" spans="1:3" ht="15.75">
      <c r="A127" s="96"/>
      <c r="B127" s="26"/>
      <c r="C127" s="27"/>
    </row>
    <row r="128" spans="1:3" ht="15.75">
      <c r="A128" s="96"/>
      <c r="B128" s="26"/>
      <c r="C128" s="27"/>
    </row>
    <row r="129" spans="1:3" ht="15.75">
      <c r="A129" s="96"/>
      <c r="B129" s="26"/>
      <c r="C129" s="27"/>
    </row>
    <row r="130" spans="1:3" ht="15.75">
      <c r="A130" s="96"/>
      <c r="B130" s="26"/>
      <c r="C130" s="27"/>
    </row>
    <row r="131" spans="1:3" ht="15.75">
      <c r="A131" s="96"/>
      <c r="B131" s="26"/>
      <c r="C131" s="27"/>
    </row>
    <row r="132" spans="1:3" ht="15.75">
      <c r="A132" s="96"/>
      <c r="B132" s="26"/>
      <c r="C132" s="27"/>
    </row>
    <row r="133" spans="1:3" ht="15.75">
      <c r="A133" s="96"/>
      <c r="B133" s="26"/>
      <c r="C133" s="27"/>
    </row>
    <row r="134" spans="1:3" ht="15.75">
      <c r="A134" s="96"/>
      <c r="B134" s="26"/>
      <c r="C134" s="27"/>
    </row>
    <row r="135" spans="1:3" ht="15.75">
      <c r="A135" s="96"/>
      <c r="B135" s="26"/>
      <c r="C135" s="27"/>
    </row>
    <row r="136" spans="1:3" ht="15.75">
      <c r="A136" s="96"/>
      <c r="B136" s="26"/>
      <c r="C136" s="27"/>
    </row>
    <row r="137" spans="1:3" ht="15.75">
      <c r="A137" s="96"/>
      <c r="B137" s="26"/>
      <c r="C137" s="27"/>
    </row>
    <row r="138" spans="1:3" ht="15.75">
      <c r="A138" s="96"/>
      <c r="B138" s="26"/>
      <c r="C138" s="27"/>
    </row>
    <row r="139" spans="1:3" ht="15.75">
      <c r="A139" s="96"/>
      <c r="B139" s="26"/>
      <c r="C139" s="27"/>
    </row>
    <row r="140" spans="1:3" ht="15.75">
      <c r="A140" s="96"/>
      <c r="B140" s="26"/>
      <c r="C140" s="27"/>
    </row>
    <row r="141" spans="1:3" ht="15.75">
      <c r="A141" s="96"/>
      <c r="B141" s="26"/>
      <c r="C141" s="27"/>
    </row>
    <row r="142" spans="1:3" ht="15.75">
      <c r="A142" s="96"/>
      <c r="B142" s="26"/>
      <c r="C142" s="27"/>
    </row>
    <row r="143" spans="1:3" ht="15.75">
      <c r="A143" s="96"/>
      <c r="B143" s="26"/>
      <c r="C143" s="27"/>
    </row>
    <row r="144" spans="1:3" ht="15.75">
      <c r="A144" s="96"/>
      <c r="B144" s="26"/>
      <c r="C144" s="27"/>
    </row>
    <row r="145" spans="1:3" ht="15.75">
      <c r="A145" s="96"/>
      <c r="B145" s="26"/>
      <c r="C145" s="27"/>
    </row>
    <row r="146" spans="1:3" ht="15.75">
      <c r="A146" s="96"/>
      <c r="B146" s="26"/>
      <c r="C146" s="27"/>
    </row>
    <row r="147" spans="1:3" ht="15.75">
      <c r="A147" s="96"/>
      <c r="B147" s="26"/>
      <c r="C147" s="27"/>
    </row>
    <row r="148" spans="1:3" ht="15.75">
      <c r="A148" s="96"/>
      <c r="B148" s="26"/>
      <c r="C148" s="27"/>
    </row>
    <row r="149" spans="1:3" ht="15.75">
      <c r="A149" s="96"/>
      <c r="B149" s="26"/>
      <c r="C149" s="27"/>
    </row>
    <row r="150" spans="1:3" ht="15.75">
      <c r="A150" s="96"/>
      <c r="B150" s="26"/>
      <c r="C150" s="27"/>
    </row>
    <row r="151" spans="1:3" ht="15.75">
      <c r="A151" s="96"/>
      <c r="B151" s="26"/>
      <c r="C151" s="27"/>
    </row>
    <row r="152" spans="1:3" ht="15.75">
      <c r="A152" s="96"/>
      <c r="B152" s="26"/>
      <c r="C152" s="27"/>
    </row>
    <row r="153" spans="1:3" ht="15.75">
      <c r="A153" s="96"/>
      <c r="B153" s="26"/>
      <c r="C153" s="27"/>
    </row>
    <row r="154" spans="1:3" ht="15.75">
      <c r="A154" s="96"/>
      <c r="B154" s="26"/>
      <c r="C154" s="27"/>
    </row>
    <row r="155" spans="1:3" ht="15.75">
      <c r="A155" s="96"/>
      <c r="B155" s="26"/>
      <c r="C155" s="27"/>
    </row>
    <row r="156" spans="1:3" ht="15.75">
      <c r="A156" s="96"/>
      <c r="B156" s="26"/>
      <c r="C156" s="27"/>
    </row>
    <row r="157" spans="1:3" ht="15.75">
      <c r="A157" s="96"/>
      <c r="B157" s="26"/>
      <c r="C157" s="27"/>
    </row>
    <row r="158" spans="1:3" ht="15.75">
      <c r="A158" s="96"/>
      <c r="B158" s="26"/>
      <c r="C158" s="27"/>
    </row>
    <row r="159" spans="1:3" ht="15.75">
      <c r="A159" s="96"/>
      <c r="B159" s="26"/>
      <c r="C159" s="27"/>
    </row>
    <row r="160" spans="1:3" ht="15.75">
      <c r="A160" s="96"/>
      <c r="B160" s="26"/>
      <c r="C160" s="27"/>
    </row>
    <row r="161" spans="1:3" ht="15.75">
      <c r="A161" s="96"/>
      <c r="B161" s="26"/>
      <c r="C161" s="27"/>
    </row>
    <row r="162" spans="1:3" ht="15.75">
      <c r="A162" s="96"/>
      <c r="B162" s="26"/>
      <c r="C162" s="27"/>
    </row>
    <row r="163" spans="1:3" ht="15.75">
      <c r="A163" s="96"/>
      <c r="B163" s="26"/>
      <c r="C163" s="27"/>
    </row>
    <row r="164" spans="1:3" ht="15.75">
      <c r="A164" s="96"/>
      <c r="B164" s="26"/>
      <c r="C164" s="27"/>
    </row>
    <row r="165" spans="1:3" ht="15.75">
      <c r="A165" s="96"/>
      <c r="B165" s="26"/>
      <c r="C165" s="27"/>
    </row>
    <row r="166" spans="1:3" ht="15.75">
      <c r="A166" s="96"/>
      <c r="B166" s="26"/>
      <c r="C166" s="27"/>
    </row>
    <row r="167" spans="1:3" ht="15.75">
      <c r="A167" s="96"/>
      <c r="B167" s="26"/>
      <c r="C167" s="27"/>
    </row>
    <row r="168" spans="1:3" ht="15.75">
      <c r="A168" s="96"/>
      <c r="B168" s="26"/>
      <c r="C168" s="27"/>
    </row>
    <row r="169" spans="1:3" ht="15.75">
      <c r="A169" s="96"/>
      <c r="B169" s="26"/>
      <c r="C169" s="27"/>
    </row>
    <row r="170" spans="1:3" ht="15.75">
      <c r="A170" s="96"/>
      <c r="B170" s="26"/>
      <c r="C170" s="27"/>
    </row>
    <row r="171" spans="1:3" ht="15.75">
      <c r="A171" s="96"/>
      <c r="B171" s="26"/>
      <c r="C171" s="27"/>
    </row>
    <row r="172" spans="1:3" ht="15.75">
      <c r="A172" s="96"/>
      <c r="B172" s="26"/>
      <c r="C172" s="27"/>
    </row>
    <row r="173" spans="1:3" ht="15.75">
      <c r="A173" s="96"/>
      <c r="B173" s="26"/>
      <c r="C173" s="27"/>
    </row>
    <row r="174" spans="1:3" ht="15.75">
      <c r="A174" s="96"/>
      <c r="B174" s="26"/>
      <c r="C174" s="27"/>
    </row>
    <row r="175" spans="1:3" ht="15.75">
      <c r="A175" s="96"/>
      <c r="B175" s="26"/>
      <c r="C175" s="27"/>
    </row>
    <row r="176" spans="1:3" ht="15.75">
      <c r="A176" s="96"/>
      <c r="B176" s="26"/>
      <c r="C176" s="27"/>
    </row>
    <row r="177" spans="1:3" ht="15.75">
      <c r="A177" s="96"/>
      <c r="B177" s="26"/>
      <c r="C177" s="27"/>
    </row>
    <row r="178" spans="1:3" ht="15.75">
      <c r="A178" s="96"/>
      <c r="B178" s="26"/>
      <c r="C178" s="27"/>
    </row>
    <row r="179" spans="1:3" ht="15.75">
      <c r="A179" s="96"/>
      <c r="B179" s="26"/>
      <c r="C179" s="27"/>
    </row>
    <row r="180" spans="1:3" ht="15.75">
      <c r="A180" s="96"/>
      <c r="B180" s="26"/>
      <c r="C180" s="27"/>
    </row>
    <row r="181" spans="1:3" ht="15.75">
      <c r="A181" s="96"/>
      <c r="B181" s="26"/>
      <c r="C181" s="27"/>
    </row>
    <row r="182" spans="1:3" ht="15.75">
      <c r="A182" s="96"/>
      <c r="B182" s="26"/>
      <c r="C182" s="27"/>
    </row>
    <row r="183" spans="1:3" ht="15.75">
      <c r="A183" s="96"/>
      <c r="B183" s="26"/>
      <c r="C183" s="27"/>
    </row>
    <row r="184" spans="1:3" ht="15.75">
      <c r="A184" s="96"/>
      <c r="B184" s="26"/>
      <c r="C184" s="27"/>
    </row>
    <row r="185" spans="1:3" ht="15.75">
      <c r="A185" s="96"/>
      <c r="B185" s="26"/>
      <c r="C185" s="27"/>
    </row>
    <row r="186" spans="1:3" ht="15.75">
      <c r="A186" s="96"/>
      <c r="B186" s="26"/>
      <c r="C186" s="27"/>
    </row>
    <row r="187" spans="1:3" ht="15.75">
      <c r="A187" s="96"/>
      <c r="B187" s="26"/>
      <c r="C187" s="27"/>
    </row>
    <row r="188" spans="1:3" ht="15.75">
      <c r="A188" s="96"/>
      <c r="B188" s="26"/>
      <c r="C188" s="27"/>
    </row>
    <row r="189" spans="1:3" ht="15.75">
      <c r="A189" s="96"/>
      <c r="B189" s="26"/>
      <c r="C189" s="27"/>
    </row>
    <row r="190" spans="1:3" ht="15.75">
      <c r="A190" s="96"/>
      <c r="B190" s="26"/>
      <c r="C190" s="27"/>
    </row>
    <row r="191" spans="1:3" ht="15.75">
      <c r="A191" s="96"/>
      <c r="B191" s="26"/>
      <c r="C191" s="27"/>
    </row>
    <row r="192" spans="1:3" ht="15.75">
      <c r="A192" s="96"/>
      <c r="B192" s="26"/>
      <c r="C192" s="27"/>
    </row>
    <row r="193" spans="1:3" ht="15.75">
      <c r="A193" s="96"/>
      <c r="B193" s="26"/>
      <c r="C193" s="27"/>
    </row>
    <row r="194" spans="1:3" ht="15.75">
      <c r="A194" s="96"/>
      <c r="B194" s="26"/>
      <c r="C194" s="27"/>
    </row>
    <row r="195" spans="1:3" ht="15.75">
      <c r="A195" s="96"/>
      <c r="B195" s="26"/>
      <c r="C195" s="27"/>
    </row>
    <row r="196" spans="1:3" ht="15.75">
      <c r="A196" s="96"/>
      <c r="B196" s="26"/>
      <c r="C196" s="27"/>
    </row>
    <row r="197" spans="1:3" ht="15.75">
      <c r="A197" s="96"/>
      <c r="B197" s="26"/>
      <c r="C197" s="27"/>
    </row>
    <row r="198" spans="1:3" ht="15.75">
      <c r="A198" s="96"/>
      <c r="B198" s="26"/>
      <c r="C198" s="27"/>
    </row>
    <row r="199" spans="1:3" ht="15.75">
      <c r="A199" s="96"/>
      <c r="B199" s="26"/>
      <c r="C199" s="27"/>
    </row>
    <row r="200" spans="1:3" ht="15.75">
      <c r="A200" s="96"/>
      <c r="B200" s="26"/>
      <c r="C200" s="27"/>
    </row>
    <row r="201" spans="1:3" ht="15.75">
      <c r="A201" s="96"/>
      <c r="B201" s="26"/>
      <c r="C201" s="27"/>
    </row>
    <row r="202" spans="1:3" ht="15.75">
      <c r="A202" s="96"/>
      <c r="B202" s="26"/>
      <c r="C202" s="27"/>
    </row>
    <row r="203" spans="1:3" ht="15.75">
      <c r="A203" s="96"/>
      <c r="B203" s="26"/>
      <c r="C203" s="27"/>
    </row>
    <row r="204" spans="1:3" ht="15.75">
      <c r="A204" s="96"/>
      <c r="B204" s="26"/>
      <c r="C204" s="27"/>
    </row>
    <row r="205" spans="1:3" ht="15.75">
      <c r="A205" s="96"/>
      <c r="B205" s="26"/>
      <c r="C205" s="27"/>
    </row>
    <row r="206" spans="1:3" ht="15.75">
      <c r="A206" s="96"/>
      <c r="B206" s="26"/>
      <c r="C206" s="27"/>
    </row>
    <row r="207" spans="1:3" ht="15.75">
      <c r="A207" s="96"/>
      <c r="B207" s="26"/>
      <c r="C207" s="27"/>
    </row>
    <row r="208" spans="1:3" ht="15.75">
      <c r="A208" s="96"/>
      <c r="B208" s="26"/>
      <c r="C208" s="27"/>
    </row>
    <row r="209" spans="1:3" ht="15.75">
      <c r="A209" s="96"/>
      <c r="B209" s="26"/>
      <c r="C209" s="27"/>
    </row>
    <row r="210" spans="1:3" ht="15.75">
      <c r="A210" s="96"/>
      <c r="B210" s="26"/>
      <c r="C210" s="27"/>
    </row>
    <row r="211" spans="1:3" ht="15.75">
      <c r="A211" s="96"/>
      <c r="B211" s="26"/>
      <c r="C211" s="27"/>
    </row>
    <row r="212" spans="1:3" ht="15.75">
      <c r="A212" s="96"/>
      <c r="B212" s="26"/>
      <c r="C212" s="27"/>
    </row>
    <row r="213" spans="1:3" ht="15.75">
      <c r="A213" s="96"/>
      <c r="B213" s="26"/>
      <c r="C213" s="27"/>
    </row>
    <row r="214" spans="1:3" ht="15.75">
      <c r="A214" s="96"/>
      <c r="B214" s="26"/>
      <c r="C214" s="27"/>
    </row>
    <row r="215" spans="1:3" ht="15.75">
      <c r="A215" s="96"/>
      <c r="B215" s="26"/>
      <c r="C215" s="27"/>
    </row>
    <row r="216" spans="1:3" ht="15.75">
      <c r="A216" s="96"/>
      <c r="B216" s="26"/>
      <c r="C216" s="27"/>
    </row>
    <row r="217" spans="1:3" ht="15.75">
      <c r="A217" s="96"/>
      <c r="B217" s="26"/>
      <c r="C217" s="27"/>
    </row>
    <row r="218" spans="1:3" ht="15.75">
      <c r="A218" s="96"/>
      <c r="B218" s="26"/>
      <c r="C218" s="27"/>
    </row>
    <row r="219" spans="1:3" ht="15.75">
      <c r="A219" s="96"/>
      <c r="B219" s="26"/>
      <c r="C219" s="27"/>
    </row>
    <row r="220" spans="1:3" ht="15.75">
      <c r="A220" s="96"/>
      <c r="B220" s="26"/>
      <c r="C220" s="27"/>
    </row>
    <row r="221" spans="1:3" ht="15.75">
      <c r="A221" s="96"/>
      <c r="B221" s="26"/>
      <c r="C221" s="27"/>
    </row>
    <row r="222" spans="1:3" ht="15.75">
      <c r="A222" s="96"/>
      <c r="B222" s="26"/>
      <c r="C222" s="27"/>
    </row>
    <row r="223" spans="1:3" ht="15.75">
      <c r="A223" s="96"/>
      <c r="B223" s="26"/>
      <c r="C223" s="27"/>
    </row>
    <row r="224" spans="1:3" ht="15.75">
      <c r="A224" s="96"/>
      <c r="B224" s="26"/>
      <c r="C224" s="27"/>
    </row>
    <row r="225" spans="1:3" ht="15.75">
      <c r="A225" s="96"/>
      <c r="B225" s="26"/>
      <c r="C225" s="27"/>
    </row>
    <row r="226" spans="1:3" ht="15.75">
      <c r="A226" s="96"/>
      <c r="B226" s="26"/>
      <c r="C226" s="27"/>
    </row>
    <row r="227" spans="1:3" ht="15.75">
      <c r="A227" s="96"/>
      <c r="B227" s="26"/>
      <c r="C227" s="27"/>
    </row>
    <row r="228" spans="1:3" ht="15.75">
      <c r="A228" s="96"/>
      <c r="B228" s="26"/>
      <c r="C228" s="27"/>
    </row>
    <row r="229" spans="1:3" ht="15.75">
      <c r="A229" s="96"/>
      <c r="B229" s="26"/>
      <c r="C229" s="27"/>
    </row>
    <row r="230" spans="1:3" ht="15.75">
      <c r="A230" s="96"/>
      <c r="B230" s="26"/>
      <c r="C230" s="27"/>
    </row>
    <row r="231" spans="1:3" ht="15.75">
      <c r="A231" s="96"/>
      <c r="B231" s="26"/>
      <c r="C231" s="27"/>
    </row>
    <row r="232" spans="1:3" ht="15.75">
      <c r="A232" s="96"/>
      <c r="B232" s="26"/>
      <c r="C232" s="27"/>
    </row>
    <row r="233" spans="1:3" ht="15.75">
      <c r="A233" s="96"/>
      <c r="B233" s="26"/>
      <c r="C233" s="27"/>
    </row>
    <row r="234" spans="1:3" ht="15.75">
      <c r="A234" s="96"/>
      <c r="B234" s="26"/>
      <c r="C234" s="27"/>
    </row>
    <row r="235" spans="1:3" ht="15.75">
      <c r="A235" s="96"/>
      <c r="B235" s="26"/>
      <c r="C235" s="27"/>
    </row>
    <row r="236" spans="1:3" ht="15.75">
      <c r="A236" s="96"/>
      <c r="B236" s="26"/>
      <c r="C236" s="27"/>
    </row>
    <row r="237" spans="1:3" ht="15.75">
      <c r="A237" s="96"/>
      <c r="B237" s="26"/>
      <c r="C237" s="27"/>
    </row>
    <row r="238" spans="1:3" ht="15.75">
      <c r="A238" s="96"/>
      <c r="B238" s="26"/>
      <c r="C238" s="27"/>
    </row>
    <row r="239" spans="1:3" ht="15.75">
      <c r="A239" s="96"/>
      <c r="B239" s="26"/>
      <c r="C239" s="27"/>
    </row>
    <row r="240" spans="1:3" ht="15.75">
      <c r="A240" s="96"/>
      <c r="B240" s="26"/>
      <c r="C240" s="27"/>
    </row>
    <row r="241" spans="1:3" ht="15.75">
      <c r="A241" s="96"/>
      <c r="B241" s="26"/>
      <c r="C241" s="27"/>
    </row>
    <row r="242" spans="1:3" ht="15.75">
      <c r="A242" s="96"/>
      <c r="B242" s="26"/>
      <c r="C242" s="27"/>
    </row>
    <row r="243" spans="1:3" ht="15.75">
      <c r="A243" s="96"/>
      <c r="B243" s="26"/>
      <c r="C243" s="27"/>
    </row>
    <row r="244" spans="1:3" ht="15.75">
      <c r="A244" s="96"/>
      <c r="B244" s="26"/>
      <c r="C244" s="27"/>
    </row>
    <row r="245" spans="1:3" ht="15.75">
      <c r="A245" s="96"/>
      <c r="B245" s="26"/>
      <c r="C245" s="27"/>
    </row>
    <row r="246" spans="1:3" ht="15.75">
      <c r="A246" s="96"/>
      <c r="B246" s="26"/>
      <c r="C246" s="27"/>
    </row>
    <row r="247" spans="1:3" ht="15.75">
      <c r="A247" s="96"/>
      <c r="B247" s="26"/>
      <c r="C247" s="27"/>
    </row>
    <row r="248" spans="1:3" ht="15.75">
      <c r="A248" s="96"/>
      <c r="B248" s="26"/>
      <c r="C248" s="27"/>
    </row>
    <row r="249" spans="1:3" ht="15.75">
      <c r="A249" s="96"/>
      <c r="B249" s="26"/>
      <c r="C249" s="27"/>
    </row>
    <row r="250" spans="1:3" ht="15.75">
      <c r="A250" s="96"/>
      <c r="B250" s="26"/>
      <c r="C250" s="27"/>
    </row>
    <row r="251" spans="1:3" ht="15.75">
      <c r="A251" s="96"/>
      <c r="B251" s="26"/>
      <c r="C251" s="27"/>
    </row>
    <row r="252" spans="1:3" ht="15.75">
      <c r="A252" s="96"/>
      <c r="B252" s="26"/>
      <c r="C252" s="27"/>
    </row>
    <row r="253" spans="1:3" ht="15.75">
      <c r="A253" s="96"/>
      <c r="B253" s="26"/>
      <c r="C253" s="27"/>
    </row>
    <row r="254" spans="1:3" ht="15.75">
      <c r="A254" s="96"/>
      <c r="B254" s="26"/>
      <c r="C254" s="27"/>
    </row>
    <row r="255" spans="1:3" ht="15.75">
      <c r="A255" s="96"/>
      <c r="B255" s="26"/>
      <c r="C255" s="27"/>
    </row>
    <row r="256" spans="1:3" ht="15.75">
      <c r="A256" s="96"/>
      <c r="B256" s="26"/>
      <c r="C256" s="27"/>
    </row>
    <row r="257" spans="1:3" ht="15.75">
      <c r="A257" s="96"/>
      <c r="B257" s="26"/>
      <c r="C257" s="27"/>
    </row>
    <row r="258" spans="1:3" ht="15.75">
      <c r="A258" s="96"/>
      <c r="B258" s="26"/>
      <c r="C258" s="27"/>
    </row>
    <row r="259" spans="1:3" ht="15.75">
      <c r="A259" s="96"/>
      <c r="B259" s="26"/>
      <c r="C259" s="27"/>
    </row>
    <row r="260" spans="1:3" ht="15.75">
      <c r="A260" s="96"/>
      <c r="B260" s="26"/>
      <c r="C260" s="27"/>
    </row>
    <row r="261" spans="1:3" ht="15.75">
      <c r="A261" s="96"/>
      <c r="B261" s="26"/>
      <c r="C261" s="27"/>
    </row>
    <row r="262" spans="1:3" ht="15.75">
      <c r="A262" s="96"/>
      <c r="B262" s="26"/>
      <c r="C262" s="27"/>
    </row>
    <row r="263" spans="1:3" ht="15.75">
      <c r="A263" s="96"/>
      <c r="B263" s="26"/>
      <c r="C263" s="27"/>
    </row>
    <row r="264" spans="1:3" ht="15.75">
      <c r="A264" s="96"/>
      <c r="B264" s="26"/>
      <c r="C264" s="27"/>
    </row>
    <row r="265" spans="1:3" ht="15.75">
      <c r="A265" s="96"/>
      <c r="B265" s="26"/>
      <c r="C265" s="27"/>
    </row>
    <row r="266" spans="1:3" ht="15.75">
      <c r="A266" s="96"/>
      <c r="B266" s="26"/>
      <c r="C266" s="27"/>
    </row>
    <row r="267" spans="1:3" ht="15.75">
      <c r="A267" s="96"/>
      <c r="B267" s="26"/>
      <c r="C267" s="27"/>
    </row>
    <row r="268" spans="1:3" ht="15.75">
      <c r="A268" s="96"/>
      <c r="B268" s="26"/>
      <c r="C268" s="27"/>
    </row>
    <row r="269" spans="1:3" ht="15.75">
      <c r="A269" s="96"/>
      <c r="B269" s="26"/>
      <c r="C269" s="27"/>
    </row>
    <row r="270" spans="1:3" ht="15.75">
      <c r="A270" s="96"/>
      <c r="B270" s="26"/>
      <c r="C270" s="27"/>
    </row>
    <row r="271" spans="1:3" ht="15.75">
      <c r="A271" s="96"/>
      <c r="B271" s="26"/>
      <c r="C271" s="27"/>
    </row>
    <row r="272" spans="1:3" ht="15.75">
      <c r="A272" s="96"/>
      <c r="B272" s="26"/>
      <c r="C272" s="27"/>
    </row>
    <row r="273" spans="1:3" ht="15.75">
      <c r="A273" s="96"/>
      <c r="B273" s="26"/>
      <c r="C273" s="27"/>
    </row>
    <row r="274" spans="1:3" ht="15.75">
      <c r="A274" s="96"/>
      <c r="B274" s="26"/>
      <c r="C274" s="27"/>
    </row>
    <row r="275" spans="1:3" ht="15.75">
      <c r="A275" s="96"/>
      <c r="B275" s="26"/>
      <c r="C275" s="27"/>
    </row>
    <row r="276" spans="1:3" ht="15.75">
      <c r="A276" s="96"/>
      <c r="B276" s="26"/>
      <c r="C276" s="27"/>
    </row>
    <row r="277" spans="1:3" ht="15.75">
      <c r="A277" s="96"/>
      <c r="B277" s="26"/>
      <c r="C277" s="27"/>
    </row>
    <row r="278" spans="1:3" ht="15.75">
      <c r="A278" s="96"/>
      <c r="B278" s="26"/>
      <c r="C278" s="27"/>
    </row>
    <row r="279" spans="1:3" ht="15.75">
      <c r="A279" s="96"/>
      <c r="B279" s="26"/>
      <c r="C279" s="27"/>
    </row>
    <row r="280" spans="1:3" ht="15.75">
      <c r="A280" s="96"/>
      <c r="B280" s="26"/>
      <c r="C280" s="27"/>
    </row>
    <row r="281" spans="1:3" ht="15.75">
      <c r="A281" s="96"/>
      <c r="B281" s="26"/>
      <c r="C281" s="27"/>
    </row>
    <row r="282" spans="1:3" ht="15.75">
      <c r="A282" s="96"/>
      <c r="B282" s="26"/>
      <c r="C282" s="27"/>
    </row>
    <row r="283" spans="1:3" ht="15.75">
      <c r="A283" s="96"/>
      <c r="B283" s="26"/>
      <c r="C283" s="27"/>
    </row>
    <row r="284" spans="1:3" ht="15.75">
      <c r="A284" s="96"/>
      <c r="B284" s="26"/>
      <c r="C284" s="27"/>
    </row>
    <row r="285" spans="1:3" ht="15.75">
      <c r="A285" s="96"/>
      <c r="B285" s="26"/>
      <c r="C285" s="27"/>
    </row>
    <row r="286" spans="1:3" ht="15.75">
      <c r="A286" s="96"/>
      <c r="B286" s="26"/>
      <c r="C286" s="27"/>
    </row>
    <row r="287" spans="1:3" ht="15.75">
      <c r="A287" s="96"/>
      <c r="B287" s="26"/>
      <c r="C287" s="27"/>
    </row>
    <row r="288" spans="1:3" ht="15.75">
      <c r="A288" s="96"/>
      <c r="B288" s="26"/>
      <c r="C288" s="27"/>
    </row>
    <row r="289" spans="1:3" ht="15.75">
      <c r="A289" s="96"/>
      <c r="B289" s="26"/>
      <c r="C289" s="27"/>
    </row>
    <row r="290" spans="1:3" ht="15.75">
      <c r="A290" s="96"/>
      <c r="B290" s="26"/>
      <c r="C290" s="27"/>
    </row>
    <row r="291" spans="1:3" ht="15.75">
      <c r="A291" s="96"/>
      <c r="B291" s="26"/>
      <c r="C291" s="27"/>
    </row>
    <row r="292" spans="1:3" ht="15.75">
      <c r="A292" s="96"/>
      <c r="B292" s="26"/>
      <c r="C292" s="27"/>
    </row>
    <row r="293" spans="1:3" ht="15.75">
      <c r="A293" s="96"/>
      <c r="B293" s="26"/>
      <c r="C293" s="27"/>
    </row>
    <row r="294" spans="1:3" ht="15.75">
      <c r="A294" s="96"/>
      <c r="B294" s="26"/>
      <c r="C294" s="27"/>
    </row>
    <row r="295" spans="1:3" ht="15.75">
      <c r="A295" s="96"/>
      <c r="B295" s="26"/>
      <c r="C295" s="27"/>
    </row>
    <row r="296" spans="1:3" ht="15.75">
      <c r="A296" s="96"/>
      <c r="B296" s="26"/>
      <c r="C296" s="27"/>
    </row>
    <row r="297" spans="1:3" ht="15.75">
      <c r="A297" s="96"/>
      <c r="B297" s="26"/>
      <c r="C297" s="27"/>
    </row>
    <row r="298" spans="1:3" ht="15.75">
      <c r="A298" s="96"/>
      <c r="B298" s="26"/>
      <c r="C298" s="27"/>
    </row>
    <row r="299" spans="1:3" ht="15.75">
      <c r="A299" s="96"/>
      <c r="B299" s="26"/>
      <c r="C299" s="27"/>
    </row>
    <row r="300" spans="1:3" ht="15.75">
      <c r="A300" s="96"/>
      <c r="B300" s="26"/>
      <c r="C300" s="27"/>
    </row>
    <row r="301" spans="1:3" ht="15.75">
      <c r="A301" s="96"/>
      <c r="B301" s="26"/>
      <c r="C301" s="27"/>
    </row>
    <row r="302" spans="1:3" ht="15.75">
      <c r="A302" s="96"/>
      <c r="B302" s="26"/>
      <c r="C302" s="27"/>
    </row>
    <row r="303" spans="1:3" ht="15.75">
      <c r="A303" s="96"/>
      <c r="B303" s="26"/>
      <c r="C303" s="27"/>
    </row>
    <row r="304" spans="1:3" ht="15.75">
      <c r="A304" s="96"/>
      <c r="B304" s="26"/>
      <c r="C304" s="27"/>
    </row>
    <row r="305" spans="1:3" ht="15.75">
      <c r="A305" s="96"/>
      <c r="B305" s="26"/>
      <c r="C305" s="27"/>
    </row>
    <row r="306" spans="1:3" ht="15.75">
      <c r="A306" s="96"/>
      <c r="B306" s="26"/>
      <c r="C306" s="27"/>
    </row>
    <row r="307" spans="1:3" ht="15.75">
      <c r="A307" s="96"/>
      <c r="B307" s="26"/>
      <c r="C307" s="27"/>
    </row>
    <row r="308" spans="1:3" ht="15.75">
      <c r="A308" s="96"/>
      <c r="B308" s="26"/>
      <c r="C308" s="27"/>
    </row>
    <row r="309" spans="1:3" ht="15.75">
      <c r="A309" s="96"/>
      <c r="B309" s="26"/>
      <c r="C309" s="27"/>
    </row>
    <row r="310" spans="1:3" ht="15.75">
      <c r="A310" s="96"/>
      <c r="B310" s="26"/>
      <c r="C310" s="27"/>
    </row>
    <row r="311" spans="1:3" ht="15.75">
      <c r="A311" s="96"/>
      <c r="B311" s="26"/>
      <c r="C311" s="27"/>
    </row>
    <row r="312" spans="1:3" ht="15.75">
      <c r="A312" s="96"/>
      <c r="B312" s="26"/>
      <c r="C312" s="27"/>
    </row>
    <row r="313" spans="1:3" ht="15.75">
      <c r="A313" s="96"/>
      <c r="B313" s="26"/>
      <c r="C313" s="27"/>
    </row>
    <row r="314" spans="1:3" ht="15.75">
      <c r="A314" s="96"/>
      <c r="B314" s="26"/>
      <c r="C314" s="27"/>
    </row>
    <row r="315" spans="1:3" ht="15.75">
      <c r="A315" s="96"/>
      <c r="B315" s="26"/>
      <c r="C315" s="27"/>
    </row>
    <row r="316" spans="1:3" ht="15.75">
      <c r="A316" s="96"/>
      <c r="B316" s="26"/>
      <c r="C316" s="27"/>
    </row>
    <row r="317" spans="1:3" ht="15.75">
      <c r="A317" s="96"/>
      <c r="B317" s="26"/>
      <c r="C317" s="27"/>
    </row>
    <row r="318" spans="1:3" ht="15.75">
      <c r="A318" s="96"/>
      <c r="B318" s="26"/>
      <c r="C318" s="27"/>
    </row>
    <row r="319" spans="1:3" ht="15.75">
      <c r="A319" s="96"/>
      <c r="B319" s="26"/>
      <c r="C319" s="27"/>
    </row>
    <row r="320" spans="1:3" ht="15.75">
      <c r="A320" s="96"/>
      <c r="B320" s="26"/>
      <c r="C320" s="27"/>
    </row>
    <row r="321" spans="1:3" ht="15.75">
      <c r="A321" s="96"/>
      <c r="B321" s="26"/>
      <c r="C321" s="27"/>
    </row>
    <row r="322" spans="1:3" ht="15.75">
      <c r="A322" s="96"/>
      <c r="B322" s="26"/>
      <c r="C322" s="27"/>
    </row>
    <row r="323" spans="1:3" ht="15.75">
      <c r="A323" s="96"/>
      <c r="B323" s="26"/>
      <c r="C323" s="27"/>
    </row>
    <row r="324" spans="1:3" ht="15.75">
      <c r="A324" s="96"/>
      <c r="B324" s="26"/>
      <c r="C324" s="27"/>
    </row>
    <row r="325" spans="1:3" ht="15.75">
      <c r="A325" s="96"/>
      <c r="B325" s="26"/>
      <c r="C325" s="27"/>
    </row>
    <row r="326" spans="1:3" ht="15.75">
      <c r="A326" s="96"/>
      <c r="B326" s="26"/>
      <c r="C326" s="27"/>
    </row>
    <row r="327" spans="1:3" ht="15.75">
      <c r="A327" s="96"/>
      <c r="B327" s="26"/>
      <c r="C327" s="27"/>
    </row>
    <row r="328" spans="1:3" ht="15.75">
      <c r="A328" s="96"/>
      <c r="B328" s="26"/>
      <c r="C328" s="27"/>
    </row>
    <row r="329" spans="1:3" ht="15.75">
      <c r="A329" s="96"/>
      <c r="B329" s="26"/>
      <c r="C329" s="27"/>
    </row>
    <row r="330" spans="1:3" ht="15.75">
      <c r="A330" s="96"/>
      <c r="B330" s="26"/>
      <c r="C330" s="27"/>
    </row>
    <row r="331" spans="1:3" ht="15.75">
      <c r="A331" s="96"/>
      <c r="B331" s="26"/>
      <c r="C331" s="27"/>
    </row>
    <row r="332" spans="1:3" ht="15.75">
      <c r="A332" s="96"/>
      <c r="B332" s="26"/>
      <c r="C332" s="27"/>
    </row>
    <row r="333" spans="1:3" ht="15.75">
      <c r="A333" s="96"/>
      <c r="B333" s="26"/>
      <c r="C333" s="27"/>
    </row>
    <row r="334" spans="1:3" ht="15.75">
      <c r="A334" s="96"/>
      <c r="B334" s="26"/>
      <c r="C334" s="27"/>
    </row>
    <row r="335" spans="1:3" ht="15.75">
      <c r="A335" s="96"/>
      <c r="B335" s="26"/>
      <c r="C335" s="27"/>
    </row>
    <row r="336" spans="1:3" ht="15.75">
      <c r="A336" s="96"/>
      <c r="B336" s="26"/>
      <c r="C336" s="27"/>
    </row>
    <row r="337" spans="1:3" ht="15.75">
      <c r="A337" s="96"/>
      <c r="B337" s="26"/>
      <c r="C337" s="27"/>
    </row>
    <row r="338" spans="1:3" ht="15.75">
      <c r="A338" s="96"/>
      <c r="B338" s="26"/>
      <c r="C338" s="27"/>
    </row>
    <row r="339" spans="1:3" ht="15.75">
      <c r="A339" s="96"/>
      <c r="B339" s="26"/>
      <c r="C339" s="27"/>
    </row>
    <row r="340" spans="1:3" ht="15.75">
      <c r="A340" s="96"/>
      <c r="B340" s="26"/>
      <c r="C340" s="27"/>
    </row>
    <row r="341" spans="1:3" ht="15.75">
      <c r="A341" s="96"/>
      <c r="B341" s="26"/>
      <c r="C341" s="27"/>
    </row>
    <row r="342" spans="1:3" ht="15.75">
      <c r="A342" s="96"/>
      <c r="B342" s="26"/>
      <c r="C342" s="27"/>
    </row>
    <row r="343" spans="1:3" ht="15.75">
      <c r="A343" s="96"/>
      <c r="B343" s="26"/>
      <c r="C343" s="27"/>
    </row>
    <row r="344" spans="1:3" ht="15.75">
      <c r="A344" s="96"/>
      <c r="B344" s="26"/>
      <c r="C344" s="27"/>
    </row>
    <row r="345" spans="1:3" ht="15.75">
      <c r="A345" s="96"/>
      <c r="B345" s="26"/>
      <c r="C345" s="27"/>
    </row>
    <row r="346" spans="1:3" ht="15.75">
      <c r="A346" s="96"/>
      <c r="B346" s="26"/>
      <c r="C346" s="27"/>
    </row>
    <row r="347" spans="1:3" ht="15.75">
      <c r="A347" s="96"/>
      <c r="B347" s="26"/>
      <c r="C347" s="27"/>
    </row>
    <row r="348" spans="1:3" ht="15.75">
      <c r="A348" s="96"/>
      <c r="B348" s="26"/>
      <c r="C348" s="27"/>
    </row>
    <row r="349" spans="1:3" ht="15.75">
      <c r="A349" s="96"/>
      <c r="B349" s="26"/>
      <c r="C349" s="27"/>
    </row>
    <row r="350" spans="1:3" ht="15.75">
      <c r="A350" s="96"/>
      <c r="B350" s="26"/>
      <c r="C350" s="27"/>
    </row>
    <row r="351" spans="1:3" ht="15.75">
      <c r="A351" s="96"/>
      <c r="B351" s="26"/>
      <c r="C351" s="27"/>
    </row>
    <row r="352" spans="1:3" ht="15.75">
      <c r="A352" s="96"/>
      <c r="B352" s="26"/>
      <c r="C352" s="27"/>
    </row>
    <row r="353" spans="1:3" ht="15.75">
      <c r="A353" s="96"/>
      <c r="B353" s="26"/>
      <c r="C353" s="27"/>
    </row>
    <row r="354" spans="1:3" ht="15.75">
      <c r="A354" s="96"/>
      <c r="B354" s="26"/>
      <c r="C354" s="27"/>
    </row>
    <row r="355" spans="1:3" ht="15.75">
      <c r="A355" s="96"/>
      <c r="B355" s="26"/>
      <c r="C355" s="27"/>
    </row>
    <row r="356" spans="1:3" ht="15.75">
      <c r="A356" s="96"/>
      <c r="B356" s="26"/>
      <c r="C356" s="27"/>
    </row>
    <row r="357" spans="1:3" ht="15.75">
      <c r="A357" s="96"/>
      <c r="B357" s="26"/>
      <c r="C357" s="27"/>
    </row>
    <row r="358" spans="1:3" ht="15.75">
      <c r="A358" s="96"/>
      <c r="B358" s="26"/>
      <c r="C358" s="27"/>
    </row>
    <row r="359" spans="1:3" ht="15.75">
      <c r="A359" s="96"/>
      <c r="B359" s="26"/>
      <c r="C359" s="27"/>
    </row>
    <row r="360" spans="1:3" ht="15.75">
      <c r="A360" s="96"/>
      <c r="B360" s="26"/>
      <c r="C360" s="27"/>
    </row>
    <row r="361" spans="1:3" ht="15.75">
      <c r="A361" s="96"/>
      <c r="B361" s="26"/>
      <c r="C361" s="27"/>
    </row>
    <row r="362" spans="1:3" ht="15.75">
      <c r="A362" s="96"/>
      <c r="B362" s="26"/>
      <c r="C362" s="27"/>
    </row>
    <row r="363" spans="1:3" ht="15.75">
      <c r="A363" s="96"/>
      <c r="B363" s="26"/>
      <c r="C363" s="27"/>
    </row>
    <row r="364" spans="1:3" ht="15.75">
      <c r="A364" s="96"/>
      <c r="B364" s="26"/>
      <c r="C364" s="27"/>
    </row>
    <row r="365" spans="1:3" ht="15.75">
      <c r="A365" s="96"/>
      <c r="B365" s="26"/>
      <c r="C365" s="27"/>
    </row>
    <row r="366" spans="1:3" ht="15.75">
      <c r="A366" s="96"/>
      <c r="B366" s="26"/>
      <c r="C366" s="27"/>
    </row>
    <row r="367" spans="1:3" ht="15.75">
      <c r="A367" s="96"/>
      <c r="B367" s="26"/>
      <c r="C367" s="27"/>
    </row>
    <row r="368" spans="1:3" ht="15.75">
      <c r="A368" s="96"/>
      <c r="B368" s="26"/>
      <c r="C368" s="27"/>
    </row>
    <row r="369" spans="1:3" ht="15.75">
      <c r="A369" s="96"/>
      <c r="B369" s="26"/>
      <c r="C369" s="27"/>
    </row>
    <row r="370" spans="1:3" ht="15.75">
      <c r="A370" s="96"/>
      <c r="B370" s="26"/>
      <c r="C370" s="27"/>
    </row>
    <row r="371" spans="1:3" ht="15.75">
      <c r="A371" s="96"/>
      <c r="B371" s="26"/>
      <c r="C371" s="27"/>
    </row>
    <row r="372" spans="1:3" ht="15.75">
      <c r="A372" s="96"/>
      <c r="B372" s="26"/>
      <c r="C372" s="27"/>
    </row>
    <row r="373" spans="1:3" ht="15.75">
      <c r="A373" s="96"/>
      <c r="B373" s="26"/>
      <c r="C373" s="27"/>
    </row>
    <row r="374" spans="1:3" ht="15.75">
      <c r="A374" s="96"/>
      <c r="B374" s="26"/>
      <c r="C374" s="27"/>
    </row>
    <row r="375" spans="1:3" ht="15.75">
      <c r="A375" s="96"/>
      <c r="B375" s="26"/>
      <c r="C375" s="27"/>
    </row>
    <row r="376" spans="1:3" ht="15.75">
      <c r="A376" s="96"/>
      <c r="B376" s="26"/>
      <c r="C376" s="27"/>
    </row>
    <row r="377" spans="1:3" ht="15.75">
      <c r="A377" s="96"/>
      <c r="B377" s="26"/>
      <c r="C377" s="27"/>
    </row>
    <row r="378" spans="1:3" ht="15.75">
      <c r="A378" s="96"/>
      <c r="B378" s="26"/>
      <c r="C378" s="27"/>
    </row>
    <row r="379" spans="1:3" ht="15.75">
      <c r="A379" s="96"/>
      <c r="B379" s="26"/>
      <c r="C379" s="27"/>
    </row>
    <row r="380" spans="1:3" ht="15.75">
      <c r="A380" s="96"/>
      <c r="B380" s="26"/>
      <c r="C380" s="27"/>
    </row>
    <row r="381" spans="1:3" ht="15.75">
      <c r="A381" s="96"/>
      <c r="B381" s="26"/>
      <c r="C381" s="27"/>
    </row>
    <row r="382" spans="1:3" ht="15.75">
      <c r="A382" s="96"/>
      <c r="B382" s="26"/>
      <c r="C382" s="27"/>
    </row>
    <row r="383" spans="1:3" ht="15.75">
      <c r="A383" s="96"/>
      <c r="B383" s="26"/>
      <c r="C383" s="27"/>
    </row>
    <row r="384" spans="1:3" ht="15.75">
      <c r="A384" s="96"/>
      <c r="B384" s="26"/>
      <c r="C384" s="27"/>
    </row>
    <row r="385" spans="1:3" ht="15.75">
      <c r="A385" s="96"/>
      <c r="B385" s="26"/>
      <c r="C385" s="27"/>
    </row>
    <row r="386" spans="1:3" ht="15.75">
      <c r="A386" s="96"/>
      <c r="B386" s="26"/>
      <c r="C386" s="27"/>
    </row>
    <row r="387" spans="1:3" ht="15.75">
      <c r="A387" s="96"/>
      <c r="B387" s="26"/>
      <c r="C387" s="27"/>
    </row>
    <row r="388" spans="1:3" ht="15.75">
      <c r="A388" s="96"/>
      <c r="B388" s="26"/>
      <c r="C388" s="27"/>
    </row>
    <row r="389" spans="1:3" ht="15.75">
      <c r="A389" s="96"/>
      <c r="B389" s="26"/>
      <c r="C389" s="27"/>
    </row>
    <row r="390" spans="1:3" ht="15.75">
      <c r="A390" s="96"/>
      <c r="B390" s="26"/>
      <c r="C390" s="27"/>
    </row>
    <row r="391" spans="1:3" ht="15.75">
      <c r="A391" s="96"/>
      <c r="B391" s="26"/>
      <c r="C391" s="27"/>
    </row>
    <row r="392" spans="1:3" ht="15.75">
      <c r="A392" s="96"/>
      <c r="B392" s="26"/>
      <c r="C392" s="27"/>
    </row>
    <row r="393" spans="1:3" ht="15.75">
      <c r="A393" s="96"/>
      <c r="B393" s="26"/>
      <c r="C393" s="27"/>
    </row>
    <row r="394" spans="1:3" ht="15.75">
      <c r="A394" s="96"/>
      <c r="B394" s="26"/>
      <c r="C394" s="27"/>
    </row>
    <row r="395" spans="1:3" ht="15.75">
      <c r="A395" s="96"/>
      <c r="B395" s="26"/>
      <c r="C395" s="27"/>
    </row>
    <row r="396" spans="1:3" ht="15.75">
      <c r="A396" s="96"/>
      <c r="B396" s="26"/>
      <c r="C396" s="27"/>
    </row>
    <row r="397" spans="1:3" ht="15.75">
      <c r="A397" s="96"/>
      <c r="B397" s="26"/>
      <c r="C397" s="27"/>
    </row>
    <row r="398" spans="1:3" ht="15.75">
      <c r="A398" s="96"/>
      <c r="B398" s="26"/>
      <c r="C398" s="27"/>
    </row>
    <row r="399" spans="1:3" ht="15.75">
      <c r="A399" s="96"/>
      <c r="B399" s="26"/>
      <c r="C399" s="27"/>
    </row>
    <row r="400" spans="1:3" ht="15.75">
      <c r="A400" s="96"/>
      <c r="B400" s="26"/>
      <c r="C400" s="27"/>
    </row>
    <row r="401" spans="1:3" ht="15.75">
      <c r="A401" s="96"/>
      <c r="B401" s="26"/>
      <c r="C401" s="27"/>
    </row>
    <row r="402" spans="1:3" ht="15.75">
      <c r="A402" s="96"/>
      <c r="B402" s="26"/>
      <c r="C402" s="27"/>
    </row>
    <row r="403" spans="1:3" ht="15.75">
      <c r="A403" s="96"/>
      <c r="B403" s="26"/>
      <c r="C403" s="27"/>
    </row>
    <row r="404" spans="1:3" ht="15.75">
      <c r="A404" s="96"/>
      <c r="B404" s="26"/>
      <c r="C404" s="27"/>
    </row>
    <row r="405" spans="1:3" ht="15.75">
      <c r="A405" s="96"/>
      <c r="B405" s="26"/>
      <c r="C405" s="27"/>
    </row>
    <row r="406" spans="1:3" ht="15.75">
      <c r="A406" s="96"/>
      <c r="B406" s="26"/>
      <c r="C406" s="27"/>
    </row>
    <row r="407" spans="1:3" ht="15.75">
      <c r="A407" s="96"/>
      <c r="B407" s="26"/>
      <c r="C407" s="27"/>
    </row>
    <row r="408" spans="1:3" ht="15.75">
      <c r="A408" s="96"/>
      <c r="B408" s="26"/>
      <c r="C408" s="27"/>
    </row>
    <row r="409" spans="1:3" ht="15.75">
      <c r="A409" s="96"/>
      <c r="B409" s="26"/>
      <c r="C409" s="27"/>
    </row>
    <row r="410" spans="1:3" ht="15.75">
      <c r="A410" s="96"/>
      <c r="B410" s="26"/>
      <c r="C410" s="27"/>
    </row>
    <row r="411" spans="1:3" ht="15.75">
      <c r="A411" s="96"/>
      <c r="B411" s="26"/>
      <c r="C411" s="27"/>
    </row>
    <row r="412" spans="1:3" ht="15.75">
      <c r="A412" s="96"/>
      <c r="B412" s="26"/>
      <c r="C412" s="27"/>
    </row>
    <row r="413" spans="1:3" ht="15.75">
      <c r="A413" s="96"/>
      <c r="B413" s="26"/>
      <c r="C413" s="27"/>
    </row>
    <row r="414" spans="1:3" ht="15.75">
      <c r="A414" s="96"/>
      <c r="B414" s="26"/>
      <c r="C414" s="27"/>
    </row>
    <row r="415" spans="1:3" ht="15.75">
      <c r="A415" s="96"/>
      <c r="B415" s="26"/>
      <c r="C415" s="27"/>
    </row>
    <row r="416" spans="1:3" ht="15.75">
      <c r="A416" s="96"/>
      <c r="B416" s="26"/>
      <c r="C416" s="27"/>
    </row>
    <row r="417" spans="1:3" ht="15.75">
      <c r="A417" s="96"/>
      <c r="B417" s="26"/>
      <c r="C417" s="27"/>
    </row>
    <row r="418" spans="1:3" ht="15.75">
      <c r="A418" s="96"/>
      <c r="B418" s="26"/>
      <c r="C418" s="27"/>
    </row>
    <row r="419" spans="1:3" ht="15.75">
      <c r="A419" s="96"/>
      <c r="B419" s="26"/>
      <c r="C419" s="27"/>
    </row>
    <row r="420" spans="1:3" ht="15.75">
      <c r="A420" s="96"/>
      <c r="B420" s="26"/>
      <c r="C420" s="27"/>
    </row>
    <row r="421" spans="1:3" ht="15.75">
      <c r="A421" s="96"/>
      <c r="B421" s="26"/>
      <c r="C421" s="27"/>
    </row>
    <row r="422" spans="1:3" ht="15.75">
      <c r="A422" s="96"/>
      <c r="B422" s="26"/>
      <c r="C422" s="27"/>
    </row>
    <row r="423" spans="1:3" ht="15.75">
      <c r="A423" s="96"/>
      <c r="B423" s="26"/>
      <c r="C423" s="27"/>
    </row>
    <row r="424" spans="1:3" ht="15.75">
      <c r="A424" s="96"/>
      <c r="B424" s="26"/>
      <c r="C424" s="27"/>
    </row>
    <row r="425" spans="1:3" ht="15.75">
      <c r="A425" s="96"/>
      <c r="B425" s="26"/>
      <c r="C425" s="27"/>
    </row>
    <row r="426" spans="1:3" ht="15.75">
      <c r="A426" s="96"/>
      <c r="B426" s="26"/>
      <c r="C426" s="27"/>
    </row>
    <row r="427" spans="1:3" ht="15.75">
      <c r="A427" s="96"/>
      <c r="B427" s="26"/>
      <c r="C427" s="27"/>
    </row>
    <row r="428" spans="1:3" ht="15.75">
      <c r="A428" s="96"/>
      <c r="B428" s="26"/>
      <c r="C428" s="27"/>
    </row>
    <row r="429" spans="1:3" ht="15.75">
      <c r="A429" s="96"/>
      <c r="B429" s="26"/>
      <c r="C429" s="27"/>
    </row>
    <row r="430" spans="1:3" ht="15.75">
      <c r="A430" s="96"/>
      <c r="B430" s="26"/>
      <c r="C430" s="27"/>
    </row>
    <row r="431" spans="1:3" ht="15.75">
      <c r="A431" s="96"/>
      <c r="B431" s="26"/>
      <c r="C431" s="27"/>
    </row>
    <row r="432" spans="1:3" ht="15.75">
      <c r="A432" s="96"/>
      <c r="B432" s="26"/>
      <c r="C432" s="27"/>
    </row>
    <row r="433" spans="1:3" ht="15.75">
      <c r="A433" s="96"/>
      <c r="B433" s="26"/>
      <c r="C433" s="27"/>
    </row>
    <row r="434" spans="1:3" ht="15.75">
      <c r="A434" s="96"/>
      <c r="B434" s="26"/>
      <c r="C434" s="27"/>
    </row>
    <row r="435" spans="1:3" ht="15.75">
      <c r="A435" s="96"/>
      <c r="B435" s="26"/>
      <c r="C435" s="27"/>
    </row>
    <row r="436" spans="1:3" ht="15.75">
      <c r="A436" s="96"/>
      <c r="B436" s="26"/>
      <c r="C436" s="27"/>
    </row>
    <row r="437" spans="1:3" ht="15.75">
      <c r="A437" s="96"/>
      <c r="B437" s="26"/>
      <c r="C437" s="27"/>
    </row>
    <row r="438" spans="1:3" ht="15.75">
      <c r="A438" s="96"/>
      <c r="B438" s="26"/>
      <c r="C438" s="27"/>
    </row>
    <row r="439" spans="1:3" ht="15.75">
      <c r="A439" s="96"/>
      <c r="B439" s="26"/>
      <c r="C439" s="27"/>
    </row>
    <row r="440" spans="1:3" ht="15.75">
      <c r="A440" s="96"/>
      <c r="B440" s="26"/>
      <c r="C440" s="27"/>
    </row>
    <row r="441" spans="1:3" ht="15.75">
      <c r="A441" s="96"/>
      <c r="B441" s="26"/>
      <c r="C441" s="27"/>
    </row>
    <row r="442" spans="1:3" ht="15.75">
      <c r="A442" s="96"/>
      <c r="B442" s="26"/>
      <c r="C442" s="27"/>
    </row>
    <row r="443" spans="1:3" ht="15.75">
      <c r="A443" s="96"/>
      <c r="B443" s="26"/>
      <c r="C443" s="27"/>
    </row>
    <row r="444" spans="1:3" ht="15.75">
      <c r="A444" s="96"/>
      <c r="B444" s="26"/>
      <c r="C444" s="27"/>
    </row>
    <row r="445" spans="1:3" ht="15.75">
      <c r="A445" s="96"/>
      <c r="B445" s="26"/>
      <c r="C445" s="27"/>
    </row>
    <row r="446" spans="1:3" ht="15.75">
      <c r="A446" s="96"/>
      <c r="B446" s="26"/>
      <c r="C446" s="27"/>
    </row>
    <row r="447" spans="1:3" ht="15.75">
      <c r="A447" s="96"/>
      <c r="B447" s="26"/>
      <c r="C447" s="27"/>
    </row>
    <row r="448" spans="1:3" ht="15.75">
      <c r="A448" s="96"/>
      <c r="B448" s="26"/>
      <c r="C448" s="27"/>
    </row>
    <row r="449" spans="1:3" ht="15.75">
      <c r="A449" s="96"/>
      <c r="B449" s="26"/>
      <c r="C449" s="27"/>
    </row>
    <row r="450" spans="1:3" ht="15.75">
      <c r="A450" s="96"/>
      <c r="B450" s="26"/>
      <c r="C450" s="27"/>
    </row>
    <row r="451" spans="1:3" ht="15.75">
      <c r="A451" s="96"/>
      <c r="B451" s="26"/>
      <c r="C451" s="27"/>
    </row>
    <row r="452" spans="1:3" ht="15.75">
      <c r="A452" s="96"/>
      <c r="B452" s="26"/>
      <c r="C452" s="27"/>
    </row>
    <row r="453" spans="1:3" ht="15.75">
      <c r="A453" s="96"/>
      <c r="B453" s="26"/>
      <c r="C453" s="27"/>
    </row>
    <row r="454" spans="1:3" ht="15.75">
      <c r="A454" s="96"/>
      <c r="B454" s="26"/>
      <c r="C454" s="27"/>
    </row>
    <row r="455" spans="1:3" ht="15.75">
      <c r="A455" s="96"/>
      <c r="B455" s="26"/>
      <c r="C455" s="27"/>
    </row>
    <row r="456" spans="1:3" ht="15.75">
      <c r="A456" s="96"/>
      <c r="B456" s="26"/>
      <c r="C456" s="27"/>
    </row>
    <row r="457" spans="1:3" ht="15.75">
      <c r="A457" s="96"/>
      <c r="B457" s="26"/>
      <c r="C457" s="27"/>
    </row>
    <row r="458" spans="1:3" ht="15.75">
      <c r="A458" s="96"/>
      <c r="B458" s="26"/>
      <c r="C458" s="27"/>
    </row>
    <row r="459" spans="1:3" ht="15.75">
      <c r="A459" s="96"/>
      <c r="B459" s="26"/>
      <c r="C459" s="27"/>
    </row>
    <row r="460" spans="1:3" ht="15.75">
      <c r="A460" s="96"/>
      <c r="B460" s="26"/>
      <c r="C460" s="27"/>
    </row>
    <row r="461" spans="1:3" ht="15.75">
      <c r="A461" s="96"/>
      <c r="B461" s="26"/>
      <c r="C461" s="27"/>
    </row>
    <row r="462" spans="1:3" ht="15.75">
      <c r="A462" s="96"/>
      <c r="B462" s="26"/>
      <c r="C462" s="27"/>
    </row>
    <row r="463" spans="1:3" ht="15.75">
      <c r="A463" s="96"/>
      <c r="B463" s="26"/>
      <c r="C463" s="27"/>
    </row>
    <row r="464" spans="1:3" ht="15.75">
      <c r="A464" s="96"/>
      <c r="B464" s="26"/>
      <c r="C464" s="27"/>
    </row>
    <row r="465" spans="1:3" ht="15.75">
      <c r="A465" s="96"/>
      <c r="B465" s="26"/>
      <c r="C465" s="27"/>
    </row>
    <row r="466" spans="1:3" ht="15.75">
      <c r="A466" s="96"/>
      <c r="B466" s="26"/>
      <c r="C466" s="27"/>
    </row>
    <row r="467" spans="1:3" ht="15.75">
      <c r="A467" s="96"/>
      <c r="B467" s="26"/>
      <c r="C467" s="27"/>
    </row>
    <row r="468" spans="1:3" ht="15.75">
      <c r="A468" s="96"/>
      <c r="B468" s="26"/>
      <c r="C468" s="27"/>
    </row>
    <row r="469" spans="1:3" ht="15.75">
      <c r="A469" s="96"/>
      <c r="B469" s="26"/>
      <c r="C469" s="27"/>
    </row>
    <row r="470" spans="1:3" ht="15.75">
      <c r="A470" s="96"/>
      <c r="B470" s="26"/>
      <c r="C470" s="27"/>
    </row>
    <row r="471" spans="1:3" ht="15.75">
      <c r="A471" s="96"/>
      <c r="B471" s="26"/>
      <c r="C471" s="27"/>
    </row>
    <row r="472" spans="1:3" ht="15.75">
      <c r="A472" s="96"/>
      <c r="B472" s="26"/>
      <c r="C472" s="27"/>
    </row>
    <row r="473" spans="1:3" ht="15.75">
      <c r="A473" s="96"/>
      <c r="B473" s="26"/>
      <c r="C473" s="27"/>
    </row>
    <row r="474" spans="1:3" ht="15.75">
      <c r="A474" s="96"/>
      <c r="B474" s="26"/>
      <c r="C474" s="27"/>
    </row>
    <row r="475" spans="1:3" ht="15.75">
      <c r="A475" s="96"/>
      <c r="B475" s="26"/>
      <c r="C475" s="27"/>
    </row>
    <row r="476" spans="1:3" ht="15.75">
      <c r="A476" s="96"/>
      <c r="B476" s="26"/>
      <c r="C476" s="27"/>
    </row>
    <row r="477" spans="1:3" ht="15.75">
      <c r="A477" s="96"/>
      <c r="B477" s="26"/>
      <c r="C477" s="27"/>
    </row>
    <row r="478" spans="1:3" ht="15.75">
      <c r="A478" s="96"/>
      <c r="B478" s="26"/>
      <c r="C478" s="27"/>
    </row>
    <row r="479" spans="1:3" ht="15.75">
      <c r="A479" s="96"/>
      <c r="B479" s="26"/>
      <c r="C479" s="27"/>
    </row>
    <row r="480" spans="1:3" ht="15.75">
      <c r="A480" s="96"/>
      <c r="B480" s="26"/>
      <c r="C480" s="27"/>
    </row>
    <row r="481" spans="1:3" ht="15.75">
      <c r="A481" s="96"/>
      <c r="B481" s="26"/>
      <c r="C481" s="27"/>
    </row>
    <row r="482" spans="1:3" ht="15.75">
      <c r="A482" s="96"/>
      <c r="B482" s="26"/>
      <c r="C482" s="27"/>
    </row>
  </sheetData>
  <sheetProtection/>
  <mergeCells count="21">
    <mergeCell ref="A1:B1"/>
    <mergeCell ref="N4:O4"/>
    <mergeCell ref="H4:I4"/>
    <mergeCell ref="D13:E13"/>
    <mergeCell ref="N13:O13"/>
    <mergeCell ref="H7:I7"/>
    <mergeCell ref="T1:U1"/>
    <mergeCell ref="P13:Q13"/>
    <mergeCell ref="R13:S13"/>
    <mergeCell ref="T13:U13"/>
    <mergeCell ref="K2:U2"/>
    <mergeCell ref="N7:O7"/>
    <mergeCell ref="J13:K13"/>
    <mergeCell ref="F7:G7"/>
    <mergeCell ref="L13:M13"/>
    <mergeCell ref="H13:I13"/>
    <mergeCell ref="A2:J2"/>
    <mergeCell ref="L7:M7"/>
    <mergeCell ref="B13:C13"/>
    <mergeCell ref="F13:G13"/>
    <mergeCell ref="F4:G4"/>
  </mergeCells>
  <printOptions horizontalCentered="1"/>
  <pageMargins left="0.7874015748031497" right="0.7874015748031497" top="0.7874015748031497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26"/>
  <sheetViews>
    <sheetView zoomScalePageLayoutView="0" workbookViewId="0" topLeftCell="A1">
      <selection activeCell="H26" sqref="H26"/>
    </sheetView>
  </sheetViews>
  <sheetFormatPr defaultColWidth="9.00390625" defaultRowHeight="15.75"/>
  <cols>
    <col min="1" max="1" width="13.25390625" style="71" customWidth="1"/>
    <col min="2" max="2" width="10.625" style="29" customWidth="1"/>
    <col min="3" max="3" width="10.625" style="30" customWidth="1"/>
    <col min="4" max="4" width="10.625" style="31" customWidth="1"/>
    <col min="5" max="5" width="10.625" style="32" customWidth="1"/>
    <col min="6" max="6" width="10.625" style="31" customWidth="1"/>
    <col min="7" max="7" width="10.625" style="32" customWidth="1"/>
    <col min="8" max="11" width="7.625" style="32" customWidth="1"/>
    <col min="12" max="12" width="7.625" style="29" customWidth="1"/>
    <col min="13" max="13" width="7.625" style="30" customWidth="1"/>
    <col min="14" max="14" width="7.625" style="29" customWidth="1"/>
    <col min="15" max="15" width="7.625" style="30" customWidth="1"/>
    <col min="16" max="17" width="7.625" style="0" customWidth="1"/>
  </cols>
  <sheetData>
    <row r="1" spans="1:17" s="71" customFormat="1" ht="15.75" customHeight="1">
      <c r="A1" s="422">
        <f>'提要'!E1+11</f>
        <v>62</v>
      </c>
      <c r="B1" s="422"/>
      <c r="C1" s="102"/>
      <c r="D1" s="103"/>
      <c r="E1" s="104"/>
      <c r="F1" s="103"/>
      <c r="G1" s="104"/>
      <c r="H1" s="104"/>
      <c r="I1" s="105"/>
      <c r="J1" s="104"/>
      <c r="K1" s="104"/>
      <c r="L1" s="106"/>
      <c r="M1" s="107"/>
      <c r="P1" s="423">
        <f>A1+1</f>
        <v>63</v>
      </c>
      <c r="Q1" s="423"/>
    </row>
    <row r="2" spans="1:172" s="191" customFormat="1" ht="19.5" customHeight="1">
      <c r="A2" s="459" t="s">
        <v>161</v>
      </c>
      <c r="B2" s="460"/>
      <c r="C2" s="460"/>
      <c r="D2" s="460"/>
      <c r="E2" s="460"/>
      <c r="F2" s="460"/>
      <c r="G2" s="460"/>
      <c r="H2" s="443" t="s">
        <v>162</v>
      </c>
      <c r="I2" s="443"/>
      <c r="J2" s="443"/>
      <c r="K2" s="443"/>
      <c r="L2" s="443"/>
      <c r="M2" s="443"/>
      <c r="N2" s="443"/>
      <c r="O2" s="443"/>
      <c r="P2" s="443"/>
      <c r="Q2" s="443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</row>
    <row r="3" spans="1:172" s="191" customFormat="1" ht="17.25" thickBot="1">
      <c r="A3" s="328" t="s">
        <v>312</v>
      </c>
      <c r="B3" s="327"/>
      <c r="C3" s="327" t="s">
        <v>313</v>
      </c>
      <c r="D3" s="327"/>
      <c r="E3" s="327"/>
      <c r="F3" s="327"/>
      <c r="G3" s="327"/>
      <c r="H3" s="330"/>
      <c r="I3" s="329"/>
      <c r="J3" s="330"/>
      <c r="K3" s="329" t="s">
        <v>163</v>
      </c>
      <c r="L3" s="329"/>
      <c r="M3" s="329"/>
      <c r="N3" s="329"/>
      <c r="P3" s="339"/>
      <c r="Q3" s="340" t="s">
        <v>4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</row>
    <row r="4" spans="1:17" s="75" customFormat="1" ht="30" customHeight="1">
      <c r="A4" s="192" t="s">
        <v>10</v>
      </c>
      <c r="B4" s="181" t="s">
        <v>47</v>
      </c>
      <c r="C4" s="194"/>
      <c r="D4" s="193" t="s">
        <v>52</v>
      </c>
      <c r="E4" s="194"/>
      <c r="F4" s="193" t="s">
        <v>21</v>
      </c>
      <c r="G4" s="196"/>
      <c r="H4" s="181" t="s">
        <v>53</v>
      </c>
      <c r="I4" s="195"/>
      <c r="J4" s="193" t="s">
        <v>22</v>
      </c>
      <c r="K4" s="195"/>
      <c r="L4" s="193" t="s">
        <v>54</v>
      </c>
      <c r="M4" s="195"/>
      <c r="N4" s="181" t="s">
        <v>23</v>
      </c>
      <c r="O4" s="195"/>
      <c r="P4" s="344"/>
      <c r="Q4" s="344"/>
    </row>
    <row r="5" spans="1:17" s="75" customFormat="1" ht="33.75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298" t="s">
        <v>300</v>
      </c>
      <c r="H5" s="303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8" t="s">
        <v>300</v>
      </c>
      <c r="P5" s="341"/>
      <c r="Q5" s="341"/>
    </row>
    <row r="6" spans="1:17" ht="30" customHeight="1" thickBot="1">
      <c r="A6" s="188" t="s">
        <v>97</v>
      </c>
      <c r="B6" s="62">
        <f>D6+F6+H6+J6+L6+N6</f>
        <v>37.2</v>
      </c>
      <c r="C6" s="11">
        <f>E6+G6+I6+K6+M6+O6</f>
        <v>245</v>
      </c>
      <c r="D6" s="18">
        <v>0</v>
      </c>
      <c r="E6" s="18">
        <v>0</v>
      </c>
      <c r="F6" s="18">
        <v>0.45</v>
      </c>
      <c r="G6" s="18">
        <v>7</v>
      </c>
      <c r="H6" s="18">
        <v>0</v>
      </c>
      <c r="I6" s="18">
        <v>0</v>
      </c>
      <c r="J6" s="18">
        <v>0</v>
      </c>
      <c r="K6" s="18">
        <v>0</v>
      </c>
      <c r="L6" s="11">
        <v>35.4</v>
      </c>
      <c r="M6" s="11">
        <v>237</v>
      </c>
      <c r="N6" s="11">
        <v>1.35</v>
      </c>
      <c r="O6" s="11">
        <v>1</v>
      </c>
      <c r="P6" s="342"/>
      <c r="Q6" s="342"/>
    </row>
    <row r="7" spans="1:17" s="75" customFormat="1" ht="30" customHeight="1">
      <c r="A7" s="192" t="s">
        <v>10</v>
      </c>
      <c r="B7" s="181" t="s">
        <v>102</v>
      </c>
      <c r="C7" s="194"/>
      <c r="D7" s="193" t="s">
        <v>104</v>
      </c>
      <c r="E7" s="195"/>
      <c r="F7" s="181" t="s">
        <v>172</v>
      </c>
      <c r="G7" s="196"/>
      <c r="H7" s="181" t="s">
        <v>105</v>
      </c>
      <c r="I7" s="195"/>
      <c r="J7" s="181" t="s">
        <v>106</v>
      </c>
      <c r="K7" s="196"/>
      <c r="L7" s="193" t="s">
        <v>107</v>
      </c>
      <c r="M7" s="195"/>
      <c r="N7" s="181" t="s">
        <v>108</v>
      </c>
      <c r="O7" s="195"/>
      <c r="P7" s="344"/>
      <c r="Q7" s="344"/>
    </row>
    <row r="8" spans="1:17" s="75" customFormat="1" ht="33.75" thickBot="1">
      <c r="A8" s="127" t="s">
        <v>103</v>
      </c>
      <c r="B8" s="298" t="s">
        <v>301</v>
      </c>
      <c r="C8" s="303" t="s">
        <v>300</v>
      </c>
      <c r="D8" s="298" t="s">
        <v>301</v>
      </c>
      <c r="E8" s="303" t="s">
        <v>300</v>
      </c>
      <c r="F8" s="298" t="s">
        <v>301</v>
      </c>
      <c r="G8" s="298" t="s">
        <v>300</v>
      </c>
      <c r="H8" s="303" t="s">
        <v>301</v>
      </c>
      <c r="I8" s="303" t="s">
        <v>300</v>
      </c>
      <c r="J8" s="298" t="s">
        <v>301</v>
      </c>
      <c r="K8" s="303" t="s">
        <v>300</v>
      </c>
      <c r="L8" s="298" t="s">
        <v>301</v>
      </c>
      <c r="M8" s="303" t="s">
        <v>300</v>
      </c>
      <c r="N8" s="298" t="s">
        <v>301</v>
      </c>
      <c r="O8" s="298" t="s">
        <v>300</v>
      </c>
      <c r="P8" s="341"/>
      <c r="Q8" s="341"/>
    </row>
    <row r="9" spans="1:15" ht="30" customHeight="1">
      <c r="A9" s="188" t="s">
        <v>96</v>
      </c>
      <c r="B9" s="61">
        <v>231.99</v>
      </c>
      <c r="C9" s="18">
        <v>2540</v>
      </c>
      <c r="D9" s="18">
        <v>0.45</v>
      </c>
      <c r="E9" s="18">
        <v>7</v>
      </c>
      <c r="F9" s="18">
        <v>0</v>
      </c>
      <c r="G9" s="18">
        <v>0</v>
      </c>
      <c r="H9" s="18">
        <v>35.4</v>
      </c>
      <c r="I9" s="18">
        <v>237</v>
      </c>
      <c r="J9" s="18">
        <v>1.35</v>
      </c>
      <c r="K9" s="18">
        <v>1</v>
      </c>
      <c r="L9" s="18">
        <v>19.3</v>
      </c>
      <c r="M9" s="18">
        <v>386</v>
      </c>
      <c r="N9" s="18">
        <f>169.43+6.06</f>
        <v>175.49</v>
      </c>
      <c r="O9" s="18">
        <f>40+1869</f>
        <v>1909</v>
      </c>
    </row>
    <row r="10" spans="1:15" ht="30" customHeight="1">
      <c r="A10" s="188" t="s">
        <v>111</v>
      </c>
      <c r="B10" s="62">
        <v>332.69</v>
      </c>
      <c r="C10" s="18">
        <v>5944</v>
      </c>
      <c r="D10" s="18">
        <v>0.3</v>
      </c>
      <c r="E10" s="18">
        <v>4</v>
      </c>
      <c r="F10" s="18">
        <v>0.4</v>
      </c>
      <c r="G10" s="18">
        <v>11</v>
      </c>
      <c r="H10" s="18">
        <v>46.42</v>
      </c>
      <c r="I10" s="18">
        <v>311</v>
      </c>
      <c r="J10" s="18">
        <v>1.55</v>
      </c>
      <c r="K10" s="18">
        <v>1</v>
      </c>
      <c r="L10" s="18">
        <v>10.65</v>
      </c>
      <c r="M10" s="18">
        <v>214</v>
      </c>
      <c r="N10" s="18">
        <v>273.37</v>
      </c>
      <c r="O10" s="18">
        <v>5403</v>
      </c>
    </row>
    <row r="11" spans="1:15" ht="30" customHeight="1">
      <c r="A11" s="188" t="s">
        <v>116</v>
      </c>
      <c r="B11" s="62">
        <v>52.02</v>
      </c>
      <c r="C11" s="18">
        <v>333</v>
      </c>
      <c r="D11" s="18">
        <v>0</v>
      </c>
      <c r="E11" s="18">
        <v>0</v>
      </c>
      <c r="F11" s="18">
        <v>0</v>
      </c>
      <c r="G11" s="18">
        <v>0</v>
      </c>
      <c r="H11" s="18">
        <v>46.42</v>
      </c>
      <c r="I11" s="18">
        <v>311</v>
      </c>
      <c r="J11" s="18">
        <v>1.55</v>
      </c>
      <c r="K11" s="18">
        <v>1</v>
      </c>
      <c r="L11" s="18">
        <v>0</v>
      </c>
      <c r="M11" s="18">
        <v>0</v>
      </c>
      <c r="N11" s="18">
        <v>4.05</v>
      </c>
      <c r="O11" s="18">
        <v>21</v>
      </c>
    </row>
    <row r="12" spans="1:17" ht="30" customHeight="1" thickBot="1">
      <c r="A12" s="188" t="s">
        <v>123</v>
      </c>
      <c r="B12" s="62">
        <v>53.57</v>
      </c>
      <c r="C12" s="18">
        <v>380</v>
      </c>
      <c r="D12" s="18">
        <v>0</v>
      </c>
      <c r="E12" s="18">
        <v>0</v>
      </c>
      <c r="F12" s="18">
        <v>0</v>
      </c>
      <c r="G12" s="18">
        <v>0</v>
      </c>
      <c r="H12" s="18">
        <v>46.42</v>
      </c>
      <c r="I12" s="18">
        <v>316</v>
      </c>
      <c r="J12" s="18">
        <v>0</v>
      </c>
      <c r="K12" s="18">
        <v>0</v>
      </c>
      <c r="L12" s="18">
        <v>2.7</v>
      </c>
      <c r="M12" s="18">
        <v>38</v>
      </c>
      <c r="N12" s="18">
        <v>4.45</v>
      </c>
      <c r="O12" s="18">
        <v>26</v>
      </c>
      <c r="P12" s="342"/>
      <c r="Q12" s="342"/>
    </row>
    <row r="13" spans="1:17" ht="30" customHeight="1">
      <c r="A13" s="192" t="s">
        <v>10</v>
      </c>
      <c r="B13" s="455" t="s">
        <v>167</v>
      </c>
      <c r="C13" s="456"/>
      <c r="D13" s="462" t="s">
        <v>173</v>
      </c>
      <c r="E13" s="456"/>
      <c r="F13" s="462" t="s">
        <v>168</v>
      </c>
      <c r="G13" s="463"/>
      <c r="H13" s="457" t="s">
        <v>174</v>
      </c>
      <c r="I13" s="458"/>
      <c r="J13" s="461" t="s">
        <v>169</v>
      </c>
      <c r="K13" s="458"/>
      <c r="L13" s="462" t="s">
        <v>170</v>
      </c>
      <c r="M13" s="456"/>
      <c r="N13" s="462" t="s">
        <v>171</v>
      </c>
      <c r="O13" s="456"/>
      <c r="P13" s="343"/>
      <c r="Q13" s="343"/>
    </row>
    <row r="14" spans="1:17" ht="33.75" thickBot="1">
      <c r="A14" s="127" t="s">
        <v>103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298" t="s">
        <v>300</v>
      </c>
      <c r="H14" s="303" t="s">
        <v>301</v>
      </c>
      <c r="I14" s="303" t="s">
        <v>300</v>
      </c>
      <c r="J14" s="298" t="s">
        <v>301</v>
      </c>
      <c r="K14" s="303" t="s">
        <v>300</v>
      </c>
      <c r="L14" s="298" t="s">
        <v>301</v>
      </c>
      <c r="M14" s="303" t="s">
        <v>300</v>
      </c>
      <c r="N14" s="298" t="s">
        <v>301</v>
      </c>
      <c r="O14" s="298" t="s">
        <v>300</v>
      </c>
      <c r="P14" s="128"/>
      <c r="Q14" s="128"/>
    </row>
    <row r="15" spans="1:17" ht="30" customHeight="1">
      <c r="A15" s="188" t="s">
        <v>131</v>
      </c>
      <c r="B15" s="62">
        <v>51.3</v>
      </c>
      <c r="C15" s="18">
        <v>345</v>
      </c>
      <c r="D15" s="18">
        <v>46.42</v>
      </c>
      <c r="E15" s="18">
        <v>315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4.88</v>
      </c>
      <c r="O15" s="18">
        <v>30</v>
      </c>
      <c r="P15" s="18"/>
      <c r="Q15" s="18"/>
    </row>
    <row r="16" spans="1:17" ht="30" customHeight="1">
      <c r="A16" s="188" t="s">
        <v>241</v>
      </c>
      <c r="B16" s="18">
        <v>54.02</v>
      </c>
      <c r="C16" s="18">
        <v>392.411</v>
      </c>
      <c r="D16" s="18">
        <v>46.42</v>
      </c>
      <c r="E16" s="18">
        <v>315.656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7.6</v>
      </c>
      <c r="O16" s="18">
        <v>76.755</v>
      </c>
      <c r="P16" s="18"/>
      <c r="Q16" s="18"/>
    </row>
    <row r="17" spans="1:17" ht="30" customHeight="1" thickBot="1">
      <c r="A17" s="188" t="s">
        <v>284</v>
      </c>
      <c r="B17" s="18">
        <v>81.07000000000001</v>
      </c>
      <c r="C17" s="18">
        <v>796.619</v>
      </c>
      <c r="D17" s="18">
        <v>46.65</v>
      </c>
      <c r="E17" s="18">
        <v>317.22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34.42000000000001</v>
      </c>
      <c r="O17" s="18">
        <v>479.399</v>
      </c>
      <c r="P17" s="18"/>
      <c r="Q17" s="18"/>
    </row>
    <row r="18" spans="1:17" ht="30" customHeight="1">
      <c r="A18" s="192" t="s">
        <v>10</v>
      </c>
      <c r="B18" s="455" t="s">
        <v>136</v>
      </c>
      <c r="C18" s="456"/>
      <c r="D18" s="193" t="s">
        <v>52</v>
      </c>
      <c r="E18" s="194"/>
      <c r="F18" s="193" t="s">
        <v>335</v>
      </c>
      <c r="G18" s="345"/>
      <c r="H18" s="181" t="s">
        <v>336</v>
      </c>
      <c r="I18" s="194"/>
      <c r="J18" s="193" t="s">
        <v>337</v>
      </c>
      <c r="K18" s="194"/>
      <c r="L18" s="193" t="s">
        <v>338</v>
      </c>
      <c r="M18" s="194"/>
      <c r="N18" s="193" t="s">
        <v>339</v>
      </c>
      <c r="O18" s="194"/>
      <c r="P18" s="193" t="s">
        <v>340</v>
      </c>
      <c r="Q18" s="345"/>
    </row>
    <row r="19" spans="1:17" ht="33.75" thickBot="1">
      <c r="A19" s="127" t="s">
        <v>51</v>
      </c>
      <c r="B19" s="298" t="s">
        <v>301</v>
      </c>
      <c r="C19" s="303" t="s">
        <v>300</v>
      </c>
      <c r="D19" s="298" t="s">
        <v>301</v>
      </c>
      <c r="E19" s="303" t="s">
        <v>300</v>
      </c>
      <c r="F19" s="298" t="s">
        <v>301</v>
      </c>
      <c r="G19" s="298" t="s">
        <v>300</v>
      </c>
      <c r="H19" s="303" t="s">
        <v>301</v>
      </c>
      <c r="I19" s="298" t="s">
        <v>300</v>
      </c>
      <c r="J19" s="303" t="s">
        <v>301</v>
      </c>
      <c r="K19" s="303" t="s">
        <v>300</v>
      </c>
      <c r="L19" s="298" t="s">
        <v>301</v>
      </c>
      <c r="M19" s="303" t="s">
        <v>300</v>
      </c>
      <c r="N19" s="298" t="s">
        <v>301</v>
      </c>
      <c r="O19" s="303" t="s">
        <v>300</v>
      </c>
      <c r="P19" s="298" t="s">
        <v>301</v>
      </c>
      <c r="Q19" s="299" t="s">
        <v>300</v>
      </c>
    </row>
    <row r="20" spans="1:17" ht="30" customHeight="1">
      <c r="A20" s="188" t="s">
        <v>290</v>
      </c>
      <c r="B20" s="18">
        <v>75.94</v>
      </c>
      <c r="C20" s="18">
        <v>879.885</v>
      </c>
      <c r="D20" s="18">
        <v>0</v>
      </c>
      <c r="E20" s="18">
        <v>0</v>
      </c>
      <c r="F20" s="18">
        <v>46.65</v>
      </c>
      <c r="G20" s="18">
        <v>294.828</v>
      </c>
      <c r="H20" s="18">
        <v>0.2</v>
      </c>
      <c r="I20" s="18">
        <v>2</v>
      </c>
      <c r="J20" s="18">
        <v>7</v>
      </c>
      <c r="K20" s="18">
        <v>179.207</v>
      </c>
      <c r="L20" s="18">
        <v>5.5</v>
      </c>
      <c r="M20" s="18">
        <v>154</v>
      </c>
      <c r="N20" s="18">
        <v>0.1</v>
      </c>
      <c r="O20" s="18">
        <v>2.5</v>
      </c>
      <c r="P20" s="18">
        <v>16.490000000000002</v>
      </c>
      <c r="Q20" s="18">
        <v>247.35</v>
      </c>
    </row>
    <row r="21" spans="1:17" ht="30" customHeight="1">
      <c r="A21" s="188" t="s">
        <v>329</v>
      </c>
      <c r="B21" s="18">
        <v>73.3</v>
      </c>
      <c r="C21" s="18">
        <v>880.6859999999999</v>
      </c>
      <c r="D21" s="18">
        <v>0.1</v>
      </c>
      <c r="E21" s="18">
        <v>1.5</v>
      </c>
      <c r="F21" s="18">
        <v>38.15</v>
      </c>
      <c r="G21" s="18">
        <v>265.143</v>
      </c>
      <c r="H21" s="18">
        <v>0</v>
      </c>
      <c r="I21" s="18">
        <v>0</v>
      </c>
      <c r="J21" s="18">
        <v>4</v>
      </c>
      <c r="K21" s="18">
        <v>100</v>
      </c>
      <c r="L21" s="18">
        <v>3.7</v>
      </c>
      <c r="M21" s="18">
        <v>111</v>
      </c>
      <c r="N21" s="18">
        <v>0</v>
      </c>
      <c r="O21" s="18">
        <v>0</v>
      </c>
      <c r="P21" s="18">
        <v>27.349999999999998</v>
      </c>
      <c r="Q21" s="18">
        <v>403.043</v>
      </c>
    </row>
    <row r="22" spans="1:17" ht="30" customHeight="1">
      <c r="A22" s="188" t="s">
        <v>347</v>
      </c>
      <c r="B22" s="18">
        <v>84.35</v>
      </c>
      <c r="C22" s="18">
        <v>935</v>
      </c>
      <c r="D22" s="18">
        <v>4.35</v>
      </c>
      <c r="E22" s="18">
        <v>49</v>
      </c>
      <c r="F22" s="18">
        <v>38.15</v>
      </c>
      <c r="G22" s="18">
        <v>256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41.85</v>
      </c>
      <c r="Q22" s="18">
        <v>630</v>
      </c>
    </row>
    <row r="23" spans="1:15" ht="30" customHeight="1">
      <c r="A23" s="86"/>
      <c r="B23" s="18"/>
      <c r="C23" s="11"/>
      <c r="D23" s="18"/>
      <c r="E23" s="18"/>
      <c r="F23" s="18"/>
      <c r="G23" s="18"/>
      <c r="H23" s="18"/>
      <c r="I23" s="18"/>
      <c r="J23" s="18"/>
      <c r="K23" s="18"/>
      <c r="L23" s="11"/>
      <c r="M23" s="11"/>
      <c r="N23" s="11"/>
      <c r="O23" s="11"/>
    </row>
    <row r="24" spans="1:17" ht="30" customHeight="1" thickBot="1">
      <c r="A24" s="108"/>
      <c r="B24" s="128"/>
      <c r="C24" s="20"/>
      <c r="D24" s="128"/>
      <c r="E24" s="128"/>
      <c r="F24" s="128"/>
      <c r="G24" s="128"/>
      <c r="H24" s="128"/>
      <c r="I24" s="128"/>
      <c r="J24" s="128"/>
      <c r="K24" s="128"/>
      <c r="L24" s="20"/>
      <c r="M24" s="20"/>
      <c r="N24" s="20"/>
      <c r="O24" s="20"/>
      <c r="P24" s="342"/>
      <c r="Q24" s="342"/>
    </row>
    <row r="25" spans="1:7" ht="15.75">
      <c r="A25" s="256" t="s">
        <v>277</v>
      </c>
      <c r="F25" s="270"/>
      <c r="G25" s="271"/>
    </row>
    <row r="26" ht="15.75">
      <c r="A26" s="243"/>
    </row>
  </sheetData>
  <sheetProtection/>
  <mergeCells count="12">
    <mergeCell ref="D13:E13"/>
    <mergeCell ref="F13:G13"/>
    <mergeCell ref="B18:C18"/>
    <mergeCell ref="H13:I13"/>
    <mergeCell ref="H2:Q2"/>
    <mergeCell ref="A1:B1"/>
    <mergeCell ref="P1:Q1"/>
    <mergeCell ref="A2:G2"/>
    <mergeCell ref="J13:K13"/>
    <mergeCell ref="L13:M13"/>
    <mergeCell ref="N13:O13"/>
    <mergeCell ref="B13:C13"/>
  </mergeCells>
  <printOptions/>
  <pageMargins left="0.7874015748031497" right="0.7874015748031497" top="0.787401574803149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0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" width="9.25390625" style="110" customWidth="1"/>
    <col min="2" max="21" width="7.375" style="33" customWidth="1"/>
    <col min="22" max="16384" width="9.00390625" style="33" customWidth="1"/>
  </cols>
  <sheetData>
    <row r="1" spans="1:21" s="112" customFormat="1" ht="15.75" customHeight="1">
      <c r="A1" s="422">
        <f>'提要'!E1+13</f>
        <v>64</v>
      </c>
      <c r="B1" s="422"/>
      <c r="C1" s="111"/>
      <c r="D1" s="109"/>
      <c r="E1" s="109"/>
      <c r="F1" s="109"/>
      <c r="G1" s="109"/>
      <c r="H1" s="109"/>
      <c r="J1" s="109"/>
      <c r="K1" s="109"/>
      <c r="L1" s="109"/>
      <c r="M1" s="109"/>
      <c r="N1" s="109"/>
      <c r="O1" s="109"/>
      <c r="T1" s="423">
        <f>A1+1</f>
        <v>65</v>
      </c>
      <c r="U1" s="423"/>
    </row>
    <row r="2" spans="1:167" s="191" customFormat="1" ht="21">
      <c r="A2" s="459" t="s">
        <v>164</v>
      </c>
      <c r="B2" s="459"/>
      <c r="C2" s="459"/>
      <c r="D2" s="459"/>
      <c r="E2" s="459"/>
      <c r="F2" s="459"/>
      <c r="G2" s="459"/>
      <c r="H2" s="459"/>
      <c r="I2" s="459"/>
      <c r="J2" s="459"/>
      <c r="K2" s="472" t="s">
        <v>165</v>
      </c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</row>
    <row r="3" spans="1:167" s="191" customFormat="1" ht="17.25" thickBot="1">
      <c r="A3" s="328" t="s">
        <v>312</v>
      </c>
      <c r="B3" s="327"/>
      <c r="C3" s="327"/>
      <c r="D3" s="327" t="s">
        <v>323</v>
      </c>
      <c r="F3" s="327"/>
      <c r="G3" s="327"/>
      <c r="K3" s="337"/>
      <c r="L3" s="336"/>
      <c r="M3" s="336"/>
      <c r="N3" s="336"/>
      <c r="O3" s="337" t="s">
        <v>322</v>
      </c>
      <c r="P3" s="336"/>
      <c r="Q3" s="336"/>
      <c r="R3" s="336"/>
      <c r="S3" s="336"/>
      <c r="T3" s="336"/>
      <c r="U3" s="325" t="s">
        <v>4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</row>
    <row r="4" spans="1:28" ht="30.75" customHeight="1">
      <c r="A4" s="232" t="s">
        <v>10</v>
      </c>
      <c r="B4" s="467" t="s">
        <v>175</v>
      </c>
      <c r="C4" s="468"/>
      <c r="D4" s="469" t="s">
        <v>176</v>
      </c>
      <c r="E4" s="468"/>
      <c r="F4" s="464" t="s">
        <v>177</v>
      </c>
      <c r="G4" s="471"/>
      <c r="H4" s="470" t="s">
        <v>178</v>
      </c>
      <c r="I4" s="468"/>
      <c r="J4" s="464" t="s">
        <v>319</v>
      </c>
      <c r="K4" s="468"/>
      <c r="L4" s="464" t="s">
        <v>179</v>
      </c>
      <c r="M4" s="468"/>
      <c r="N4" s="464" t="s">
        <v>285</v>
      </c>
      <c r="O4" s="465"/>
      <c r="P4" s="464" t="s">
        <v>180</v>
      </c>
      <c r="Q4" s="471"/>
      <c r="R4" s="331"/>
      <c r="S4" s="332"/>
      <c r="T4" s="331"/>
      <c r="U4" s="332"/>
      <c r="V4" s="9"/>
      <c r="W4" s="12"/>
      <c r="X4" s="9"/>
      <c r="Y4" s="12"/>
      <c r="Z4" s="9"/>
      <c r="AA4" s="12"/>
      <c r="AB4" s="9"/>
    </row>
    <row r="5" spans="1:28" ht="41.25" customHeight="1" thickBot="1">
      <c r="A5" s="127" t="s">
        <v>51</v>
      </c>
      <c r="B5" s="298" t="s">
        <v>301</v>
      </c>
      <c r="C5" s="303" t="s">
        <v>300</v>
      </c>
      <c r="D5" s="298" t="s">
        <v>301</v>
      </c>
      <c r="E5" s="303" t="s">
        <v>300</v>
      </c>
      <c r="F5" s="298" t="s">
        <v>301</v>
      </c>
      <c r="G5" s="298" t="s">
        <v>300</v>
      </c>
      <c r="H5" s="303" t="s">
        <v>301</v>
      </c>
      <c r="I5" s="303" t="s">
        <v>300</v>
      </c>
      <c r="J5" s="298" t="s">
        <v>301</v>
      </c>
      <c r="K5" s="303" t="s">
        <v>300</v>
      </c>
      <c r="L5" s="298" t="s">
        <v>301</v>
      </c>
      <c r="M5" s="303" t="s">
        <v>300</v>
      </c>
      <c r="N5" s="298" t="s">
        <v>301</v>
      </c>
      <c r="O5" s="299" t="s">
        <v>300</v>
      </c>
      <c r="P5" s="298" t="s">
        <v>301</v>
      </c>
      <c r="Q5" s="299" t="s">
        <v>300</v>
      </c>
      <c r="R5" s="10"/>
      <c r="S5" s="34"/>
      <c r="T5" s="10"/>
      <c r="U5" s="34"/>
      <c r="V5" s="9"/>
      <c r="W5" s="12"/>
      <c r="X5" s="9"/>
      <c r="Y5" s="12"/>
      <c r="Z5" s="9"/>
      <c r="AA5" s="12"/>
      <c r="AB5" s="9"/>
    </row>
    <row r="6" spans="1:28" ht="51" customHeight="1">
      <c r="A6" s="188" t="s">
        <v>96</v>
      </c>
      <c r="B6" s="333">
        <v>1453.98</v>
      </c>
      <c r="C6" s="334">
        <v>15572</v>
      </c>
      <c r="D6" s="334">
        <v>0</v>
      </c>
      <c r="E6" s="335">
        <v>0</v>
      </c>
      <c r="F6" s="334">
        <v>11.6</v>
      </c>
      <c r="G6" s="334">
        <v>404</v>
      </c>
      <c r="H6" s="334">
        <f>151.19+28.31+42.98+14.89</f>
        <v>237.37</v>
      </c>
      <c r="I6" s="334">
        <f>2546+332+525+139</f>
        <v>3542</v>
      </c>
      <c r="J6" s="334">
        <v>0</v>
      </c>
      <c r="K6" s="335">
        <v>0</v>
      </c>
      <c r="L6" s="334">
        <v>4.8</v>
      </c>
      <c r="M6" s="335">
        <v>77</v>
      </c>
      <c r="N6" s="335">
        <v>0</v>
      </c>
      <c r="O6" s="335">
        <v>0</v>
      </c>
      <c r="P6" s="334">
        <f>1453.98-253.77</f>
        <v>1200.21</v>
      </c>
      <c r="Q6" s="334">
        <f>15572-4023</f>
        <v>11549</v>
      </c>
      <c r="R6" s="9"/>
      <c r="S6" s="12"/>
      <c r="T6" s="9"/>
      <c r="U6" s="12"/>
      <c r="V6" s="9"/>
      <c r="W6" s="12"/>
      <c r="X6" s="9"/>
      <c r="Y6" s="12"/>
      <c r="Z6" s="9"/>
      <c r="AA6" s="12"/>
      <c r="AB6" s="9"/>
    </row>
    <row r="7" spans="1:17" ht="51" customHeight="1">
      <c r="A7" s="188" t="s">
        <v>111</v>
      </c>
      <c r="B7" s="333">
        <v>1363.85</v>
      </c>
      <c r="C7" s="334">
        <v>15972</v>
      </c>
      <c r="D7" s="334">
        <v>2.67</v>
      </c>
      <c r="E7" s="334">
        <v>49</v>
      </c>
      <c r="F7" s="334">
        <v>11.7</v>
      </c>
      <c r="G7" s="334">
        <v>460</v>
      </c>
      <c r="H7" s="334">
        <f>148.31+27.11+44.08+13.53</f>
        <v>233.03</v>
      </c>
      <c r="I7" s="334">
        <f>3207+393+767+133</f>
        <v>4500</v>
      </c>
      <c r="J7" s="334">
        <v>0</v>
      </c>
      <c r="K7" s="335">
        <v>0</v>
      </c>
      <c r="L7" s="334">
        <v>0</v>
      </c>
      <c r="M7" s="335">
        <v>0</v>
      </c>
      <c r="N7" s="335">
        <v>0</v>
      </c>
      <c r="O7" s="335">
        <v>0</v>
      </c>
      <c r="P7" s="334">
        <f>1363.85-247.4</f>
        <v>1116.4499999999998</v>
      </c>
      <c r="Q7" s="334">
        <f>15972-5009</f>
        <v>10963</v>
      </c>
    </row>
    <row r="8" spans="1:17" ht="51" customHeight="1">
      <c r="A8" s="188" t="s">
        <v>116</v>
      </c>
      <c r="B8" s="333">
        <v>1258.28</v>
      </c>
      <c r="C8" s="334">
        <v>11579</v>
      </c>
      <c r="D8" s="334">
        <v>2.67</v>
      </c>
      <c r="E8" s="334">
        <v>49</v>
      </c>
      <c r="F8" s="334">
        <v>11.7</v>
      </c>
      <c r="G8" s="334">
        <v>460</v>
      </c>
      <c r="H8" s="334">
        <f>42.74+27.11+44.08+13.53</f>
        <v>127.46</v>
      </c>
      <c r="I8" s="334">
        <f>951+393+747+116</f>
        <v>2207</v>
      </c>
      <c r="J8" s="334">
        <v>0</v>
      </c>
      <c r="K8" s="335">
        <v>0</v>
      </c>
      <c r="L8" s="334">
        <v>0</v>
      </c>
      <c r="M8" s="335">
        <v>0</v>
      </c>
      <c r="N8" s="335">
        <v>0</v>
      </c>
      <c r="O8" s="335">
        <v>0</v>
      </c>
      <c r="P8" s="334">
        <f>1258.28-141.83</f>
        <v>1116.45</v>
      </c>
      <c r="Q8" s="334">
        <f>11579-2716</f>
        <v>8863</v>
      </c>
    </row>
    <row r="9" spans="1:17" ht="51" customHeight="1">
      <c r="A9" s="188" t="s">
        <v>122</v>
      </c>
      <c r="B9" s="333">
        <v>1223.86</v>
      </c>
      <c r="C9" s="334">
        <v>11604</v>
      </c>
      <c r="D9" s="334">
        <v>3.42</v>
      </c>
      <c r="E9" s="334">
        <v>72</v>
      </c>
      <c r="F9" s="334">
        <v>11.7</v>
      </c>
      <c r="G9" s="334">
        <v>502</v>
      </c>
      <c r="H9" s="334">
        <f>42.74+27.11+44.08+13.53</f>
        <v>127.46</v>
      </c>
      <c r="I9" s="334">
        <f>761+482+590+116</f>
        <v>1949</v>
      </c>
      <c r="J9" s="334">
        <v>0</v>
      </c>
      <c r="K9" s="335">
        <v>0</v>
      </c>
      <c r="L9" s="334">
        <v>0.53</v>
      </c>
      <c r="M9" s="334">
        <v>5</v>
      </c>
      <c r="N9" s="335">
        <v>0</v>
      </c>
      <c r="O9" s="335">
        <v>0</v>
      </c>
      <c r="P9" s="334">
        <f>1223.86-143.11</f>
        <v>1080.75</v>
      </c>
      <c r="Q9" s="334">
        <f>11604-2528</f>
        <v>9076</v>
      </c>
    </row>
    <row r="10" spans="1:28" ht="51" customHeight="1">
      <c r="A10" s="188" t="s">
        <v>131</v>
      </c>
      <c r="B10" s="333">
        <v>1206.8</v>
      </c>
      <c r="C10" s="334">
        <v>11491</v>
      </c>
      <c r="D10" s="334">
        <v>3.72</v>
      </c>
      <c r="E10" s="334">
        <v>79</v>
      </c>
      <c r="F10" s="334">
        <v>10.2</v>
      </c>
      <c r="G10" s="334">
        <v>438</v>
      </c>
      <c r="H10" s="334">
        <v>213.89</v>
      </c>
      <c r="I10" s="334">
        <v>3048</v>
      </c>
      <c r="J10" s="334">
        <v>1.6</v>
      </c>
      <c r="K10" s="334">
        <v>56</v>
      </c>
      <c r="L10" s="334">
        <v>0.53</v>
      </c>
      <c r="M10" s="334">
        <v>5</v>
      </c>
      <c r="N10" s="335">
        <v>0</v>
      </c>
      <c r="O10" s="335">
        <v>0</v>
      </c>
      <c r="P10" s="334">
        <v>976.86</v>
      </c>
      <c r="Q10" s="334">
        <v>7865</v>
      </c>
      <c r="R10" s="9"/>
      <c r="S10" s="12"/>
      <c r="T10" s="9"/>
      <c r="U10" s="12"/>
      <c r="V10" s="9"/>
      <c r="W10" s="12"/>
      <c r="X10" s="9"/>
      <c r="Y10" s="12"/>
      <c r="Z10" s="9"/>
      <c r="AA10" s="12"/>
      <c r="AB10" s="9"/>
    </row>
    <row r="11" spans="1:28" ht="51" customHeight="1">
      <c r="A11" s="188" t="s">
        <v>241</v>
      </c>
      <c r="B11" s="334">
        <v>1211.7</v>
      </c>
      <c r="C11" s="334">
        <v>11824.208</v>
      </c>
      <c r="D11" s="334">
        <v>4.4</v>
      </c>
      <c r="E11" s="334">
        <v>99.93</v>
      </c>
      <c r="F11" s="334">
        <v>9.55</v>
      </c>
      <c r="G11" s="334">
        <v>443.96</v>
      </c>
      <c r="H11" s="334">
        <v>208.75000000000003</v>
      </c>
      <c r="I11" s="334">
        <v>3012.5660000000003</v>
      </c>
      <c r="J11" s="334">
        <v>1.6</v>
      </c>
      <c r="K11" s="334">
        <v>19.2</v>
      </c>
      <c r="L11" s="334">
        <v>4.83</v>
      </c>
      <c r="M11" s="334">
        <v>45.28</v>
      </c>
      <c r="N11" s="335">
        <v>0</v>
      </c>
      <c r="O11" s="335">
        <v>0</v>
      </c>
      <c r="P11" s="334">
        <v>982.57</v>
      </c>
      <c r="Q11" s="334">
        <v>8203.272</v>
      </c>
      <c r="R11" s="9"/>
      <c r="S11" s="12"/>
      <c r="T11" s="9"/>
      <c r="U11" s="12"/>
      <c r="V11" s="9"/>
      <c r="W11" s="12"/>
      <c r="X11" s="9"/>
      <c r="Y11" s="12"/>
      <c r="Z11" s="9"/>
      <c r="AA11" s="12"/>
      <c r="AB11" s="9"/>
    </row>
    <row r="12" spans="1:28" ht="51" customHeight="1" thickBot="1">
      <c r="A12" s="188" t="s">
        <v>284</v>
      </c>
      <c r="B12" s="334">
        <v>1260.19</v>
      </c>
      <c r="C12" s="334">
        <v>12792.311</v>
      </c>
      <c r="D12" s="334">
        <v>6</v>
      </c>
      <c r="E12" s="334">
        <v>136.26</v>
      </c>
      <c r="F12" s="334">
        <v>18.8</v>
      </c>
      <c r="G12" s="334">
        <v>873.974</v>
      </c>
      <c r="H12" s="334">
        <v>234.39000000000004</v>
      </c>
      <c r="I12" s="334">
        <v>3371.398</v>
      </c>
      <c r="J12" s="334">
        <v>3.1</v>
      </c>
      <c r="K12" s="334">
        <v>159.672</v>
      </c>
      <c r="L12" s="334">
        <v>4.85</v>
      </c>
      <c r="M12" s="334">
        <v>45.472</v>
      </c>
      <c r="N12" s="334">
        <v>454.04</v>
      </c>
      <c r="O12" s="334">
        <v>3820.292</v>
      </c>
      <c r="P12" s="334">
        <v>539.01</v>
      </c>
      <c r="Q12" s="334">
        <v>4385.243</v>
      </c>
      <c r="R12" s="9"/>
      <c r="S12" s="12"/>
      <c r="T12" s="9"/>
      <c r="U12" s="12"/>
      <c r="V12" s="9"/>
      <c r="W12" s="12"/>
      <c r="X12" s="9"/>
      <c r="Y12" s="12"/>
      <c r="Z12" s="9"/>
      <c r="AA12" s="12"/>
      <c r="AB12" s="9"/>
    </row>
    <row r="13" spans="1:28" ht="30.75" customHeight="1">
      <c r="A13" s="232" t="s">
        <v>10</v>
      </c>
      <c r="B13" s="467" t="s">
        <v>175</v>
      </c>
      <c r="C13" s="468"/>
      <c r="D13" s="469" t="s">
        <v>176</v>
      </c>
      <c r="E13" s="468"/>
      <c r="F13" s="464" t="s">
        <v>177</v>
      </c>
      <c r="G13" s="468"/>
      <c r="H13" s="470" t="s">
        <v>178</v>
      </c>
      <c r="I13" s="468"/>
      <c r="J13" s="464" t="s">
        <v>320</v>
      </c>
      <c r="K13" s="468"/>
      <c r="L13" s="464" t="s">
        <v>314</v>
      </c>
      <c r="M13" s="465"/>
      <c r="N13" s="464" t="s">
        <v>315</v>
      </c>
      <c r="O13" s="465"/>
      <c r="P13" s="464" t="s">
        <v>316</v>
      </c>
      <c r="Q13" s="465"/>
      <c r="R13" s="464" t="s">
        <v>317</v>
      </c>
      <c r="S13" s="465"/>
      <c r="T13" s="464" t="s">
        <v>318</v>
      </c>
      <c r="U13" s="466"/>
      <c r="V13" s="9"/>
      <c r="W13" s="12"/>
      <c r="X13" s="9"/>
      <c r="Y13" s="12"/>
      <c r="Z13" s="9"/>
      <c r="AA13" s="12"/>
      <c r="AB13" s="9"/>
    </row>
    <row r="14" spans="1:28" ht="41.25" customHeight="1" thickBot="1">
      <c r="A14" s="127" t="s">
        <v>51</v>
      </c>
      <c r="B14" s="298" t="s">
        <v>301</v>
      </c>
      <c r="C14" s="303" t="s">
        <v>300</v>
      </c>
      <c r="D14" s="298" t="s">
        <v>301</v>
      </c>
      <c r="E14" s="303" t="s">
        <v>300</v>
      </c>
      <c r="F14" s="298" t="s">
        <v>301</v>
      </c>
      <c r="G14" s="298" t="s">
        <v>300</v>
      </c>
      <c r="H14" s="303" t="s">
        <v>301</v>
      </c>
      <c r="I14" s="303" t="s">
        <v>300</v>
      </c>
      <c r="J14" s="298" t="s">
        <v>321</v>
      </c>
      <c r="K14" s="303" t="s">
        <v>311</v>
      </c>
      <c r="L14" s="298" t="s">
        <v>301</v>
      </c>
      <c r="M14" s="303" t="s">
        <v>300</v>
      </c>
      <c r="N14" s="298" t="s">
        <v>301</v>
      </c>
      <c r="O14" s="299" t="s">
        <v>300</v>
      </c>
      <c r="P14" s="298" t="s">
        <v>301</v>
      </c>
      <c r="Q14" s="299" t="s">
        <v>300</v>
      </c>
      <c r="R14" s="298" t="s">
        <v>301</v>
      </c>
      <c r="S14" s="299" t="s">
        <v>300</v>
      </c>
      <c r="T14" s="298" t="s">
        <v>301</v>
      </c>
      <c r="U14" s="299" t="s">
        <v>300</v>
      </c>
      <c r="V14" s="9"/>
      <c r="W14" s="12"/>
      <c r="X14" s="9"/>
      <c r="Y14" s="12"/>
      <c r="Z14" s="9"/>
      <c r="AA14" s="12"/>
      <c r="AB14" s="9"/>
    </row>
    <row r="15" spans="1:28" ht="51" customHeight="1">
      <c r="A15" s="188" t="s">
        <v>290</v>
      </c>
      <c r="B15" s="334">
        <v>1310.33</v>
      </c>
      <c r="C15" s="334">
        <v>12220.66</v>
      </c>
      <c r="D15" s="334">
        <v>9.8</v>
      </c>
      <c r="E15" s="334">
        <v>148.37</v>
      </c>
      <c r="F15" s="334">
        <v>19.8</v>
      </c>
      <c r="G15" s="334">
        <v>708.048</v>
      </c>
      <c r="H15" s="334">
        <v>295.04</v>
      </c>
      <c r="I15" s="334">
        <v>3971.681</v>
      </c>
      <c r="J15" s="334">
        <v>16.71</v>
      </c>
      <c r="K15" s="334">
        <v>185.632</v>
      </c>
      <c r="L15" s="334">
        <v>58.65</v>
      </c>
      <c r="M15" s="334">
        <v>118.104</v>
      </c>
      <c r="N15" s="334">
        <v>241.01</v>
      </c>
      <c r="O15" s="334">
        <v>1798.896</v>
      </c>
      <c r="P15" s="334">
        <v>471.29</v>
      </c>
      <c r="Q15" s="334">
        <v>3682.185</v>
      </c>
      <c r="R15" s="334">
        <v>197.03</v>
      </c>
      <c r="S15" s="334">
        <v>1589.261</v>
      </c>
      <c r="T15" s="334">
        <v>1</v>
      </c>
      <c r="U15" s="334">
        <v>18.48</v>
      </c>
      <c r="V15" s="9"/>
      <c r="W15" s="12"/>
      <c r="X15" s="9"/>
      <c r="Y15" s="12"/>
      <c r="Z15" s="9"/>
      <c r="AA15" s="12"/>
      <c r="AB15" s="9"/>
    </row>
    <row r="16" spans="1:28" ht="51" customHeight="1">
      <c r="A16" s="188" t="s">
        <v>329</v>
      </c>
      <c r="B16" s="334">
        <v>1291.9</v>
      </c>
      <c r="C16" s="334">
        <v>11985.735999999999</v>
      </c>
      <c r="D16" s="334">
        <v>9.1</v>
      </c>
      <c r="E16" s="334">
        <v>179.101</v>
      </c>
      <c r="F16" s="334">
        <v>25.7</v>
      </c>
      <c r="G16" s="334">
        <v>735.226</v>
      </c>
      <c r="H16" s="334">
        <v>303.74</v>
      </c>
      <c r="I16" s="334">
        <v>4792.519</v>
      </c>
      <c r="J16" s="334">
        <v>16.71</v>
      </c>
      <c r="K16" s="334">
        <v>203.12</v>
      </c>
      <c r="L16" s="334">
        <v>65.95</v>
      </c>
      <c r="M16" s="334">
        <v>153.236</v>
      </c>
      <c r="N16" s="334">
        <v>185.15</v>
      </c>
      <c r="O16" s="334">
        <v>575.82</v>
      </c>
      <c r="P16" s="334">
        <v>494.57</v>
      </c>
      <c r="Q16" s="334">
        <v>3713.01</v>
      </c>
      <c r="R16" s="334">
        <v>189.98</v>
      </c>
      <c r="S16" s="334">
        <v>1615.224</v>
      </c>
      <c r="T16" s="334">
        <v>1</v>
      </c>
      <c r="U16" s="334">
        <v>18.48</v>
      </c>
      <c r="V16" s="9"/>
      <c r="W16" s="12"/>
      <c r="X16" s="9"/>
      <c r="Y16" s="12"/>
      <c r="Z16" s="9"/>
      <c r="AA16" s="12"/>
      <c r="AB16" s="9"/>
    </row>
    <row r="17" spans="1:28" ht="51" customHeight="1">
      <c r="A17" s="188" t="s">
        <v>347</v>
      </c>
      <c r="B17" s="334">
        <v>1260.52</v>
      </c>
      <c r="C17" s="334">
        <v>12228</v>
      </c>
      <c r="D17" s="334">
        <v>12.73</v>
      </c>
      <c r="E17" s="334">
        <v>347</v>
      </c>
      <c r="F17" s="334">
        <v>34.4</v>
      </c>
      <c r="G17" s="334">
        <v>923</v>
      </c>
      <c r="H17" s="334">
        <v>252.79</v>
      </c>
      <c r="I17" s="334">
        <v>1723</v>
      </c>
      <c r="J17" s="334">
        <v>19.09</v>
      </c>
      <c r="K17" s="334">
        <v>267</v>
      </c>
      <c r="L17" s="334">
        <v>65.75</v>
      </c>
      <c r="M17" s="334">
        <v>132</v>
      </c>
      <c r="N17" s="334">
        <v>160.65</v>
      </c>
      <c r="O17" s="334">
        <v>450</v>
      </c>
      <c r="P17" s="334">
        <v>526.77</v>
      </c>
      <c r="Q17" s="334">
        <v>6770</v>
      </c>
      <c r="R17" s="334">
        <v>187.04</v>
      </c>
      <c r="S17" s="334">
        <v>1590</v>
      </c>
      <c r="T17" s="334">
        <v>1.3</v>
      </c>
      <c r="U17" s="334">
        <v>26</v>
      </c>
      <c r="V17" s="9"/>
      <c r="W17" s="12"/>
      <c r="X17" s="9"/>
      <c r="Y17" s="12"/>
      <c r="Z17" s="9"/>
      <c r="AA17" s="12"/>
      <c r="AB17" s="9"/>
    </row>
    <row r="18" spans="1:21" ht="4.5" customHeight="1" thickBot="1">
      <c r="A18" s="108"/>
      <c r="B18" s="34"/>
      <c r="C18" s="10"/>
      <c r="D18" s="34"/>
      <c r="E18" s="10"/>
      <c r="F18" s="34"/>
      <c r="G18" s="10"/>
      <c r="H18" s="34"/>
      <c r="I18" s="10"/>
      <c r="J18" s="34"/>
      <c r="K18" s="10"/>
      <c r="L18" s="34"/>
      <c r="M18" s="10"/>
      <c r="N18" s="10"/>
      <c r="O18" s="10"/>
      <c r="P18" s="34"/>
      <c r="Q18" s="10"/>
      <c r="R18" s="10"/>
      <c r="S18" s="10"/>
      <c r="T18" s="10"/>
      <c r="U18" s="10"/>
    </row>
    <row r="19" ht="15.75">
      <c r="A19" s="256" t="s">
        <v>277</v>
      </c>
    </row>
    <row r="20" ht="15.75">
      <c r="A20" s="245"/>
    </row>
  </sheetData>
  <sheetProtection/>
  <mergeCells count="22">
    <mergeCell ref="A1:B1"/>
    <mergeCell ref="T1:U1"/>
    <mergeCell ref="P4:Q4"/>
    <mergeCell ref="B4:C4"/>
    <mergeCell ref="D4:E4"/>
    <mergeCell ref="F4:G4"/>
    <mergeCell ref="K2:U2"/>
    <mergeCell ref="A2:J2"/>
    <mergeCell ref="H4:I4"/>
    <mergeCell ref="J4:K4"/>
    <mergeCell ref="L4:M4"/>
    <mergeCell ref="N4:O4"/>
    <mergeCell ref="J13:K13"/>
    <mergeCell ref="L13:M13"/>
    <mergeCell ref="F13:G13"/>
    <mergeCell ref="H13:I13"/>
    <mergeCell ref="R13:S13"/>
    <mergeCell ref="T13:U13"/>
    <mergeCell ref="N13:O13"/>
    <mergeCell ref="P13:Q13"/>
    <mergeCell ref="B13:C13"/>
    <mergeCell ref="D13:E13"/>
  </mergeCells>
  <printOptions horizontalCentered="1"/>
  <pageMargins left="0.7874015748031497" right="0.7874015748031497" top="0.7874015748031497" bottom="0" header="0" footer="0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00390625" defaultRowHeight="15.75"/>
  <cols>
    <col min="1" max="1" width="13.875" style="117" customWidth="1"/>
    <col min="2" max="22" width="6.625" style="45" customWidth="1"/>
    <col min="23" max="16384" width="9.00390625" style="45" customWidth="1"/>
  </cols>
  <sheetData>
    <row r="1" spans="1:22" s="113" customFormat="1" ht="15.75" customHeight="1">
      <c r="A1" s="422">
        <f>'提要'!E1+15</f>
        <v>66</v>
      </c>
      <c r="B1" s="422"/>
      <c r="G1" s="114"/>
      <c r="K1" s="115"/>
      <c r="T1" s="423">
        <f>A1+1</f>
        <v>67</v>
      </c>
      <c r="U1" s="423"/>
      <c r="V1" s="423"/>
    </row>
    <row r="2" spans="1:22" s="116" customFormat="1" ht="25.5" customHeight="1">
      <c r="A2" s="473" t="s">
        <v>181</v>
      </c>
      <c r="B2" s="473"/>
      <c r="C2" s="473"/>
      <c r="D2" s="473"/>
      <c r="E2" s="473"/>
      <c r="F2" s="473"/>
      <c r="G2" s="473"/>
      <c r="H2" s="473"/>
      <c r="I2" s="473"/>
      <c r="J2" s="473"/>
      <c r="K2" s="474" t="s">
        <v>182</v>
      </c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</row>
    <row r="3" spans="1:22" s="113" customFormat="1" ht="15.75" customHeight="1" thickBot="1">
      <c r="A3" s="197" t="s">
        <v>183</v>
      </c>
      <c r="G3" s="114"/>
      <c r="J3" s="272"/>
      <c r="V3" s="129" t="s">
        <v>184</v>
      </c>
    </row>
    <row r="4" spans="1:22" s="118" customFormat="1" ht="39.75" customHeight="1">
      <c r="A4" s="232" t="s">
        <v>6</v>
      </c>
      <c r="B4" s="233" t="s">
        <v>72</v>
      </c>
      <c r="C4" s="234"/>
      <c r="D4" s="235"/>
      <c r="E4" s="233" t="s">
        <v>73</v>
      </c>
      <c r="F4" s="234"/>
      <c r="G4" s="235"/>
      <c r="H4" s="233" t="s">
        <v>74</v>
      </c>
      <c r="I4" s="234"/>
      <c r="J4" s="307"/>
      <c r="K4" s="236" t="s">
        <v>75</v>
      </c>
      <c r="L4" s="237"/>
      <c r="M4" s="235"/>
      <c r="N4" s="233" t="s">
        <v>76</v>
      </c>
      <c r="O4" s="234"/>
      <c r="P4" s="235"/>
      <c r="Q4" s="233" t="s">
        <v>77</v>
      </c>
      <c r="R4" s="234"/>
      <c r="S4" s="235"/>
      <c r="T4" s="233" t="s">
        <v>78</v>
      </c>
      <c r="U4" s="234"/>
      <c r="V4" s="238"/>
    </row>
    <row r="5" spans="1:22" s="119" customFormat="1" ht="39.75" customHeight="1" thickBot="1">
      <c r="A5" s="221" t="s">
        <v>71</v>
      </c>
      <c r="B5" s="228" t="s">
        <v>79</v>
      </c>
      <c r="C5" s="228" t="s">
        <v>80</v>
      </c>
      <c r="D5" s="228" t="s">
        <v>81</v>
      </c>
      <c r="E5" s="228" t="s">
        <v>79</v>
      </c>
      <c r="F5" s="228" t="s">
        <v>80</v>
      </c>
      <c r="G5" s="228" t="s">
        <v>81</v>
      </c>
      <c r="H5" s="228" t="s">
        <v>79</v>
      </c>
      <c r="I5" s="228" t="s">
        <v>80</v>
      </c>
      <c r="J5" s="306" t="s">
        <v>81</v>
      </c>
      <c r="K5" s="228" t="s">
        <v>79</v>
      </c>
      <c r="L5" s="228" t="s">
        <v>80</v>
      </c>
      <c r="M5" s="228" t="s">
        <v>81</v>
      </c>
      <c r="N5" s="228" t="s">
        <v>79</v>
      </c>
      <c r="O5" s="228" t="s">
        <v>80</v>
      </c>
      <c r="P5" s="228" t="s">
        <v>81</v>
      </c>
      <c r="Q5" s="228" t="s">
        <v>79</v>
      </c>
      <c r="R5" s="228" t="s">
        <v>80</v>
      </c>
      <c r="S5" s="228" t="s">
        <v>81</v>
      </c>
      <c r="T5" s="175" t="s">
        <v>79</v>
      </c>
      <c r="U5" s="175" t="s">
        <v>80</v>
      </c>
      <c r="V5" s="239" t="s">
        <v>81</v>
      </c>
    </row>
    <row r="6" spans="1:22" s="35" customFormat="1" ht="53.25" customHeight="1">
      <c r="A6" s="220" t="s">
        <v>98</v>
      </c>
      <c r="B6" s="63">
        <f>SUM(C6:D6)</f>
        <v>237</v>
      </c>
      <c r="C6" s="9">
        <v>189</v>
      </c>
      <c r="D6" s="9">
        <v>48</v>
      </c>
      <c r="E6" s="9">
        <f>SUM(F6:G6)</f>
        <v>21</v>
      </c>
      <c r="F6" s="36">
        <v>21</v>
      </c>
      <c r="G6" s="36">
        <v>0</v>
      </c>
      <c r="H6" s="9">
        <f>SUM(I6:J6)</f>
        <v>20</v>
      </c>
      <c r="I6" s="9">
        <v>15</v>
      </c>
      <c r="J6" s="36">
        <v>5</v>
      </c>
      <c r="K6" s="9">
        <f>SUM(L6:M6)</f>
        <v>180</v>
      </c>
      <c r="L6" s="9">
        <v>144</v>
      </c>
      <c r="M6" s="9">
        <v>36</v>
      </c>
      <c r="N6" s="9">
        <f>SUM(O6:P6)</f>
        <v>0</v>
      </c>
      <c r="O6" s="9">
        <v>0</v>
      </c>
      <c r="P6" s="36">
        <v>0</v>
      </c>
      <c r="Q6" s="9">
        <f>SUM(R6:S6)</f>
        <v>0</v>
      </c>
      <c r="R6" s="36">
        <v>0</v>
      </c>
      <c r="S6" s="36">
        <v>0</v>
      </c>
      <c r="T6" s="9">
        <f>SUM(U6:V6)</f>
        <v>16</v>
      </c>
      <c r="U6" s="9">
        <v>9</v>
      </c>
      <c r="V6" s="9">
        <v>7</v>
      </c>
    </row>
    <row r="7" spans="1:22" s="35" customFormat="1" ht="53.25" customHeight="1">
      <c r="A7" s="220" t="s">
        <v>112</v>
      </c>
      <c r="B7" s="63">
        <f>SUM(C7:D7)</f>
        <v>257</v>
      </c>
      <c r="C7" s="9">
        <f aca="true" t="shared" si="0" ref="C7:D9">F7+I7+L7+O7+R7+U7</f>
        <v>212</v>
      </c>
      <c r="D7" s="9">
        <f t="shared" si="0"/>
        <v>45</v>
      </c>
      <c r="E7" s="9">
        <f>SUM(F7:G7)</f>
        <v>24</v>
      </c>
      <c r="F7" s="36">
        <v>24</v>
      </c>
      <c r="G7" s="36">
        <v>0</v>
      </c>
      <c r="H7" s="9">
        <f>SUM(I7:J7)</f>
        <v>22</v>
      </c>
      <c r="I7" s="9">
        <v>18</v>
      </c>
      <c r="J7" s="36">
        <v>4</v>
      </c>
      <c r="K7" s="9">
        <f>SUM(L7:M7)</f>
        <v>186</v>
      </c>
      <c r="L7" s="9">
        <v>149</v>
      </c>
      <c r="M7" s="9">
        <v>37</v>
      </c>
      <c r="N7" s="9">
        <f>SUM(O7:P7)</f>
        <v>0</v>
      </c>
      <c r="O7" s="9">
        <v>0</v>
      </c>
      <c r="P7" s="36">
        <v>0</v>
      </c>
      <c r="Q7" s="9">
        <f>SUM(R7:S7)</f>
        <v>0</v>
      </c>
      <c r="R7" s="36">
        <v>0</v>
      </c>
      <c r="S7" s="36">
        <v>0</v>
      </c>
      <c r="T7" s="9">
        <f>SUM(U7:V7)</f>
        <v>25</v>
      </c>
      <c r="U7" s="9">
        <v>21</v>
      </c>
      <c r="V7" s="9">
        <v>4</v>
      </c>
    </row>
    <row r="8" spans="1:22" s="35" customFormat="1" ht="53.25" customHeight="1">
      <c r="A8" s="220" t="s">
        <v>117</v>
      </c>
      <c r="B8" s="63">
        <f>SUM(C8:D8)</f>
        <v>249</v>
      </c>
      <c r="C8" s="9">
        <f t="shared" si="0"/>
        <v>204</v>
      </c>
      <c r="D8" s="9">
        <f t="shared" si="0"/>
        <v>45</v>
      </c>
      <c r="E8" s="9">
        <f>SUM(F8:G8)</f>
        <v>23</v>
      </c>
      <c r="F8" s="36">
        <v>23</v>
      </c>
      <c r="G8" s="36">
        <v>0</v>
      </c>
      <c r="H8" s="9">
        <f>SUM(I8:J8)</f>
        <v>21</v>
      </c>
      <c r="I8" s="9">
        <v>16</v>
      </c>
      <c r="J8" s="36">
        <v>5</v>
      </c>
      <c r="K8" s="9">
        <f>SUM(L8:M8)</f>
        <v>182</v>
      </c>
      <c r="L8" s="9">
        <v>145</v>
      </c>
      <c r="M8" s="9">
        <v>37</v>
      </c>
      <c r="N8" s="9">
        <f>SUM(O8:P8)</f>
        <v>0</v>
      </c>
      <c r="O8" s="9">
        <v>0</v>
      </c>
      <c r="P8" s="36">
        <v>0</v>
      </c>
      <c r="Q8" s="9">
        <f>SUM(R8:S8)</f>
        <v>0</v>
      </c>
      <c r="R8" s="36">
        <v>0</v>
      </c>
      <c r="S8" s="36">
        <v>0</v>
      </c>
      <c r="T8" s="9">
        <f>SUM(U8:V8)</f>
        <v>23</v>
      </c>
      <c r="U8" s="9">
        <v>20</v>
      </c>
      <c r="V8" s="9">
        <v>3</v>
      </c>
    </row>
    <row r="9" spans="1:22" s="35" customFormat="1" ht="53.25" customHeight="1">
      <c r="A9" s="220" t="s">
        <v>124</v>
      </c>
      <c r="B9" s="63">
        <f>SUM(C9:D9)</f>
        <v>248</v>
      </c>
      <c r="C9" s="9">
        <f t="shared" si="0"/>
        <v>201</v>
      </c>
      <c r="D9" s="9">
        <f t="shared" si="0"/>
        <v>47</v>
      </c>
      <c r="E9" s="9">
        <f>SUM(F9:G9)</f>
        <v>21</v>
      </c>
      <c r="F9" s="36">
        <v>21</v>
      </c>
      <c r="G9" s="36">
        <v>0</v>
      </c>
      <c r="H9" s="9">
        <f>SUM(I9:J9)</f>
        <v>26</v>
      </c>
      <c r="I9" s="9">
        <v>19</v>
      </c>
      <c r="J9" s="36">
        <v>7</v>
      </c>
      <c r="K9" s="9">
        <f>SUM(L9:M9)</f>
        <v>178</v>
      </c>
      <c r="L9" s="9">
        <v>141</v>
      </c>
      <c r="M9" s="9">
        <v>37</v>
      </c>
      <c r="N9" s="9">
        <f>SUM(O9:P9)</f>
        <v>0</v>
      </c>
      <c r="O9" s="9">
        <v>0</v>
      </c>
      <c r="P9" s="36">
        <v>0</v>
      </c>
      <c r="Q9" s="9">
        <f>SUM(R9:S9)</f>
        <v>0</v>
      </c>
      <c r="R9" s="36">
        <v>0</v>
      </c>
      <c r="S9" s="36">
        <v>0</v>
      </c>
      <c r="T9" s="9">
        <f>SUM(U9:V9)</f>
        <v>23</v>
      </c>
      <c r="U9" s="9">
        <v>20</v>
      </c>
      <c r="V9" s="9">
        <v>3</v>
      </c>
    </row>
    <row r="10" spans="1:22" s="35" customFormat="1" ht="53.25" customHeight="1">
      <c r="A10" s="220" t="s">
        <v>132</v>
      </c>
      <c r="B10" s="9">
        <v>12</v>
      </c>
      <c r="C10" s="9">
        <v>10</v>
      </c>
      <c r="D10" s="9">
        <v>2</v>
      </c>
      <c r="E10" s="9">
        <v>0</v>
      </c>
      <c r="F10" s="36">
        <v>0</v>
      </c>
      <c r="G10" s="36">
        <v>0</v>
      </c>
      <c r="H10" s="9">
        <v>0</v>
      </c>
      <c r="I10" s="9">
        <v>0</v>
      </c>
      <c r="J10" s="36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36">
        <v>0</v>
      </c>
      <c r="Q10" s="9">
        <v>0</v>
      </c>
      <c r="R10" s="36">
        <v>0</v>
      </c>
      <c r="S10" s="36">
        <v>0</v>
      </c>
      <c r="T10" s="9">
        <v>12</v>
      </c>
      <c r="U10" s="9">
        <v>10</v>
      </c>
      <c r="V10" s="9">
        <v>2</v>
      </c>
    </row>
    <row r="11" spans="1:22" s="35" customFormat="1" ht="53.25" customHeight="1">
      <c r="A11" s="220" t="s">
        <v>239</v>
      </c>
      <c r="B11" s="9">
        <v>241</v>
      </c>
      <c r="C11" s="9">
        <v>199</v>
      </c>
      <c r="D11" s="9">
        <v>42</v>
      </c>
      <c r="E11" s="9">
        <v>18</v>
      </c>
      <c r="F11" s="36">
        <v>18</v>
      </c>
      <c r="G11" s="36">
        <v>0</v>
      </c>
      <c r="H11" s="9">
        <v>24</v>
      </c>
      <c r="I11" s="9">
        <v>20</v>
      </c>
      <c r="J11" s="36">
        <v>4</v>
      </c>
      <c r="K11" s="9">
        <v>189</v>
      </c>
      <c r="L11" s="9">
        <v>152</v>
      </c>
      <c r="M11" s="9">
        <v>37</v>
      </c>
      <c r="N11" s="9">
        <v>0</v>
      </c>
      <c r="O11" s="9">
        <v>0</v>
      </c>
      <c r="P11" s="36">
        <v>0</v>
      </c>
      <c r="Q11" s="9">
        <v>48</v>
      </c>
      <c r="R11" s="36">
        <v>29</v>
      </c>
      <c r="S11" s="36">
        <v>19</v>
      </c>
      <c r="T11" s="9">
        <v>10</v>
      </c>
      <c r="U11" s="9">
        <v>9</v>
      </c>
      <c r="V11" s="9">
        <v>1</v>
      </c>
    </row>
    <row r="12" spans="1:22" s="35" customFormat="1" ht="53.25" customHeight="1">
      <c r="A12" s="220" t="s">
        <v>286</v>
      </c>
      <c r="B12" s="9">
        <v>210</v>
      </c>
      <c r="C12" s="9">
        <v>174</v>
      </c>
      <c r="D12" s="9">
        <v>36</v>
      </c>
      <c r="E12" s="9">
        <v>16</v>
      </c>
      <c r="F12" s="36">
        <v>16</v>
      </c>
      <c r="G12" s="36">
        <v>0</v>
      </c>
      <c r="H12" s="9">
        <v>20</v>
      </c>
      <c r="I12" s="9">
        <v>17</v>
      </c>
      <c r="J12" s="36">
        <v>3</v>
      </c>
      <c r="K12" s="9">
        <v>168</v>
      </c>
      <c r="L12" s="9">
        <v>136</v>
      </c>
      <c r="M12" s="9">
        <v>32</v>
      </c>
      <c r="N12" s="9">
        <v>0</v>
      </c>
      <c r="O12" s="9">
        <v>0</v>
      </c>
      <c r="P12" s="36">
        <v>0</v>
      </c>
      <c r="Q12" s="9">
        <v>0</v>
      </c>
      <c r="R12" s="36">
        <v>0</v>
      </c>
      <c r="S12" s="36">
        <v>0</v>
      </c>
      <c r="T12" s="9">
        <v>6</v>
      </c>
      <c r="U12" s="9">
        <v>5</v>
      </c>
      <c r="V12" s="9">
        <v>1</v>
      </c>
    </row>
    <row r="13" spans="1:22" s="35" customFormat="1" ht="53.25" customHeight="1">
      <c r="A13" s="220" t="s">
        <v>324</v>
      </c>
      <c r="B13" s="9">
        <v>191</v>
      </c>
      <c r="C13" s="9">
        <v>158</v>
      </c>
      <c r="D13" s="9">
        <v>33</v>
      </c>
      <c r="E13" s="9">
        <v>14</v>
      </c>
      <c r="F13" s="36">
        <v>14</v>
      </c>
      <c r="G13" s="36" t="s">
        <v>166</v>
      </c>
      <c r="H13" s="9">
        <v>19</v>
      </c>
      <c r="I13" s="9">
        <v>16</v>
      </c>
      <c r="J13" s="36">
        <v>3</v>
      </c>
      <c r="K13" s="9">
        <v>152</v>
      </c>
      <c r="L13" s="9">
        <v>123</v>
      </c>
      <c r="M13" s="9">
        <v>29</v>
      </c>
      <c r="N13" s="9" t="s">
        <v>166</v>
      </c>
      <c r="O13" s="9" t="s">
        <v>166</v>
      </c>
      <c r="P13" s="36" t="s">
        <v>166</v>
      </c>
      <c r="Q13" s="9" t="s">
        <v>166</v>
      </c>
      <c r="R13" s="36" t="s">
        <v>166</v>
      </c>
      <c r="S13" s="36" t="s">
        <v>166</v>
      </c>
      <c r="T13" s="9">
        <v>6</v>
      </c>
      <c r="U13" s="9">
        <v>5</v>
      </c>
      <c r="V13" s="9">
        <v>1</v>
      </c>
    </row>
    <row r="14" spans="1:22" s="35" customFormat="1" ht="53.25" customHeight="1">
      <c r="A14" s="220" t="s">
        <v>331</v>
      </c>
      <c r="B14" s="9">
        <v>205</v>
      </c>
      <c r="C14" s="9">
        <v>127</v>
      </c>
      <c r="D14" s="9">
        <v>78</v>
      </c>
      <c r="E14" s="9">
        <v>0</v>
      </c>
      <c r="F14" s="36">
        <v>0</v>
      </c>
      <c r="G14" s="36">
        <v>0</v>
      </c>
      <c r="H14" s="9">
        <v>32</v>
      </c>
      <c r="I14" s="9">
        <v>23</v>
      </c>
      <c r="J14" s="36">
        <v>9</v>
      </c>
      <c r="K14" s="9">
        <v>130</v>
      </c>
      <c r="L14" s="9">
        <v>86</v>
      </c>
      <c r="M14" s="9">
        <v>44</v>
      </c>
      <c r="N14" s="9">
        <v>38</v>
      </c>
      <c r="O14" s="9">
        <v>16</v>
      </c>
      <c r="P14" s="36">
        <v>22</v>
      </c>
      <c r="Q14" s="9">
        <v>0</v>
      </c>
      <c r="R14" s="36">
        <v>0</v>
      </c>
      <c r="S14" s="36">
        <v>0</v>
      </c>
      <c r="T14" s="9">
        <v>5</v>
      </c>
      <c r="U14" s="9">
        <v>2</v>
      </c>
      <c r="V14" s="9">
        <v>3</v>
      </c>
    </row>
    <row r="15" spans="1:22" s="35" customFormat="1" ht="53.25" customHeight="1">
      <c r="A15" s="220" t="s">
        <v>349</v>
      </c>
      <c r="B15" s="9">
        <v>312</v>
      </c>
      <c r="C15" s="9">
        <v>215</v>
      </c>
      <c r="D15" s="9">
        <v>97</v>
      </c>
      <c r="E15" s="9">
        <v>0</v>
      </c>
      <c r="F15" s="36">
        <v>0</v>
      </c>
      <c r="G15" s="36">
        <v>0</v>
      </c>
      <c r="H15" s="9">
        <v>25</v>
      </c>
      <c r="I15" s="9">
        <v>17</v>
      </c>
      <c r="J15" s="36">
        <v>8</v>
      </c>
      <c r="K15" s="9">
        <v>248</v>
      </c>
      <c r="L15" s="9">
        <v>179</v>
      </c>
      <c r="M15" s="9">
        <v>69</v>
      </c>
      <c r="N15" s="9">
        <v>28</v>
      </c>
      <c r="O15" s="9">
        <v>13</v>
      </c>
      <c r="P15" s="36">
        <v>15</v>
      </c>
      <c r="Q15" s="9">
        <v>0</v>
      </c>
      <c r="R15" s="36">
        <v>0</v>
      </c>
      <c r="S15" s="36">
        <v>0</v>
      </c>
      <c r="T15" s="9">
        <v>11</v>
      </c>
      <c r="U15" s="9">
        <v>6</v>
      </c>
      <c r="V15" s="9">
        <v>5</v>
      </c>
    </row>
    <row r="16" spans="1:22" s="35" customFormat="1" ht="9" customHeight="1" thickBot="1">
      <c r="A16" s="221"/>
      <c r="B16" s="10"/>
      <c r="C16" s="10"/>
      <c r="D16" s="10"/>
      <c r="E16" s="10"/>
      <c r="F16" s="37"/>
      <c r="G16" s="37"/>
      <c r="H16" s="10"/>
      <c r="I16" s="10"/>
      <c r="J16" s="37"/>
      <c r="K16" s="10"/>
      <c r="L16" s="10"/>
      <c r="M16" s="10"/>
      <c r="N16" s="10"/>
      <c r="O16" s="10"/>
      <c r="P16" s="37"/>
      <c r="Q16" s="10"/>
      <c r="R16" s="37"/>
      <c r="S16" s="37"/>
      <c r="T16" s="10"/>
      <c r="U16" s="10"/>
      <c r="V16" s="10"/>
    </row>
    <row r="17" spans="1:57" s="41" customFormat="1" ht="19.5" customHeight="1">
      <c r="A17" s="245" t="s">
        <v>280</v>
      </c>
      <c r="B17" s="38"/>
      <c r="C17" s="38"/>
      <c r="D17" s="38"/>
      <c r="E17" s="39"/>
      <c r="F17" s="38"/>
      <c r="G17" s="4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s="43" customFormat="1" ht="19.5" customHeight="1">
      <c r="A18" s="120"/>
      <c r="B18" s="35"/>
      <c r="C18" s="35"/>
      <c r="D18" s="35"/>
      <c r="E18" s="35"/>
      <c r="F18" s="35"/>
      <c r="G18" s="42"/>
      <c r="H18" s="35"/>
      <c r="I18" s="35"/>
      <c r="J18" s="35"/>
      <c r="K18" s="35"/>
      <c r="L18" s="35"/>
      <c r="M18" s="35"/>
      <c r="N18" s="35"/>
      <c r="O18" s="35"/>
      <c r="P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11" s="43" customFormat="1" ht="19.5" customHeight="1">
      <c r="A19" s="120"/>
      <c r="G19" s="44"/>
      <c r="K19" s="35"/>
    </row>
  </sheetData>
  <sheetProtection/>
  <mergeCells count="4">
    <mergeCell ref="A2:J2"/>
    <mergeCell ref="K2:V2"/>
    <mergeCell ref="A1:B1"/>
    <mergeCell ref="T1:V1"/>
  </mergeCells>
  <printOptions/>
  <pageMargins left="0.7874015748031497" right="0.7874015748031497" top="0.787401574803149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2019-10-09T08:38:45Z</cp:lastPrinted>
  <dcterms:created xsi:type="dcterms:W3CDTF">1997-08-02T02:29:06Z</dcterms:created>
  <dcterms:modified xsi:type="dcterms:W3CDTF">2019-10-09T08:47:49Z</dcterms:modified>
  <cp:category/>
  <cp:version/>
  <cp:contentType/>
  <cp:contentStatus/>
</cp:coreProperties>
</file>